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18" activeTab="3"/>
  </bookViews>
  <sheets>
    <sheet name="Баланс 9 мес 2013" sheetId="1" r:id="rId1"/>
    <sheet name="ОПиУ 9 мес.2013" sheetId="2" r:id="rId2"/>
    <sheet name="ОДС 9 мес.2013" sheetId="3" r:id="rId3"/>
    <sheet name="ОДК 9 мес.201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<sst xmlns="http://schemas.openxmlformats.org/spreadsheetml/2006/main" count="220" uniqueCount="103">
  <si>
    <t>Приложение 2
к приказу Министра финансов
Республики Казахстан
от 23 мая 2007 года №184</t>
  </si>
  <si>
    <t>Наименование организации</t>
  </si>
  <si>
    <t>АО "Айдала Мунай"</t>
  </si>
  <si>
    <t>в тенге</t>
  </si>
  <si>
    <t>АКТИВЫ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</si>
  <si>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</si>
  <si>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</si>
  <si>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</si>
  <si>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</t>
  </si>
  <si>
    <t>Текущие налоговые активы</t>
  </si>
  <si>
    <t>Прочие краткосрочные активы</t>
  </si>
  <si>
    <t>Итого краткосрочных активов</t>
  </si>
  <si>
    <t>II. Долгосрочные активы</t>
  </si>
  <si>
    <t>Инвестиции, учитываемые методом долевого участия</t>
  </si>
  <si>
    <t>Основные средства</t>
  </si>
  <si>
    <t>Нематериальные активы</t>
  </si>
  <si>
    <t>Итого долгосрочных активов</t>
  </si>
  <si>
    <t>ОБЯЗАТЕЛЬСТВО И КАПИТАЛ</t>
  </si>
  <si>
    <t>III. Краткосрочные обязательства</t>
  </si>
  <si>
    <t>Краткосрочная кредиторская задолженность</t>
  </si>
  <si>
    <t>Прочие краткосрочные обязательства</t>
  </si>
  <si>
    <t>Итого краткосрочных обязательств</t>
  </si>
  <si>
    <t>Уставный капитал</t>
  </si>
  <si>
    <t>Нераспределенная прибыль (непокрытый убыток)</t>
  </si>
  <si>
    <t>Итого капитал</t>
  </si>
  <si>
    <t>Руководитель</t>
  </si>
  <si>
    <t>Шайкенов Нуржан Блокович</t>
  </si>
  <si>
    <t>(фамилия, имя, отчество)</t>
  </si>
  <si>
    <t>(подпись)</t>
  </si>
  <si>
    <t>Главный бухгалтер</t>
  </si>
  <si>
    <t>Ержанова Толганай Тулеповна</t>
  </si>
  <si>
    <t>ОТЧЕТ О ФИНАНСОВОМ ПОЛОЖЕНИИ</t>
  </si>
  <si>
    <t>БАЛАНС</t>
  </si>
  <si>
    <t>IV. Капитал</t>
  </si>
  <si>
    <t>-</t>
  </si>
  <si>
    <t xml:space="preserve">БАЛАНС </t>
  </si>
  <si>
    <t>Наименование показателей</t>
  </si>
  <si>
    <t>За отчетный период</t>
  </si>
  <si>
    <t>За предыдущий период</t>
  </si>
  <si>
    <t>Доход от реализации продукции и оказания услуг</t>
  </si>
  <si>
    <t>Себестоимость реализованной продукции и оказанных услуг</t>
  </si>
  <si>
    <t xml:space="preserve">Валовая прибыль </t>
  </si>
  <si>
    <t>Доходы от финансирования</t>
  </si>
  <si>
    <t>Прочие доходы</t>
  </si>
  <si>
    <t>Административные расходы</t>
  </si>
  <si>
    <t>Прочие расходы</t>
  </si>
  <si>
    <t xml:space="preserve">Прибыль (убыток) до налогообложения </t>
  </si>
  <si>
    <t>Расходы по корпоративному подоходному налогу</t>
  </si>
  <si>
    <t xml:space="preserve">Чистая прибыль (убыток) за период </t>
  </si>
  <si>
    <t>Прибыль на акцию</t>
  </si>
  <si>
    <t>Ержанова Т.Т.</t>
  </si>
  <si>
    <t>М.П.</t>
  </si>
  <si>
    <t>ОТЧЕТ О ДВИЖЕНИИ ДЕНЕЖНЫХ СРЕДСТВ</t>
  </si>
  <si>
    <t>(Прямой метод)</t>
  </si>
  <si>
    <t>I. Движение денежных средств от операционной деятельности</t>
  </si>
  <si>
    <t>Выбытие денежных средств, всего</t>
  </si>
  <si>
    <t>в том числе:</t>
  </si>
  <si>
    <t xml:space="preserve">              платежи поставщикам за товары и услуги</t>
  </si>
  <si>
    <t xml:space="preserve">              выплаты по заработной плате</t>
  </si>
  <si>
    <t xml:space="preserve">              другие платежи в бюджет</t>
  </si>
  <si>
    <t xml:space="preserve">              прочие выплаты</t>
  </si>
  <si>
    <t xml:space="preserve">Чистая сумма денежных средств от операционной деятельности </t>
  </si>
  <si>
    <t>II. Движение денежных средств от инвестиционной деятельности</t>
  </si>
  <si>
    <t xml:space="preserve">              предоставление займов другим организациям</t>
  </si>
  <si>
    <t>Чистая сумма денежных средств от инвестиционной деятельности</t>
  </si>
  <si>
    <t>III. Движение денежных средств от финансовой деятельности</t>
  </si>
  <si>
    <t>Поступление денежных средств, всего</t>
  </si>
  <si>
    <t xml:space="preserve">              прочие поступления</t>
  </si>
  <si>
    <t>Чистая сумма денежных средств от финансовой деятельности</t>
  </si>
  <si>
    <t xml:space="preserve">Итого:           
Увеличение +/- уменьшение денежных средств 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</si>
  <si>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</si>
  <si>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</si>
  <si>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Приложение 5
к приказу Министра финансов
Республики Казахстан
от 23 мая 2007 года №184</t>
  </si>
  <si>
    <t>ОТЧЕТ ОБ ИЗМЕНЕНИЯХ В КАПИТАЛЕ</t>
  </si>
  <si>
    <t>Капитал материнской организации</t>
  </si>
  <si>
    <t>Доля меньшинства</t>
  </si>
  <si>
    <t>Резервный капитал</t>
  </si>
  <si>
    <t>Нераспределенная прибыль</t>
  </si>
  <si>
    <t>Всего</t>
  </si>
  <si>
    <t>Изменения в учетной политике</t>
  </si>
  <si>
    <t xml:space="preserve">Пересчитанное сальдо  </t>
  </si>
  <si>
    <t>Прибыль/убыток от переоценки активов</t>
  </si>
  <si>
    <t>Прибыль/убыток, признанная/ый непосредственно  в  самом  капитале</t>
  </si>
  <si>
    <t>Прибыль/убыток за период</t>
  </si>
  <si>
    <t>Всего прибыль/убыток за период</t>
  </si>
  <si>
    <t>Дивиденды</t>
  </si>
  <si>
    <t>Эмиссия акций</t>
  </si>
  <si>
    <t>Выкупленные собственные долевые инструменты</t>
  </si>
  <si>
    <t>Сальдо на 1 января 2013 г.</t>
  </si>
  <si>
    <t xml:space="preserve">Пересчитанное сальдо </t>
  </si>
  <si>
    <t>Прибыль/убыток, признанная/ый непосредственно в самом капитале</t>
  </si>
  <si>
    <t>ОТЧЕТ О СОВОКУПНОМ ДОХОДЕ</t>
  </si>
  <si>
    <t>в тыс.тенге</t>
  </si>
  <si>
    <t>Сальдо на 1 января 2012 г.</t>
  </si>
  <si>
    <t xml:space="preserve">Итого капитал </t>
  </si>
  <si>
    <t>в тыс. тенге</t>
  </si>
  <si>
    <t xml:space="preserve">Балансовая стоимость одной акции </t>
  </si>
  <si>
    <t>за период с  01 января 2013 г. по 30 сентября 2013 г.</t>
  </si>
  <si>
    <t xml:space="preserve">Сальдо на 30 сентября 2013 г. </t>
  </si>
  <si>
    <t xml:space="preserve">Сальдо на 30 сентября  2012 г. </t>
  </si>
  <si>
    <t>Прим.</t>
  </si>
  <si>
    <t>8(г)</t>
  </si>
  <si>
    <t>8 а)б)в)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</si>
</sst>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=0]&quot;-&quot;;General"/>
    <numFmt numFmtId="166" formatCode="[=-35626610.29]&quot;(35 626 610,29)&quot;;General"/>
    <numFmt numFmtId="167" formatCode="[=-4721593.9]&quot;(4 721 593,90)&quot;;General"/>
    <numFmt numFmtId="168" formatCode="#,##0_ ;[Red]\-#,##0\ "/>
    <numFmt numFmtId="169" formatCode="#,##0_ ;\(#,##0\)\ "/>
    <numFmt numFmtId="170" formatCode="_-* #,##0_-;\-* #,##0_-;_-* &quot;-&quot;_-;_-@_-"/>
  </numFmts>
  <fonts count="47"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 vertical="center"/>
    </xf>
    <xf numFmtId="168" fontId="3" fillId="33" borderId="13" xfId="0" applyNumberFormat="1" applyFont="1" applyFill="1" applyBorder="1" applyAlignment="1">
      <alignment horizontal="right" vertical="center"/>
    </xf>
    <xf numFmtId="168" fontId="3" fillId="33" borderId="10" xfId="0" applyNumberFormat="1" applyFont="1" applyFill="1" applyBorder="1" applyAlignment="1">
      <alignment horizontal="right" vertical="top"/>
    </xf>
    <xf numFmtId="168" fontId="4" fillId="34" borderId="13" xfId="0" applyNumberFormat="1" applyFont="1" applyFill="1" applyBorder="1" applyAlignment="1">
      <alignment horizontal="right" vertical="center"/>
    </xf>
    <xf numFmtId="168" fontId="0" fillId="0" borderId="14" xfId="0" applyNumberFormat="1" applyFont="1" applyBorder="1" applyAlignment="1">
      <alignment horizontal="left"/>
    </xf>
    <xf numFmtId="168" fontId="4" fillId="34" borderId="10" xfId="0" applyNumberFormat="1" applyFont="1" applyFill="1" applyBorder="1" applyAlignment="1">
      <alignment horizontal="right" vertical="center"/>
    </xf>
    <xf numFmtId="168" fontId="0" fillId="0" borderId="0" xfId="0" applyNumberFormat="1" applyAlignment="1">
      <alignment horizontal="right"/>
    </xf>
    <xf numFmtId="168" fontId="3" fillId="0" borderId="10" xfId="0" applyNumberFormat="1" applyFont="1" applyBorder="1" applyAlignment="1">
      <alignment horizontal="center" vertical="top" wrapText="1"/>
    </xf>
    <xf numFmtId="168" fontId="7" fillId="0" borderId="10" xfId="0" applyNumberFormat="1" applyFont="1" applyBorder="1" applyAlignment="1">
      <alignment horizontal="center" vertical="center"/>
    </xf>
    <xf numFmtId="168" fontId="0" fillId="0" borderId="11" xfId="0" applyNumberFormat="1" applyFont="1" applyBorder="1" applyAlignment="1">
      <alignment horizontal="left"/>
    </xf>
    <xf numFmtId="168" fontId="4" fillId="34" borderId="10" xfId="0" applyNumberFormat="1" applyFont="1" applyFill="1" applyBorder="1" applyAlignment="1">
      <alignment horizontal="right" vertical="top"/>
    </xf>
    <xf numFmtId="168" fontId="0" fillId="0" borderId="11" xfId="0" applyNumberFormat="1" applyFont="1" applyBorder="1" applyAlignment="1">
      <alignment horizontal="left" vertical="top"/>
    </xf>
    <xf numFmtId="169" fontId="3" fillId="33" borderId="13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 wrapText="1"/>
    </xf>
    <xf numFmtId="168" fontId="0" fillId="0" borderId="0" xfId="0" applyNumberFormat="1" applyAlignment="1">
      <alignment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top"/>
    </xf>
    <xf numFmtId="3" fontId="4" fillId="34" borderId="16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169" fontId="4" fillId="34" borderId="1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left" wrapText="1"/>
    </xf>
    <xf numFmtId="169" fontId="4" fillId="34" borderId="17" xfId="0" applyNumberFormat="1" applyFont="1" applyFill="1" applyBorder="1" applyAlignment="1">
      <alignment horizontal="center" vertical="center" wrapText="1"/>
    </xf>
    <xf numFmtId="169" fontId="3" fillId="33" borderId="18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Continuous" vertical="top"/>
    </xf>
    <xf numFmtId="0" fontId="4" fillId="0" borderId="0" xfId="0" applyNumberFormat="1" applyFont="1" applyAlignment="1">
      <alignment horizontal="right"/>
    </xf>
    <xf numFmtId="3" fontId="4" fillId="34" borderId="10" xfId="0" applyNumberFormat="1" applyFont="1" applyFill="1" applyBorder="1" applyAlignment="1">
      <alignment horizontal="right" vertical="center"/>
    </xf>
    <xf numFmtId="0" fontId="3" fillId="33" borderId="19" xfId="0" applyNumberFormat="1" applyFont="1" applyFill="1" applyBorder="1" applyAlignment="1">
      <alignment horizontal="right" vertical="top"/>
    </xf>
    <xf numFmtId="0" fontId="3" fillId="33" borderId="10" xfId="0" applyNumberFormat="1" applyFont="1" applyFill="1" applyBorder="1" applyAlignment="1">
      <alignment horizontal="right" vertical="top"/>
    </xf>
    <xf numFmtId="3" fontId="3" fillId="33" borderId="13" xfId="0" applyNumberFormat="1" applyFont="1" applyFill="1" applyBorder="1" applyAlignment="1">
      <alignment horizontal="right" vertical="center"/>
    </xf>
    <xf numFmtId="170" fontId="3" fillId="33" borderId="13" xfId="0" applyNumberFormat="1" applyFont="1" applyFill="1" applyBorder="1" applyAlignment="1">
      <alignment horizontal="right" vertical="center"/>
    </xf>
    <xf numFmtId="169" fontId="4" fillId="34" borderId="10" xfId="0" applyNumberFormat="1" applyFont="1" applyFill="1" applyBorder="1" applyAlignment="1">
      <alignment horizontal="right" vertical="center"/>
    </xf>
    <xf numFmtId="170" fontId="4" fillId="34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left" vertical="center" wrapText="1"/>
    </xf>
    <xf numFmtId="3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1" fontId="7" fillId="0" borderId="2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168" fontId="3" fillId="33" borderId="24" xfId="0" applyNumberFormat="1" applyFont="1" applyFill="1" applyBorder="1" applyAlignment="1">
      <alignment horizontal="right" vertical="center"/>
    </xf>
    <xf numFmtId="168" fontId="3" fillId="33" borderId="22" xfId="0" applyNumberFormat="1" applyFont="1" applyFill="1" applyBorder="1" applyAlignment="1">
      <alignment horizontal="right" vertical="top"/>
    </xf>
    <xf numFmtId="168" fontId="4" fillId="34" borderId="24" xfId="0" applyNumberFormat="1" applyFont="1" applyFill="1" applyBorder="1" applyAlignment="1">
      <alignment horizontal="right" vertical="center"/>
    </xf>
    <xf numFmtId="168" fontId="0" fillId="0" borderId="25" xfId="0" applyNumberFormat="1" applyFont="1" applyBorder="1" applyAlignment="1">
      <alignment horizontal="left"/>
    </xf>
    <xf numFmtId="168" fontId="4" fillId="34" borderId="22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168" fontId="0" fillId="0" borderId="0" xfId="0" applyNumberFormat="1" applyBorder="1" applyAlignment="1">
      <alignment horizontal="left"/>
    </xf>
    <xf numFmtId="168" fontId="0" fillId="0" borderId="27" xfId="0" applyNumberFormat="1" applyBorder="1" applyAlignment="1">
      <alignment horizontal="left"/>
    </xf>
    <xf numFmtId="168" fontId="0" fillId="0" borderId="27" xfId="0" applyNumberFormat="1" applyBorder="1" applyAlignment="1">
      <alignment horizontal="right"/>
    </xf>
    <xf numFmtId="168" fontId="3" fillId="0" borderId="22" xfId="0" applyNumberFormat="1" applyFont="1" applyBorder="1" applyAlignment="1">
      <alignment horizontal="center" vertical="top" wrapText="1"/>
    </xf>
    <xf numFmtId="168" fontId="7" fillId="0" borderId="22" xfId="0" applyNumberFormat="1" applyFont="1" applyBorder="1" applyAlignment="1">
      <alignment horizontal="center" vertical="center"/>
    </xf>
    <xf numFmtId="168" fontId="0" fillId="0" borderId="23" xfId="0" applyNumberFormat="1" applyFont="1" applyBorder="1" applyAlignment="1">
      <alignment horizontal="left"/>
    </xf>
    <xf numFmtId="168" fontId="4" fillId="34" borderId="22" xfId="0" applyNumberFormat="1" applyFont="1" applyFill="1" applyBorder="1" applyAlignment="1">
      <alignment horizontal="right" vertical="top"/>
    </xf>
    <xf numFmtId="169" fontId="3" fillId="33" borderId="24" xfId="0" applyNumberFormat="1" applyFont="1" applyFill="1" applyBorder="1" applyAlignment="1">
      <alignment horizontal="right" vertical="center"/>
    </xf>
    <xf numFmtId="168" fontId="4" fillId="34" borderId="28" xfId="0" applyNumberFormat="1" applyFont="1" applyFill="1" applyBorder="1" applyAlignment="1">
      <alignment horizontal="right" vertical="center"/>
    </xf>
    <xf numFmtId="168" fontId="4" fillId="34" borderId="29" xfId="0" applyNumberFormat="1" applyFont="1" applyFill="1" applyBorder="1" applyAlignment="1">
      <alignment horizontal="right" vertical="center"/>
    </xf>
    <xf numFmtId="168" fontId="4" fillId="34" borderId="30" xfId="0" applyNumberFormat="1" applyFont="1" applyFill="1" applyBorder="1" applyAlignment="1">
      <alignment horizontal="right" vertical="center"/>
    </xf>
    <xf numFmtId="168" fontId="4" fillId="34" borderId="31" xfId="0" applyNumberFormat="1" applyFont="1" applyFill="1" applyBorder="1" applyAlignment="1">
      <alignment horizontal="right" vertical="center"/>
    </xf>
    <xf numFmtId="0" fontId="4" fillId="0" borderId="32" xfId="0" applyNumberFormat="1" applyFont="1" applyBorder="1" applyAlignment="1">
      <alignment horizontal="left" vertical="center"/>
    </xf>
    <xf numFmtId="0" fontId="4" fillId="0" borderId="33" xfId="0" applyNumberFormat="1" applyFont="1" applyBorder="1" applyAlignment="1">
      <alignment horizontal="left" vertical="center"/>
    </xf>
    <xf numFmtId="0" fontId="4" fillId="33" borderId="12" xfId="0" applyNumberFormat="1" applyFont="1" applyFill="1" applyBorder="1" applyAlignment="1">
      <alignment horizontal="left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34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wrapText="1"/>
    </xf>
    <xf numFmtId="0" fontId="3" fillId="0" borderId="26" xfId="0" applyNumberFormat="1" applyFont="1" applyBorder="1" applyAlignment="1">
      <alignment horizontal="left" vertical="center"/>
    </xf>
    <xf numFmtId="0" fontId="3" fillId="0" borderId="32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2" xfId="0" applyNumberFormat="1" applyFont="1" applyBorder="1" applyAlignment="1">
      <alignment horizontal="left" vertical="center"/>
    </xf>
    <xf numFmtId="0" fontId="4" fillId="0" borderId="38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top"/>
    </xf>
    <xf numFmtId="0" fontId="4" fillId="0" borderId="39" xfId="0" applyNumberFormat="1" applyFont="1" applyBorder="1" applyAlignment="1">
      <alignment horizontal="left" vertic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33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top"/>
    </xf>
    <xf numFmtId="0" fontId="5" fillId="0" borderId="0" xfId="0" applyNumberFormat="1" applyFont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left" vertical="top"/>
    </xf>
    <xf numFmtId="0" fontId="3" fillId="0" borderId="14" xfId="0" applyNumberFormat="1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/>
    </xf>
    <xf numFmtId="3" fontId="4" fillId="34" borderId="2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left" vertical="center" wrapText="1"/>
    </xf>
    <xf numFmtId="3" fontId="4" fillId="34" borderId="42" xfId="0" applyNumberFormat="1" applyFont="1" applyFill="1" applyBorder="1" applyAlignment="1">
      <alignment horizontal="center" vertical="center" wrapText="1"/>
    </xf>
    <xf numFmtId="0" fontId="4" fillId="34" borderId="43" xfId="0" applyNumberFormat="1" applyFont="1" applyFill="1" applyBorder="1" applyAlignment="1">
      <alignment horizontal="center" vertical="center" wrapText="1"/>
    </xf>
    <xf numFmtId="3" fontId="4" fillId="34" borderId="33" xfId="0" applyNumberFormat="1" applyFont="1" applyFill="1" applyBorder="1" applyAlignment="1">
      <alignment horizontal="center" vertical="center"/>
    </xf>
    <xf numFmtId="3" fontId="4" fillId="34" borderId="44" xfId="0" applyNumberFormat="1" applyFont="1" applyFill="1" applyBorder="1" applyAlignment="1">
      <alignment horizontal="center" vertical="center"/>
    </xf>
    <xf numFmtId="3" fontId="4" fillId="34" borderId="45" xfId="0" applyNumberFormat="1" applyFont="1" applyFill="1" applyBorder="1" applyAlignment="1">
      <alignment horizontal="center" vertical="center"/>
    </xf>
    <xf numFmtId="3" fontId="4" fillId="34" borderId="28" xfId="0" applyNumberFormat="1" applyFont="1" applyFill="1" applyBorder="1" applyAlignment="1">
      <alignment horizontal="center" vertical="center" wrapText="1"/>
    </xf>
    <xf numFmtId="165" fontId="4" fillId="34" borderId="28" xfId="0" applyNumberFormat="1" applyFont="1" applyFill="1" applyBorder="1" applyAlignment="1">
      <alignment horizontal="center" vertical="center" wrapText="1"/>
    </xf>
    <xf numFmtId="168" fontId="4" fillId="34" borderId="2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46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165" fontId="4" fillId="34" borderId="22" xfId="0" applyNumberFormat="1" applyFont="1" applyFill="1" applyBorder="1" applyAlignment="1">
      <alignment horizontal="center" vertical="center" wrapText="1"/>
    </xf>
    <xf numFmtId="0" fontId="3" fillId="33" borderId="46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8" fontId="4" fillId="34" borderId="10" xfId="0" applyNumberFormat="1" applyFont="1" applyFill="1" applyBorder="1" applyAlignment="1">
      <alignment horizontal="center" vertical="center"/>
    </xf>
    <xf numFmtId="3" fontId="4" fillId="34" borderId="22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46" xfId="0" applyNumberFormat="1" applyFont="1" applyFill="1" applyBorder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/>
    </xf>
    <xf numFmtId="165" fontId="4" fillId="34" borderId="22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65" fontId="4" fillId="34" borderId="10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3" fontId="4" fillId="34" borderId="20" xfId="0" applyNumberFormat="1" applyFont="1" applyFill="1" applyBorder="1" applyAlignment="1">
      <alignment horizontal="center" vertical="center"/>
    </xf>
    <xf numFmtId="165" fontId="4" fillId="34" borderId="47" xfId="0" applyNumberFormat="1" applyFont="1" applyFill="1" applyBorder="1" applyAlignment="1">
      <alignment horizontal="center" vertical="center"/>
    </xf>
    <xf numFmtId="165" fontId="4" fillId="33" borderId="20" xfId="0" applyNumberFormat="1" applyFont="1" applyFill="1" applyBorder="1" applyAlignment="1">
      <alignment horizontal="center" vertical="center"/>
    </xf>
    <xf numFmtId="3" fontId="4" fillId="34" borderId="21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top" wrapText="1"/>
    </xf>
    <xf numFmtId="1" fontId="7" fillId="0" borderId="45" xfId="0" applyNumberFormat="1" applyFont="1" applyBorder="1" applyAlignment="1">
      <alignment horizontal="center" vertical="center"/>
    </xf>
    <xf numFmtId="169" fontId="3" fillId="33" borderId="4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3" fillId="0" borderId="5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21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left" vertical="top"/>
    </xf>
    <xf numFmtId="0" fontId="3" fillId="0" borderId="22" xfId="0" applyNumberFormat="1" applyFont="1" applyBorder="1" applyAlignment="1">
      <alignment horizontal="left" vertical="top"/>
    </xf>
    <xf numFmtId="0" fontId="3" fillId="0" borderId="38" xfId="0" applyNumberFormat="1" applyFont="1" applyBorder="1" applyAlignment="1">
      <alignment horizontal="left" vertical="center"/>
    </xf>
    <xf numFmtId="0" fontId="3" fillId="0" borderId="22" xfId="0" applyNumberFormat="1" applyFont="1" applyBorder="1" applyAlignment="1">
      <alignment horizontal="left" vertical="center"/>
    </xf>
    <xf numFmtId="0" fontId="3" fillId="0" borderId="38" xfId="0" applyNumberFormat="1" applyFont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51" xfId="0" applyNumberFormat="1" applyFont="1" applyBorder="1" applyAlignment="1">
      <alignment horizontal="left" vertical="center" wrapText="1"/>
    </xf>
    <xf numFmtId="0" fontId="3" fillId="0" borderId="28" xfId="0" applyNumberFormat="1" applyFont="1" applyBorder="1" applyAlignment="1">
      <alignment horizontal="left" vertical="center" wrapText="1"/>
    </xf>
    <xf numFmtId="0" fontId="3" fillId="0" borderId="29" xfId="0" applyNumberFormat="1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center" vertical="center"/>
    </xf>
    <xf numFmtId="0" fontId="3" fillId="0" borderId="52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top"/>
    </xf>
    <xf numFmtId="0" fontId="3" fillId="0" borderId="53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45</xdr:row>
      <xdr:rowOff>38100</xdr:rowOff>
    </xdr:from>
    <xdr:to>
      <xdr:col>3</xdr:col>
      <xdr:colOff>400050</xdr:colOff>
      <xdr:row>55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448550"/>
          <a:ext cx="1466850" cy="1466850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31</xdr:row>
      <xdr:rowOff>57150</xdr:rowOff>
    </xdr:from>
    <xdr:to>
      <xdr:col>11</xdr:col>
      <xdr:colOff>76200</xdr:colOff>
      <xdr:row>41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43450"/>
          <a:ext cx="1400175" cy="15144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48</xdr:row>
      <xdr:rowOff>76200</xdr:rowOff>
    </xdr:from>
    <xdr:to>
      <xdr:col>12</xdr:col>
      <xdr:colOff>57150</xdr:colOff>
      <xdr:row>59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115425"/>
          <a:ext cx="1409700" cy="149542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39</xdr:row>
      <xdr:rowOff>47625</xdr:rowOff>
    </xdr:from>
    <xdr:to>
      <xdr:col>11</xdr:col>
      <xdr:colOff>85725</xdr:colOff>
      <xdr:row>49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334250"/>
          <a:ext cx="1390650" cy="1514475"/>
        </a:xfrm>
        <a:prstGeom prst="rect">
          <a:avLst/>
        </a:prstGeom>
        <a:noFill/>
        <a:ln w="9525" cmpd="sng">
          <a:solidFill>
            <a:srgbClr val="FFFFFF"/>
          </a:solidFill>
          <a:prstDash val="dash"/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7;&#1042;_3%20&#1082;&#1074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7">
          <cell r="F7">
            <v>706</v>
          </cell>
        </row>
        <row r="8">
          <cell r="F8">
            <v>53522766.43</v>
          </cell>
        </row>
        <row r="10">
          <cell r="F10">
            <v>19250000</v>
          </cell>
        </row>
        <row r="13">
          <cell r="F13">
            <v>-10386</v>
          </cell>
        </row>
        <row r="14">
          <cell r="F14">
            <v>217811.02</v>
          </cell>
        </row>
        <row r="16">
          <cell r="F16">
            <v>109807.5</v>
          </cell>
        </row>
        <row r="18">
          <cell r="F18">
            <v>420012.19</v>
          </cell>
        </row>
        <row r="20">
          <cell r="F20">
            <v>153759.95</v>
          </cell>
        </row>
        <row r="23">
          <cell r="F23">
            <v>31250</v>
          </cell>
        </row>
        <row r="34">
          <cell r="G34">
            <v>56000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5"/>
  <sheetViews>
    <sheetView view="pageBreakPreview" zoomScaleSheetLayoutView="100" zoomScalePageLayoutView="0" workbookViewId="0" topLeftCell="A8">
      <selection activeCell="L22" sqref="L22"/>
    </sheetView>
  </sheetViews>
  <sheetFormatPr defaultColWidth="10.66015625" defaultRowHeight="11.25"/>
  <cols>
    <col min="1" max="1" width="2.5" style="1" customWidth="1"/>
    <col min="2" max="6" width="10.33203125" style="1" customWidth="1"/>
    <col min="7" max="7" width="11" style="1" customWidth="1"/>
    <col min="8" max="8" width="26.66015625" style="1" customWidth="1"/>
    <col min="9" max="9" width="28.16015625" style="1" customWidth="1"/>
  </cols>
  <sheetData>
    <row r="1" spans="8:9" s="1" customFormat="1" ht="45" customHeight="1" hidden="1">
      <c r="H1" s="80" t="s">
        <v>0</v>
      </c>
      <c r="I1" s="80"/>
    </row>
    <row r="2" ht="14.25">
      <c r="I2" s="2"/>
    </row>
    <row r="3" spans="1:9" ht="12" customHeight="1">
      <c r="A3"/>
      <c r="B3" s="3" t="s">
        <v>1</v>
      </c>
      <c r="C3"/>
      <c r="D3"/>
      <c r="E3"/>
      <c r="F3" s="81" t="s">
        <v>2</v>
      </c>
      <c r="G3" s="81"/>
      <c r="H3" s="81"/>
      <c r="I3"/>
    </row>
    <row r="5" spans="2:9" ht="15">
      <c r="B5" s="84" t="s">
        <v>31</v>
      </c>
      <c r="C5" s="84" t="s">
        <v>31</v>
      </c>
      <c r="D5" s="84"/>
      <c r="E5" s="84"/>
      <c r="F5" s="84"/>
      <c r="G5" s="84"/>
      <c r="H5" s="84"/>
      <c r="I5" s="84"/>
    </row>
    <row r="6" spans="2:9" ht="15">
      <c r="B6" s="84" t="s">
        <v>97</v>
      </c>
      <c r="C6" s="84"/>
      <c r="D6" s="84"/>
      <c r="E6" s="84"/>
      <c r="F6" s="84"/>
      <c r="G6" s="84"/>
      <c r="H6" s="84"/>
      <c r="I6" s="84"/>
    </row>
    <row r="7" spans="2:9" ht="15">
      <c r="B7" s="11"/>
      <c r="C7" s="11"/>
      <c r="D7" s="11"/>
      <c r="E7" s="11"/>
      <c r="F7" s="11"/>
      <c r="G7" s="11"/>
      <c r="H7" s="11"/>
      <c r="I7" s="11"/>
    </row>
    <row r="8" ht="12" thickBot="1">
      <c r="I8" s="4" t="s">
        <v>92</v>
      </c>
    </row>
    <row r="9" spans="1:9" ht="23.25" customHeight="1">
      <c r="A9"/>
      <c r="B9" s="85" t="s">
        <v>4</v>
      </c>
      <c r="C9" s="86"/>
      <c r="D9" s="86"/>
      <c r="E9" s="86"/>
      <c r="F9" s="86"/>
      <c r="G9" s="78" t="s">
        <v>100</v>
      </c>
      <c r="H9" s="48" t="s">
        <v>5</v>
      </c>
      <c r="I9" s="49" t="s">
        <v>6</v>
      </c>
    </row>
    <row r="10" spans="2:9" ht="11.25">
      <c r="B10" s="87">
        <v>1</v>
      </c>
      <c r="C10" s="88"/>
      <c r="D10" s="88"/>
      <c r="E10" s="88"/>
      <c r="F10" s="88"/>
      <c r="G10" s="77">
        <v>2</v>
      </c>
      <c r="H10" s="6">
        <v>3</v>
      </c>
      <c r="I10" s="50">
        <v>4</v>
      </c>
    </row>
    <row r="11" spans="2:9" s="1" customFormat="1" ht="19.5" customHeight="1">
      <c r="B11" s="89" t="s">
        <v>7</v>
      </c>
      <c r="C11" s="90"/>
      <c r="D11" s="90"/>
      <c r="E11" s="90"/>
      <c r="F11" s="90"/>
      <c r="G11" s="79"/>
      <c r="H11" s="7"/>
      <c r="I11" s="51"/>
    </row>
    <row r="12" spans="2:9" ht="12">
      <c r="B12" s="82" t="s">
        <v>8</v>
      </c>
      <c r="C12" s="83"/>
      <c r="D12" s="83"/>
      <c r="E12" s="83"/>
      <c r="F12" s="83"/>
      <c r="G12" s="165">
        <v>4</v>
      </c>
      <c r="H12" s="12">
        <f>('[1]TDSheet'!$F$8+'[1]TDSheet'!$F$7)/1000</f>
        <v>53523.47243</v>
      </c>
      <c r="I12" s="52">
        <v>86320.76</v>
      </c>
    </row>
    <row r="13" spans="2:9" ht="12">
      <c r="B13" s="82" t="s">
        <v>9</v>
      </c>
      <c r="C13" s="83"/>
      <c r="D13" s="83"/>
      <c r="E13" s="83"/>
      <c r="F13" s="83"/>
      <c r="G13" s="165">
        <v>5</v>
      </c>
      <c r="H13" s="13">
        <f>'[1]TDSheet'!$F$14/1000</f>
        <v>217.81101999999998</v>
      </c>
      <c r="I13" s="53">
        <v>217.81</v>
      </c>
    </row>
    <row r="14" spans="2:9" ht="12">
      <c r="B14" s="82" t="s">
        <v>10</v>
      </c>
      <c r="C14" s="83"/>
      <c r="D14" s="83"/>
      <c r="E14" s="83"/>
      <c r="F14" s="83"/>
      <c r="G14" s="165">
        <v>6</v>
      </c>
      <c r="H14" s="13">
        <f>('[1]TDSheet'!$F$10+'[1]TDSheet'!$F$16+6235)/1000</f>
        <v>19366.0425</v>
      </c>
      <c r="I14" s="53" t="s">
        <v>34</v>
      </c>
    </row>
    <row r="15" spans="2:9" ht="12">
      <c r="B15" s="91" t="s">
        <v>11</v>
      </c>
      <c r="C15" s="92"/>
      <c r="D15" s="92"/>
      <c r="E15" s="92"/>
      <c r="F15" s="92"/>
      <c r="G15" s="164"/>
      <c r="H15" s="14">
        <f>SUM(H12:H14)</f>
        <v>73107.32595</v>
      </c>
      <c r="I15" s="54">
        <f>SUM(I12:I14)</f>
        <v>86538.56999999999</v>
      </c>
    </row>
    <row r="16" spans="2:9" s="1" customFormat="1" ht="18.75" customHeight="1">
      <c r="B16" s="89" t="s">
        <v>12</v>
      </c>
      <c r="C16" s="90"/>
      <c r="D16" s="90"/>
      <c r="E16" s="90"/>
      <c r="F16" s="90"/>
      <c r="G16" s="74"/>
      <c r="H16" s="15"/>
      <c r="I16" s="55"/>
    </row>
    <row r="17" spans="2:9" ht="12">
      <c r="B17" s="82" t="s">
        <v>13</v>
      </c>
      <c r="C17" s="83"/>
      <c r="D17" s="83"/>
      <c r="E17" s="83"/>
      <c r="F17" s="83"/>
      <c r="G17" s="165">
        <v>7</v>
      </c>
      <c r="H17" s="12">
        <f>'[1]TDSheet'!$F$18/1000</f>
        <v>420.01219</v>
      </c>
      <c r="I17" s="52">
        <v>403.13</v>
      </c>
    </row>
    <row r="18" spans="2:9" ht="12">
      <c r="B18" s="82" t="s">
        <v>14</v>
      </c>
      <c r="C18" s="83"/>
      <c r="D18" s="83"/>
      <c r="E18" s="83"/>
      <c r="F18" s="83"/>
      <c r="G18" s="165" t="s">
        <v>102</v>
      </c>
      <c r="H18" s="12">
        <f>'[1]TDSheet'!$F$20/1000</f>
        <v>153.75995</v>
      </c>
      <c r="I18" s="52">
        <v>339.4</v>
      </c>
    </row>
    <row r="19" spans="2:9" ht="12">
      <c r="B19" s="82" t="s">
        <v>15</v>
      </c>
      <c r="C19" s="83"/>
      <c r="D19" s="83"/>
      <c r="E19" s="83"/>
      <c r="F19" s="83"/>
      <c r="G19" s="165" t="s">
        <v>101</v>
      </c>
      <c r="H19" s="12">
        <f>'[1]TDSheet'!$F$23/1000</f>
        <v>31.25</v>
      </c>
      <c r="I19" s="52">
        <v>42.5</v>
      </c>
    </row>
    <row r="20" spans="2:9" ht="12">
      <c r="B20" s="91" t="s">
        <v>16</v>
      </c>
      <c r="C20" s="92"/>
      <c r="D20" s="92"/>
      <c r="E20" s="92"/>
      <c r="F20" s="92"/>
      <c r="G20" s="71"/>
      <c r="H20" s="16">
        <f>SUM(H17:H19)</f>
        <v>605.02214</v>
      </c>
      <c r="I20" s="56">
        <f>SUM(I17:I19)</f>
        <v>785.03</v>
      </c>
    </row>
    <row r="21" spans="2:9" ht="12">
      <c r="B21" s="93" t="s">
        <v>32</v>
      </c>
      <c r="C21" s="94"/>
      <c r="D21" s="94"/>
      <c r="E21" s="94"/>
      <c r="F21" s="94"/>
      <c r="G21" s="75"/>
      <c r="H21" s="16">
        <f>SUM(H15,H20)</f>
        <v>73712.34809</v>
      </c>
      <c r="I21" s="56">
        <f>SUM(I15,I20)</f>
        <v>87323.59999999999</v>
      </c>
    </row>
    <row r="22" spans="2:9" ht="11.25">
      <c r="B22" s="57"/>
      <c r="C22" s="58"/>
      <c r="D22" s="58"/>
      <c r="E22" s="58"/>
      <c r="F22" s="58"/>
      <c r="G22" s="58"/>
      <c r="H22" s="59"/>
      <c r="I22" s="60"/>
    </row>
    <row r="23" spans="2:9" ht="11.25">
      <c r="B23" s="57"/>
      <c r="C23" s="58"/>
      <c r="D23" s="58"/>
      <c r="E23" s="58"/>
      <c r="F23" s="58"/>
      <c r="G23" s="58"/>
      <c r="H23" s="59"/>
      <c r="I23" s="61" t="s">
        <v>95</v>
      </c>
    </row>
    <row r="24" spans="1:9" ht="23.25" customHeight="1">
      <c r="A24"/>
      <c r="B24" s="95" t="s">
        <v>17</v>
      </c>
      <c r="C24" s="96"/>
      <c r="D24" s="96"/>
      <c r="E24" s="96"/>
      <c r="F24" s="96"/>
      <c r="G24" s="76"/>
      <c r="H24" s="18" t="s">
        <v>5</v>
      </c>
      <c r="I24" s="62" t="s">
        <v>6</v>
      </c>
    </row>
    <row r="25" spans="2:9" ht="11.25">
      <c r="B25" s="87">
        <v>1</v>
      </c>
      <c r="C25" s="88"/>
      <c r="D25" s="88"/>
      <c r="E25" s="88"/>
      <c r="F25" s="88"/>
      <c r="G25" s="77"/>
      <c r="H25" s="19">
        <v>3</v>
      </c>
      <c r="I25" s="63">
        <v>4</v>
      </c>
    </row>
    <row r="26" spans="2:9" s="1" customFormat="1" ht="19.5" customHeight="1">
      <c r="B26" s="97" t="s">
        <v>18</v>
      </c>
      <c r="C26" s="98"/>
      <c r="D26" s="98"/>
      <c r="E26" s="98"/>
      <c r="F26" s="98"/>
      <c r="G26" s="74"/>
      <c r="H26" s="20"/>
      <c r="I26" s="64"/>
    </row>
    <row r="27" spans="2:9" ht="12">
      <c r="B27" s="82" t="s">
        <v>19</v>
      </c>
      <c r="C27" s="83"/>
      <c r="D27" s="83"/>
      <c r="E27" s="83"/>
      <c r="F27" s="83"/>
      <c r="G27" s="166">
        <v>9</v>
      </c>
      <c r="H27" s="12">
        <f>(-'[1]TDSheet'!$F$13+'[1]TDSheet'!$G$34)/1000</f>
        <v>66.386</v>
      </c>
      <c r="I27" s="52">
        <v>29.28</v>
      </c>
    </row>
    <row r="28" spans="2:9" ht="12">
      <c r="B28" s="82" t="s">
        <v>20</v>
      </c>
      <c r="C28" s="83"/>
      <c r="D28" s="83"/>
      <c r="E28" s="83"/>
      <c r="F28" s="83"/>
      <c r="G28" s="166">
        <v>9</v>
      </c>
      <c r="H28" s="12" t="s">
        <v>34</v>
      </c>
      <c r="I28" s="52" t="s">
        <v>34</v>
      </c>
    </row>
    <row r="29" spans="2:9" ht="12">
      <c r="B29" s="91" t="s">
        <v>21</v>
      </c>
      <c r="C29" s="92"/>
      <c r="D29" s="92"/>
      <c r="E29" s="92"/>
      <c r="F29" s="92"/>
      <c r="G29" s="71"/>
      <c r="H29" s="21">
        <f>SUM(H27:H28)</f>
        <v>66.386</v>
      </c>
      <c r="I29" s="65">
        <f>SUM(I27:I28)</f>
        <v>29.28</v>
      </c>
    </row>
    <row r="30" spans="2:9" s="1" customFormat="1" ht="19.5" customHeight="1">
      <c r="B30" s="97" t="s">
        <v>33</v>
      </c>
      <c r="C30" s="98"/>
      <c r="D30" s="98"/>
      <c r="E30" s="98"/>
      <c r="F30" s="98"/>
      <c r="G30" s="74"/>
      <c r="H30" s="22"/>
      <c r="I30" s="64"/>
    </row>
    <row r="31" spans="2:9" ht="12">
      <c r="B31" s="82" t="s">
        <v>22</v>
      </c>
      <c r="C31" s="83"/>
      <c r="D31" s="83"/>
      <c r="E31" s="83"/>
      <c r="F31" s="83"/>
      <c r="G31" s="166">
        <v>10</v>
      </c>
      <c r="H31" s="12">
        <v>122518</v>
      </c>
      <c r="I31" s="52">
        <v>122518</v>
      </c>
    </row>
    <row r="32" spans="2:9" ht="12">
      <c r="B32" s="82" t="s">
        <v>23</v>
      </c>
      <c r="C32" s="83"/>
      <c r="D32" s="83"/>
      <c r="E32" s="83"/>
      <c r="F32" s="83"/>
      <c r="G32" s="166">
        <v>11</v>
      </c>
      <c r="H32" s="23">
        <v>-48872.04</v>
      </c>
      <c r="I32" s="66">
        <v>-35223.67</v>
      </c>
    </row>
    <row r="33" spans="2:11" ht="12">
      <c r="B33" s="91" t="s">
        <v>94</v>
      </c>
      <c r="C33" s="92"/>
      <c r="D33" s="92"/>
      <c r="E33" s="92"/>
      <c r="F33" s="92"/>
      <c r="G33" s="71"/>
      <c r="H33" s="16">
        <f>SUM(H31:H32)</f>
        <v>73645.95999999999</v>
      </c>
      <c r="I33" s="56">
        <f>SUM(I31:I32)</f>
        <v>87294.33</v>
      </c>
      <c r="K33" s="25"/>
    </row>
    <row r="34" spans="2:9" ht="12.75" thickBot="1">
      <c r="B34" s="102" t="s">
        <v>35</v>
      </c>
      <c r="C34" s="103"/>
      <c r="D34" s="103"/>
      <c r="E34" s="103"/>
      <c r="F34" s="103"/>
      <c r="G34" s="72"/>
      <c r="H34" s="67">
        <f>SUM(H29+H33)</f>
        <v>73712.34599999999</v>
      </c>
      <c r="I34" s="68">
        <f>SUM(I29+I33)</f>
        <v>87323.61</v>
      </c>
    </row>
    <row r="36" ht="12" thickBot="1">
      <c r="I36" s="17" t="s">
        <v>3</v>
      </c>
    </row>
    <row r="37" spans="2:11" ht="12.75" thickBot="1">
      <c r="B37" s="100" t="s">
        <v>96</v>
      </c>
      <c r="C37" s="101"/>
      <c r="D37" s="101"/>
      <c r="E37" s="101"/>
      <c r="F37" s="101"/>
      <c r="G37" s="167">
        <v>12</v>
      </c>
      <c r="H37" s="69">
        <v>601</v>
      </c>
      <c r="I37" s="70">
        <v>712</v>
      </c>
      <c r="K37" s="25"/>
    </row>
    <row r="40" spans="1:9" ht="12" customHeight="1">
      <c r="A40"/>
      <c r="B40" s="8" t="s">
        <v>25</v>
      </c>
      <c r="C40"/>
      <c r="D40" s="81" t="s">
        <v>26</v>
      </c>
      <c r="E40" s="81"/>
      <c r="F40" s="81"/>
      <c r="G40" s="73"/>
      <c r="H40" s="9"/>
      <c r="I40" s="9"/>
    </row>
    <row r="41" spans="4:9" ht="11.25">
      <c r="D41" s="99" t="s">
        <v>27</v>
      </c>
      <c r="E41" s="99"/>
      <c r="F41" s="99"/>
      <c r="H41" s="99" t="s">
        <v>28</v>
      </c>
      <c r="I41" s="99"/>
    </row>
    <row r="44" spans="1:9" ht="12" customHeight="1">
      <c r="A44"/>
      <c r="B44" s="10" t="s">
        <v>29</v>
      </c>
      <c r="C44"/>
      <c r="D44" s="81" t="s">
        <v>30</v>
      </c>
      <c r="E44" s="81"/>
      <c r="F44" s="81"/>
      <c r="G44" s="73"/>
      <c r="H44" s="9"/>
      <c r="I44" s="9"/>
    </row>
    <row r="45" spans="4:9" ht="11.25">
      <c r="D45" s="99" t="s">
        <v>27</v>
      </c>
      <c r="E45" s="99"/>
      <c r="F45" s="99"/>
      <c r="H45" s="99" t="s">
        <v>28</v>
      </c>
      <c r="I45" s="99"/>
    </row>
  </sheetData>
  <sheetProtection/>
  <mergeCells count="35">
    <mergeCell ref="H45:I45"/>
    <mergeCell ref="B33:F33"/>
    <mergeCell ref="B37:F37"/>
    <mergeCell ref="B34:F34"/>
    <mergeCell ref="D40:F40"/>
    <mergeCell ref="D41:F41"/>
    <mergeCell ref="H41:I41"/>
    <mergeCell ref="B29:F29"/>
    <mergeCell ref="B30:F30"/>
    <mergeCell ref="B31:F31"/>
    <mergeCell ref="B32:F32"/>
    <mergeCell ref="D44:F44"/>
    <mergeCell ref="D45:F45"/>
    <mergeCell ref="B20:F20"/>
    <mergeCell ref="B21:F21"/>
    <mergeCell ref="B24:F24"/>
    <mergeCell ref="B25:F25"/>
    <mergeCell ref="B26:F26"/>
    <mergeCell ref="B27:F27"/>
    <mergeCell ref="B13:F13"/>
    <mergeCell ref="B15:F15"/>
    <mergeCell ref="B16:F16"/>
    <mergeCell ref="B17:F17"/>
    <mergeCell ref="B18:F18"/>
    <mergeCell ref="B19:F19"/>
    <mergeCell ref="H1:I1"/>
    <mergeCell ref="F3:H3"/>
    <mergeCell ref="B14:F14"/>
    <mergeCell ref="B28:F28"/>
    <mergeCell ref="B6:I6"/>
    <mergeCell ref="B9:F9"/>
    <mergeCell ref="B10:F10"/>
    <mergeCell ref="B5:I5"/>
    <mergeCell ref="B11:F11"/>
    <mergeCell ref="B12:F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Y35"/>
  <sheetViews>
    <sheetView zoomScalePageLayoutView="0" workbookViewId="0" topLeftCell="A4">
      <selection activeCell="AE19" sqref="AE19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796875" style="1" customWidth="1"/>
    <col min="10" max="10" width="0.328125" style="1" customWidth="1"/>
    <col min="11" max="11" width="1.3359375" style="1" customWidth="1"/>
    <col min="12" max="12" width="7" style="1" customWidth="1"/>
    <col min="13" max="13" width="3.16015625" style="1" customWidth="1"/>
    <col min="14" max="14" width="1.5" style="1" customWidth="1"/>
    <col min="15" max="15" width="1.0078125" style="1" customWidth="1"/>
    <col min="16" max="16" width="2" style="1" customWidth="1"/>
    <col min="17" max="17" width="2.5" style="1" customWidth="1"/>
    <col min="18" max="19" width="5.16015625" style="1" customWidth="1"/>
    <col min="20" max="20" width="5.83203125" style="1" customWidth="1"/>
    <col min="21" max="21" width="3.66015625" style="1" customWidth="1"/>
    <col min="22" max="22" width="9.16015625" style="1" customWidth="1"/>
    <col min="23" max="23" width="20.66015625" style="1" bestFit="1" customWidth="1"/>
    <col min="24" max="24" width="24" style="1" bestFit="1" customWidth="1"/>
    <col min="25" max="25" width="6.83203125" style="1" customWidth="1"/>
    <col min="26" max="26" width="2.16015625" style="1" customWidth="1"/>
    <col min="27" max="27" width="1.3359375" style="1" customWidth="1"/>
  </cols>
  <sheetData>
    <row r="1" s="1" customFormat="1" ht="11.25" customHeight="1" hidden="1"/>
    <row r="2" spans="23:25" s="1" customFormat="1" ht="45" customHeight="1" hidden="1">
      <c r="W2" s="80"/>
      <c r="X2" s="80"/>
      <c r="Y2" s="80"/>
    </row>
    <row r="3" s="1" customFormat="1" ht="11.25" customHeight="1" hidden="1"/>
    <row r="4" s="1" customFormat="1" ht="11.25" customHeight="1"/>
    <row r="5" spans="2:24" s="1" customFormat="1" ht="23.25" customHeight="1">
      <c r="B5" s="3" t="s">
        <v>1</v>
      </c>
      <c r="C5" s="3"/>
      <c r="D5" s="3"/>
      <c r="E5" s="3"/>
      <c r="O5" s="81" t="s">
        <v>2</v>
      </c>
      <c r="P5" s="81"/>
      <c r="Q5" s="81"/>
      <c r="R5" s="81"/>
      <c r="S5" s="81"/>
      <c r="T5" s="81"/>
      <c r="U5" s="81"/>
      <c r="V5" s="81"/>
      <c r="W5" s="81"/>
      <c r="X5" s="81"/>
    </row>
    <row r="6" s="1" customFormat="1" ht="8.25" customHeight="1"/>
    <row r="7" spans="8:24" s="1" customFormat="1" ht="15" customHeight="1">
      <c r="H7" s="107" t="s">
        <v>91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</row>
    <row r="8" spans="5:24" s="1" customFormat="1" ht="15" customHeight="1">
      <c r="E8" s="84" t="s">
        <v>97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</row>
    <row r="9" s="1" customFormat="1" ht="8.25" customHeight="1"/>
    <row r="10" s="1" customFormat="1" ht="11.25" customHeight="1">
      <c r="X10" s="4" t="s">
        <v>92</v>
      </c>
    </row>
    <row r="11" spans="3:24" s="1" customFormat="1" ht="23.25" customHeight="1">
      <c r="C11" s="108" t="s">
        <v>36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71" t="s">
        <v>100</v>
      </c>
      <c r="W11" s="168" t="s">
        <v>37</v>
      </c>
      <c r="X11" s="5" t="s">
        <v>38</v>
      </c>
    </row>
    <row r="12" spans="3:24" s="1" customFormat="1" ht="11.25" customHeight="1" thickBot="1">
      <c r="C12" s="88">
        <v>1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184"/>
      <c r="W12" s="169">
        <v>3</v>
      </c>
      <c r="X12" s="6">
        <v>4</v>
      </c>
    </row>
    <row r="13" spans="3:24" s="1" customFormat="1" ht="12" customHeight="1">
      <c r="C13" s="172" t="s">
        <v>39</v>
      </c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4"/>
      <c r="V13" s="185"/>
      <c r="W13" s="26" t="s">
        <v>34</v>
      </c>
      <c r="X13" s="26" t="s">
        <v>34</v>
      </c>
    </row>
    <row r="14" spans="3:24" s="1" customFormat="1" ht="12" customHeight="1">
      <c r="C14" s="175" t="s">
        <v>40</v>
      </c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76"/>
      <c r="V14" s="186"/>
      <c r="W14" s="27" t="s">
        <v>34</v>
      </c>
      <c r="X14" s="27" t="s">
        <v>34</v>
      </c>
    </row>
    <row r="15" spans="3:24" s="1" customFormat="1" ht="12" customHeight="1">
      <c r="C15" s="177" t="s">
        <v>41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78"/>
      <c r="V15" s="187"/>
      <c r="W15" s="28" t="str">
        <f>W13</f>
        <v>-</v>
      </c>
      <c r="X15" s="28" t="s">
        <v>34</v>
      </c>
    </row>
    <row r="16" spans="3:24" s="1" customFormat="1" ht="12" customHeight="1">
      <c r="C16" s="175" t="s">
        <v>42</v>
      </c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76"/>
      <c r="V16" s="186"/>
      <c r="W16" s="29" t="s">
        <v>34</v>
      </c>
      <c r="X16" s="29" t="s">
        <v>34</v>
      </c>
    </row>
    <row r="17" spans="3:24" s="1" customFormat="1" ht="12" customHeight="1">
      <c r="C17" s="177" t="s">
        <v>43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78"/>
      <c r="V17" s="187">
        <v>13</v>
      </c>
      <c r="W17" s="27">
        <v>59.34</v>
      </c>
      <c r="X17" s="27" t="s">
        <v>34</v>
      </c>
    </row>
    <row r="18" spans="3:24" s="1" customFormat="1" ht="12" customHeight="1">
      <c r="C18" s="177" t="s">
        <v>44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78"/>
      <c r="V18" s="187">
        <v>14</v>
      </c>
      <c r="W18" s="29">
        <v>13631.24</v>
      </c>
      <c r="X18" s="29">
        <v>29333.76</v>
      </c>
    </row>
    <row r="19" spans="3:24" s="1" customFormat="1" ht="12" customHeight="1">
      <c r="C19" s="177" t="s">
        <v>45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78"/>
      <c r="V19" s="187">
        <v>15</v>
      </c>
      <c r="W19" s="30">
        <v>76.47</v>
      </c>
      <c r="X19" s="30">
        <v>37.8</v>
      </c>
    </row>
    <row r="20" spans="3:24" s="1" customFormat="1" ht="12.75" customHeight="1">
      <c r="C20" s="179" t="s">
        <v>46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80"/>
      <c r="V20" s="188">
        <v>16</v>
      </c>
      <c r="W20" s="31">
        <f>W17-W18-W19</f>
        <v>-13648.369999999999</v>
      </c>
      <c r="X20" s="31">
        <f>-(X18+X19)</f>
        <v>-29371.559999999998</v>
      </c>
    </row>
    <row r="21" spans="3:24" s="1" customFormat="1" ht="12.75" customHeight="1">
      <c r="C21" s="179" t="s">
        <v>47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80"/>
      <c r="V21" s="188">
        <v>17</v>
      </c>
      <c r="W21" s="31" t="s">
        <v>34</v>
      </c>
      <c r="X21" s="31" t="s">
        <v>34</v>
      </c>
    </row>
    <row r="22" spans="3:24" s="32" customFormat="1" ht="23.25" customHeight="1">
      <c r="C22" s="179" t="s">
        <v>48</v>
      </c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80"/>
      <c r="V22" s="188"/>
      <c r="W22" s="33">
        <f>W20</f>
        <v>-13648.369999999999</v>
      </c>
      <c r="X22" s="33">
        <f>X20</f>
        <v>-29371.559999999998</v>
      </c>
    </row>
    <row r="23" spans="3:24" s="32" customFormat="1" ht="12" customHeight="1" thickBot="1">
      <c r="C23" s="181" t="s">
        <v>49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3"/>
      <c r="V23" s="189"/>
      <c r="W23" s="170">
        <v>600.85</v>
      </c>
      <c r="X23" s="34" t="s">
        <v>34</v>
      </c>
    </row>
    <row r="24" s="1" customFormat="1" ht="11.25" customHeight="1"/>
    <row r="26" s="1" customFormat="1" ht="6" customHeight="1"/>
    <row r="27" spans="3:23" s="1" customFormat="1" ht="23.25" customHeight="1">
      <c r="C27" s="8" t="s">
        <v>25</v>
      </c>
      <c r="D27" s="8"/>
      <c r="E27" s="8"/>
      <c r="F27" s="8"/>
      <c r="G27" s="8"/>
      <c r="H27" s="8"/>
      <c r="I27" s="8"/>
      <c r="L27" s="81" t="s">
        <v>26</v>
      </c>
      <c r="M27" s="81"/>
      <c r="N27" s="81"/>
      <c r="O27" s="81"/>
      <c r="P27" s="81"/>
      <c r="Q27" s="81"/>
      <c r="R27" s="81"/>
      <c r="S27" s="81"/>
      <c r="T27" s="81"/>
      <c r="U27" s="9"/>
      <c r="V27" s="9"/>
      <c r="W27" s="9"/>
    </row>
    <row r="28" spans="12:23" s="1" customFormat="1" ht="11.25" customHeight="1">
      <c r="L28" s="99" t="s">
        <v>27</v>
      </c>
      <c r="M28" s="99"/>
      <c r="N28" s="99"/>
      <c r="O28" s="99"/>
      <c r="P28" s="99"/>
      <c r="Q28" s="99"/>
      <c r="R28" s="99"/>
      <c r="S28" s="99"/>
      <c r="T28" s="99"/>
      <c r="U28" s="35" t="s">
        <v>28</v>
      </c>
      <c r="V28" s="35"/>
      <c r="W28" s="35"/>
    </row>
    <row r="29" s="1" customFormat="1" ht="11.25" customHeight="1"/>
    <row r="30" s="1" customFormat="1" ht="11.25" customHeight="1"/>
    <row r="31" spans="3:23" s="1" customFormat="1" ht="12" customHeight="1">
      <c r="C31" s="36"/>
      <c r="D31" s="36"/>
      <c r="E31" s="36"/>
      <c r="F31" s="36"/>
      <c r="G31" s="36"/>
      <c r="H31" s="36"/>
      <c r="I31" s="36" t="s">
        <v>29</v>
      </c>
      <c r="L31" s="81" t="s">
        <v>50</v>
      </c>
      <c r="M31" s="81"/>
      <c r="N31" s="81"/>
      <c r="O31" s="81"/>
      <c r="P31" s="81"/>
      <c r="Q31" s="81"/>
      <c r="R31" s="81"/>
      <c r="S31" s="81"/>
      <c r="T31" s="81"/>
      <c r="U31" s="9"/>
      <c r="V31" s="9"/>
      <c r="W31" s="9"/>
    </row>
    <row r="32" spans="12:23" s="1" customFormat="1" ht="11.25" customHeight="1">
      <c r="L32" s="99" t="s">
        <v>27</v>
      </c>
      <c r="M32" s="99"/>
      <c r="N32" s="99"/>
      <c r="O32" s="99"/>
      <c r="P32" s="99"/>
      <c r="Q32" s="99"/>
      <c r="R32" s="99"/>
      <c r="S32" s="99"/>
      <c r="T32" s="99"/>
      <c r="U32" s="35" t="s">
        <v>28</v>
      </c>
      <c r="V32" s="35"/>
      <c r="W32" s="35"/>
    </row>
    <row r="33" s="1" customFormat="1" ht="11.25" customHeight="1"/>
    <row r="34" s="1" customFormat="1" ht="11.25" customHeight="1"/>
    <row r="35" s="1" customFormat="1" ht="11.25" customHeight="1">
      <c r="C35" s="1" t="s">
        <v>51</v>
      </c>
    </row>
    <row r="36" s="1" customFormat="1" ht="11.25" customHeight="1"/>
    <row r="37" s="1" customFormat="1" ht="11.25" customHeight="1"/>
    <row r="38" s="1" customFormat="1" ht="11.25" customHeight="1"/>
    <row r="39" s="1" customFormat="1" ht="11.25" customHeight="1"/>
    <row r="40" s="1" customFormat="1" ht="11.25" customHeight="1"/>
    <row r="41" s="1" customFormat="1" ht="11.25" customHeight="1"/>
    <row r="42" s="1" customFormat="1" ht="11.25" customHeight="1"/>
    <row r="43" s="1" customFormat="1" ht="14.25" customHeight="1"/>
  </sheetData>
  <sheetProtection/>
  <mergeCells count="21">
    <mergeCell ref="W2:Y2"/>
    <mergeCell ref="O5:X5"/>
    <mergeCell ref="H7:X7"/>
    <mergeCell ref="E8:X8"/>
    <mergeCell ref="C11:U11"/>
    <mergeCell ref="C12:U12"/>
    <mergeCell ref="C13:U13"/>
    <mergeCell ref="C14:U14"/>
    <mergeCell ref="C15:U15"/>
    <mergeCell ref="C16:U16"/>
    <mergeCell ref="C17:U17"/>
    <mergeCell ref="C18:U18"/>
    <mergeCell ref="L28:T28"/>
    <mergeCell ref="L31:T31"/>
    <mergeCell ref="L32:T32"/>
    <mergeCell ref="C19:U19"/>
    <mergeCell ref="C20:U20"/>
    <mergeCell ref="C21:U21"/>
    <mergeCell ref="C22:U22"/>
    <mergeCell ref="C23:U23"/>
    <mergeCell ref="L27:T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2"/>
  <rowBreaks count="1" manualBreakCount="1">
    <brk id="4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52"/>
  <sheetViews>
    <sheetView zoomScalePageLayoutView="0" workbookViewId="0" topLeftCell="A15">
      <selection activeCell="X40" sqref="X40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796875" style="1" customWidth="1"/>
    <col min="10" max="10" width="0.328125" style="1" customWidth="1"/>
    <col min="11" max="11" width="1.3359375" style="1" customWidth="1"/>
    <col min="12" max="12" width="7" style="1" customWidth="1"/>
    <col min="13" max="13" width="3.16015625" style="1" customWidth="1"/>
    <col min="14" max="14" width="1.5" style="1" customWidth="1"/>
    <col min="15" max="15" width="1.0078125" style="1" customWidth="1"/>
    <col min="16" max="16" width="2" style="1" customWidth="1"/>
    <col min="17" max="17" width="2.5" style="1" customWidth="1"/>
    <col min="18" max="19" width="5.16015625" style="1" customWidth="1"/>
    <col min="20" max="20" width="5.83203125" style="1" customWidth="1"/>
    <col min="21" max="21" width="4.5" style="1" customWidth="1"/>
    <col min="22" max="22" width="1.171875" style="1" customWidth="1"/>
    <col min="23" max="23" width="1.3359375" style="1" customWidth="1"/>
    <col min="24" max="24" width="20.66015625" style="1" bestFit="1" customWidth="1"/>
    <col min="25" max="25" width="24" style="1" bestFit="1" customWidth="1"/>
  </cols>
  <sheetData>
    <row r="1" spans="1:25" ht="11.25" hidden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="1" customFormat="1" ht="45" customHeight="1" hidden="1">
      <c r="Y2" s="24"/>
    </row>
    <row r="3" s="1" customFormat="1" ht="14.25" customHeight="1">
      <c r="Y3" s="24"/>
    </row>
    <row r="4" spans="2:25" s="1" customFormat="1" ht="12" customHeight="1">
      <c r="B4" s="3" t="s">
        <v>1</v>
      </c>
      <c r="C4" s="3"/>
      <c r="D4" s="3"/>
      <c r="E4" s="3"/>
      <c r="O4" s="81" t="s">
        <v>2</v>
      </c>
      <c r="P4" s="81"/>
      <c r="Q4" s="81"/>
      <c r="R4" s="81"/>
      <c r="S4" s="81"/>
      <c r="T4" s="81"/>
      <c r="U4" s="81"/>
      <c r="V4" s="81"/>
      <c r="W4" s="81"/>
      <c r="X4" s="81"/>
      <c r="Y4" s="81"/>
    </row>
    <row r="5" s="1" customFormat="1" ht="8.25" customHeight="1"/>
    <row r="6" spans="11:25" s="1" customFormat="1" ht="21" customHeight="1">
      <c r="K6" s="107" t="s">
        <v>52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1:25" s="1" customFormat="1" ht="21" customHeight="1">
      <c r="K7" s="107" t="s">
        <v>97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</row>
    <row r="8" spans="11:25" s="1" customFormat="1" ht="21" customHeight="1">
      <c r="K8" s="107" t="s">
        <v>53</v>
      </c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</row>
    <row r="9" s="1" customFormat="1" ht="11.25" customHeight="1">
      <c r="Y9" s="4" t="s">
        <v>92</v>
      </c>
    </row>
    <row r="10" spans="3:25" s="1" customFormat="1" ht="23.25" customHeight="1">
      <c r="C10" s="108" t="s">
        <v>36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5" t="s">
        <v>37</v>
      </c>
      <c r="Y10" s="5" t="s">
        <v>38</v>
      </c>
    </row>
    <row r="11" spans="3:25" s="1" customFormat="1" ht="11.25" customHeight="1">
      <c r="C11" s="109">
        <v>1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6">
        <v>3</v>
      </c>
      <c r="Y11" s="6">
        <v>4</v>
      </c>
    </row>
    <row r="12" spans="3:25" s="1" customFormat="1" ht="20.25" customHeight="1">
      <c r="C12" s="116" t="s">
        <v>54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</row>
    <row r="13" spans="3:25" s="1" customFormat="1" ht="12" customHeight="1">
      <c r="C13" s="113" t="s">
        <v>55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37">
        <f>SUM(X15:X18)</f>
        <v>13548.29</v>
      </c>
      <c r="Y13" s="37">
        <f>SUM(Y15:Y18)</f>
        <v>24062.809</v>
      </c>
    </row>
    <row r="14" spans="3:25" s="1" customFormat="1" ht="12.75" customHeight="1">
      <c r="C14" s="112" t="s">
        <v>56</v>
      </c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38"/>
      <c r="Y14" s="39"/>
    </row>
    <row r="15" spans="3:25" s="1" customFormat="1" ht="12" customHeight="1">
      <c r="C15" s="113" t="s">
        <v>57</v>
      </c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40">
        <f>9560.73-75.82+44+1</f>
        <v>9529.91</v>
      </c>
      <c r="Y15" s="40">
        <f>22128611/1000</f>
        <v>22128.611</v>
      </c>
    </row>
    <row r="16" spans="3:25" s="1" customFormat="1" ht="12" customHeight="1">
      <c r="C16" s="113" t="s">
        <v>58</v>
      </c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40">
        <v>1817.92</v>
      </c>
      <c r="Y16" s="40">
        <f>1479600/1000</f>
        <v>1479.6</v>
      </c>
    </row>
    <row r="17" spans="3:25" s="1" customFormat="1" ht="12" customHeight="1">
      <c r="C17" s="113" t="s">
        <v>59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40">
        <v>2159.35</v>
      </c>
      <c r="Y17" s="40">
        <f>313038/1000</f>
        <v>313.038</v>
      </c>
    </row>
    <row r="18" spans="3:25" s="1" customFormat="1" ht="12" customHeight="1">
      <c r="C18" s="113" t="s">
        <v>60</v>
      </c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41">
        <v>41.11</v>
      </c>
      <c r="Y18" s="41">
        <f>141560/1000</f>
        <v>141.56</v>
      </c>
    </row>
    <row r="19" spans="3:25" s="1" customFormat="1" ht="23.25" customHeight="1">
      <c r="C19" s="110" t="s">
        <v>61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42">
        <f>-X13</f>
        <v>-13548.29</v>
      </c>
      <c r="Y19" s="42">
        <f>-Y13</f>
        <v>-24062.809</v>
      </c>
    </row>
    <row r="20" spans="3:25" s="1" customFormat="1" ht="19.5" customHeight="1">
      <c r="C20" s="116" t="s">
        <v>62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</row>
    <row r="21" spans="3:25" s="1" customFormat="1" ht="15" customHeight="1">
      <c r="C21" s="113" t="s">
        <v>55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37">
        <f>SUM(X23:X24)</f>
        <v>19250</v>
      </c>
      <c r="Y21" s="43">
        <f>SUM(Y23:Y24)</f>
        <v>0</v>
      </c>
    </row>
    <row r="22" spans="3:25" s="1" customFormat="1" ht="13.5" customHeight="1">
      <c r="C22" s="112" t="s">
        <v>56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38"/>
      <c r="Y22" s="39"/>
    </row>
    <row r="23" spans="3:25" s="1" customFormat="1" ht="12" customHeight="1">
      <c r="C23" s="113" t="s">
        <v>63</v>
      </c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40">
        <v>19250</v>
      </c>
      <c r="Y23" s="40" t="s">
        <v>34</v>
      </c>
    </row>
    <row r="24" spans="3:25" s="1" customFormat="1" ht="12" customHeight="1">
      <c r="C24" s="113" t="s">
        <v>60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40" t="s">
        <v>34</v>
      </c>
      <c r="Y24" s="40" t="s">
        <v>34</v>
      </c>
    </row>
    <row r="25" spans="3:25" s="1" customFormat="1" ht="23.25" customHeight="1">
      <c r="C25" s="111" t="s">
        <v>64</v>
      </c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42">
        <f>-X21</f>
        <v>-19250</v>
      </c>
      <c r="Y25" s="43">
        <f>-Y21</f>
        <v>0</v>
      </c>
    </row>
    <row r="26" ht="11.25">
      <c r="Y26" s="4"/>
    </row>
    <row r="27" spans="3:25" s="1" customFormat="1" ht="23.25" customHeight="1">
      <c r="C27" s="115" t="s">
        <v>36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5" t="s">
        <v>37</v>
      </c>
      <c r="Y27" s="5" t="s">
        <v>38</v>
      </c>
    </row>
    <row r="28" spans="3:25" s="1" customFormat="1" ht="11.25" customHeight="1">
      <c r="C28" s="109">
        <v>1</v>
      </c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6">
        <v>3</v>
      </c>
      <c r="Y28" s="6">
        <v>4</v>
      </c>
    </row>
    <row r="29" spans="3:25" s="1" customFormat="1" ht="22.5" customHeight="1">
      <c r="C29" s="116" t="s">
        <v>65</v>
      </c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</row>
    <row r="30" spans="3:25" s="1" customFormat="1" ht="12" customHeight="1">
      <c r="C30" s="117" t="s">
        <v>66</v>
      </c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43">
        <f>SUM(X31:X32)</f>
        <v>0</v>
      </c>
      <c r="Y30" s="43">
        <f>SUM(Y31:Y32)</f>
        <v>0</v>
      </c>
    </row>
    <row r="31" spans="3:25" s="1" customFormat="1" ht="12" customHeight="1">
      <c r="C31" s="112" t="s">
        <v>56</v>
      </c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38"/>
      <c r="Y31" s="39"/>
    </row>
    <row r="32" spans="3:25" s="1" customFormat="1" ht="12" customHeight="1">
      <c r="C32" s="113" t="s">
        <v>67</v>
      </c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40"/>
      <c r="Y32" s="40"/>
    </row>
    <row r="33" spans="3:25" s="1" customFormat="1" ht="23.25" customHeight="1">
      <c r="C33" s="110" t="s">
        <v>68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43">
        <f>X30</f>
        <v>0</v>
      </c>
      <c r="Y33" s="43">
        <f>Y30</f>
        <v>0</v>
      </c>
    </row>
    <row r="34" spans="3:25" s="1" customFormat="1" ht="23.25" customHeight="1">
      <c r="C34" s="114" t="s">
        <v>69</v>
      </c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42">
        <f>X19+X33+X25</f>
        <v>-32798.29</v>
      </c>
      <c r="Y34" s="37">
        <f>Y19+Y25+Y33</f>
        <v>-24062.809</v>
      </c>
    </row>
    <row r="35" s="1" customFormat="1" ht="11.25" customHeight="1"/>
    <row r="36" s="1" customFormat="1" ht="11.25" customHeight="1">
      <c r="Y36" s="4"/>
    </row>
    <row r="37" spans="3:25" s="1" customFormat="1" ht="23.25" customHeight="1">
      <c r="C37" s="115" t="s">
        <v>36</v>
      </c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5" t="s">
        <v>37</v>
      </c>
      <c r="Y37" s="5" t="s">
        <v>38</v>
      </c>
    </row>
    <row r="38" spans="3:25" s="1" customFormat="1" ht="11.25" customHeight="1">
      <c r="C38" s="109">
        <v>1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6">
        <v>3</v>
      </c>
      <c r="Y38" s="6">
        <v>4</v>
      </c>
    </row>
    <row r="39" spans="3:25" s="1" customFormat="1" ht="23.25" customHeight="1">
      <c r="C39" s="110" t="s">
        <v>70</v>
      </c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44">
        <v>86321</v>
      </c>
      <c r="Y39" s="41">
        <f>66791545/1000</f>
        <v>66791.545</v>
      </c>
    </row>
    <row r="40" spans="3:25" s="1" customFormat="1" ht="23.25" customHeight="1">
      <c r="C40" s="111" t="s">
        <v>71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44">
        <f>X34+X39</f>
        <v>53522.71</v>
      </c>
      <c r="Y40" s="41">
        <f>Y39+Y34</f>
        <v>42728.736</v>
      </c>
    </row>
    <row r="43" spans="3:24" s="1" customFormat="1" ht="23.25" customHeight="1">
      <c r="C43" s="8" t="s">
        <v>25</v>
      </c>
      <c r="D43" s="8"/>
      <c r="E43" s="8"/>
      <c r="F43" s="8"/>
      <c r="G43" s="8"/>
      <c r="H43" s="8"/>
      <c r="I43" s="8"/>
      <c r="L43" s="81" t="s">
        <v>26</v>
      </c>
      <c r="M43" s="81"/>
      <c r="N43" s="81"/>
      <c r="O43" s="81"/>
      <c r="P43" s="81"/>
      <c r="Q43" s="81"/>
      <c r="R43" s="81"/>
      <c r="S43" s="81"/>
      <c r="T43" s="81"/>
      <c r="W43" s="9"/>
      <c r="X43" s="9"/>
    </row>
    <row r="44" spans="12:24" s="1" customFormat="1" ht="11.25" customHeight="1">
      <c r="L44" s="99" t="s">
        <v>27</v>
      </c>
      <c r="M44" s="99"/>
      <c r="N44" s="99"/>
      <c r="O44" s="99"/>
      <c r="P44" s="99"/>
      <c r="Q44" s="99"/>
      <c r="R44" s="99"/>
      <c r="S44" s="99"/>
      <c r="T44" s="99"/>
      <c r="W44" s="35" t="s">
        <v>28</v>
      </c>
      <c r="X44" s="35"/>
    </row>
    <row r="45" s="1" customFormat="1" ht="11.25" customHeight="1"/>
    <row r="46" s="1" customFormat="1" ht="11.25" customHeight="1"/>
    <row r="47" spans="3:24" s="1" customFormat="1" ht="12" customHeight="1">
      <c r="C47" s="36"/>
      <c r="D47" s="36"/>
      <c r="E47" s="36"/>
      <c r="F47" s="36"/>
      <c r="G47" s="36"/>
      <c r="H47" s="36"/>
      <c r="I47" s="36" t="s">
        <v>29</v>
      </c>
      <c r="L47" s="81" t="s">
        <v>50</v>
      </c>
      <c r="M47" s="81"/>
      <c r="N47" s="81"/>
      <c r="O47" s="81"/>
      <c r="P47" s="81"/>
      <c r="Q47" s="81"/>
      <c r="R47" s="81"/>
      <c r="S47" s="81"/>
      <c r="T47" s="81"/>
      <c r="W47" s="9"/>
      <c r="X47" s="9"/>
    </row>
    <row r="48" spans="12:24" s="1" customFormat="1" ht="11.25" customHeight="1">
      <c r="L48" s="99" t="s">
        <v>27</v>
      </c>
      <c r="M48" s="99"/>
      <c r="N48" s="99"/>
      <c r="O48" s="99"/>
      <c r="P48" s="99"/>
      <c r="Q48" s="99"/>
      <c r="R48" s="99"/>
      <c r="S48" s="99"/>
      <c r="T48" s="99"/>
      <c r="W48" s="35" t="s">
        <v>28</v>
      </c>
      <c r="X48" s="35"/>
    </row>
    <row r="52" ht="11.25">
      <c r="G52" s="1" t="s">
        <v>51</v>
      </c>
    </row>
  </sheetData>
  <sheetProtection/>
  <mergeCells count="36">
    <mergeCell ref="O4:Y4"/>
    <mergeCell ref="K6:Y6"/>
    <mergeCell ref="K7:Y7"/>
    <mergeCell ref="K8:Y8"/>
    <mergeCell ref="C10:W10"/>
    <mergeCell ref="C11:W11"/>
    <mergeCell ref="C12:Y12"/>
    <mergeCell ref="C13:W13"/>
    <mergeCell ref="C14:W14"/>
    <mergeCell ref="C15:W15"/>
    <mergeCell ref="C16:W16"/>
    <mergeCell ref="C17:W17"/>
    <mergeCell ref="C18:W18"/>
    <mergeCell ref="C19:W19"/>
    <mergeCell ref="C20:Y20"/>
    <mergeCell ref="C21:W21"/>
    <mergeCell ref="C22:W22"/>
    <mergeCell ref="C23:W23"/>
    <mergeCell ref="C24:W24"/>
    <mergeCell ref="C25:W25"/>
    <mergeCell ref="C27:W27"/>
    <mergeCell ref="C28:W28"/>
    <mergeCell ref="C29:Y29"/>
    <mergeCell ref="C30:W30"/>
    <mergeCell ref="C31:W31"/>
    <mergeCell ref="C32:W32"/>
    <mergeCell ref="C33:W33"/>
    <mergeCell ref="C34:W34"/>
    <mergeCell ref="C37:W37"/>
    <mergeCell ref="C38:W38"/>
    <mergeCell ref="C39:W39"/>
    <mergeCell ref="C40:W40"/>
    <mergeCell ref="L43:T43"/>
    <mergeCell ref="L44:T44"/>
    <mergeCell ref="L47:T47"/>
    <mergeCell ref="L48:T48"/>
  </mergeCell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90" r:id="rId2"/>
  <rowBreaks count="1" manualBreakCount="1">
    <brk id="25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BS43"/>
  <sheetViews>
    <sheetView tabSelected="1" view="pageBreakPreview" zoomScale="85" zoomScaleSheetLayoutView="85" workbookViewId="0" topLeftCell="A4">
      <selection activeCell="BS23" sqref="BS23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2.16015625" style="1" customWidth="1"/>
    <col min="4" max="4" width="2.5" style="1" customWidth="1"/>
    <col min="5" max="6" width="1.5" style="1" customWidth="1"/>
    <col min="7" max="7" width="5" style="1" customWidth="1"/>
    <col min="8" max="8" width="5.33203125" style="1" customWidth="1"/>
    <col min="9" max="9" width="1.66796875" style="1" customWidth="1"/>
    <col min="10" max="10" width="0.328125" style="1" customWidth="1"/>
    <col min="11" max="11" width="1.3359375" style="1" customWidth="1"/>
    <col min="12" max="12" width="7" style="1" customWidth="1"/>
    <col min="13" max="13" width="3.16015625" style="1" customWidth="1"/>
    <col min="14" max="14" width="1.5" style="1" customWidth="1"/>
    <col min="15" max="15" width="1.0078125" style="1" customWidth="1"/>
    <col min="16" max="16" width="2" style="1" customWidth="1"/>
    <col min="17" max="17" width="2.5" style="1" customWidth="1"/>
    <col min="18" max="18" width="5.16015625" style="1" customWidth="1"/>
    <col min="19" max="19" width="1.171875" style="1" customWidth="1"/>
    <col min="20" max="20" width="2.5" style="1" customWidth="1"/>
    <col min="21" max="21" width="1.171875" style="1" customWidth="1"/>
    <col min="22" max="23" width="2" style="1" customWidth="1"/>
    <col min="24" max="24" width="5.16015625" style="1" customWidth="1"/>
    <col min="25" max="25" width="1.5" style="1" customWidth="1"/>
    <col min="26" max="26" width="2" style="1" customWidth="1"/>
    <col min="27" max="27" width="1.171875" style="1" customWidth="1"/>
    <col min="28" max="28" width="3.83203125" style="1" customWidth="1"/>
    <col min="29" max="29" width="1.83203125" style="1" customWidth="1"/>
    <col min="30" max="30" width="1.5" style="1" customWidth="1"/>
    <col min="31" max="31" width="2.83203125" style="1" customWidth="1"/>
    <col min="32" max="32" width="5" style="1" customWidth="1"/>
    <col min="33" max="33" width="1.0078125" style="1" customWidth="1"/>
    <col min="34" max="34" width="0.328125" style="1" customWidth="1"/>
    <col min="35" max="35" width="0.1640625" style="1" customWidth="1"/>
    <col min="36" max="36" width="1.83203125" style="1" customWidth="1"/>
    <col min="37" max="37" width="1.5" style="1" customWidth="1"/>
    <col min="38" max="38" width="0.65625" style="1" customWidth="1"/>
    <col min="39" max="39" width="3" style="1" customWidth="1"/>
    <col min="40" max="40" width="0.1640625" style="1" customWidth="1"/>
    <col min="41" max="41" width="2.5" style="1" customWidth="1"/>
    <col min="42" max="42" width="6.16015625" style="1" customWidth="1"/>
    <col min="43" max="43" width="1.3359375" style="1" customWidth="1"/>
    <col min="44" max="44" width="2" style="1" customWidth="1"/>
    <col min="45" max="46" width="0.4921875" style="1" customWidth="1"/>
    <col min="47" max="47" width="4.5" style="1" customWidth="1"/>
    <col min="48" max="49" width="0.1640625" style="1" customWidth="1"/>
    <col min="50" max="50" width="1.83203125" style="1" customWidth="1"/>
    <col min="51" max="51" width="8.5" style="1" customWidth="1"/>
    <col min="52" max="53" width="0.1640625" style="1" customWidth="1"/>
    <col min="54" max="54" width="1.5" style="1" customWidth="1"/>
    <col min="55" max="55" width="0.4921875" style="1" customWidth="1"/>
    <col min="56" max="56" width="8" style="1" customWidth="1"/>
    <col min="57" max="58" width="0.1640625" style="1" customWidth="1"/>
    <col min="59" max="59" width="1.5" style="1" customWidth="1"/>
    <col min="60" max="60" width="7.66015625" style="1" customWidth="1"/>
    <col min="61" max="61" width="0.82421875" style="1" customWidth="1"/>
    <col min="62" max="63" width="0.1640625" style="1" customWidth="1"/>
    <col min="64" max="64" width="1.5" style="1" customWidth="1"/>
    <col min="65" max="65" width="8.83203125" style="1" customWidth="1"/>
    <col min="66" max="66" width="6.33203125" style="1" customWidth="1"/>
    <col min="67" max="67" width="1.5" style="1" customWidth="1"/>
    <col min="68" max="68" width="0.328125" style="1" customWidth="1"/>
    <col min="69" max="69" width="3.5" style="1" customWidth="1"/>
    <col min="70" max="16384" width="10.66015625" style="1" customWidth="1"/>
  </cols>
  <sheetData>
    <row r="1" ht="11.25" customHeight="1" hidden="1"/>
    <row r="2" spans="50:69" ht="45" customHeight="1" hidden="1">
      <c r="AX2" s="80" t="s">
        <v>72</v>
      </c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</row>
    <row r="3" ht="11.25" customHeight="1" hidden="1"/>
    <row r="4" spans="2:40" ht="12" customHeight="1">
      <c r="B4" s="3" t="s">
        <v>1</v>
      </c>
      <c r="C4" s="3"/>
      <c r="D4" s="3"/>
      <c r="E4" s="3"/>
      <c r="O4" s="81" t="s">
        <v>2</v>
      </c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</row>
    <row r="5" ht="8.25" customHeight="1"/>
    <row r="6" spans="15:50" ht="21" customHeight="1">
      <c r="O6" s="107" t="s">
        <v>73</v>
      </c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</row>
    <row r="7" spans="15:50" ht="21" customHeight="1">
      <c r="O7" s="107" t="s">
        <v>97</v>
      </c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</row>
    <row r="8" spans="62:67" ht="11.25" customHeight="1">
      <c r="BJ8" s="4"/>
      <c r="BK8" s="4"/>
      <c r="BL8" s="4"/>
      <c r="BM8" s="4"/>
      <c r="BN8" s="4"/>
      <c r="BO8" s="4" t="s">
        <v>92</v>
      </c>
    </row>
    <row r="9" spans="3:66" ht="12.75" customHeight="1"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2" t="s">
        <v>74</v>
      </c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58" t="s">
        <v>75</v>
      </c>
      <c r="BE9" s="158"/>
      <c r="BF9" s="158"/>
      <c r="BG9" s="158"/>
      <c r="BH9" s="158"/>
      <c r="BI9" s="163" t="s">
        <v>24</v>
      </c>
      <c r="BJ9" s="163"/>
      <c r="BK9" s="163"/>
      <c r="BL9" s="163"/>
      <c r="BM9" s="163"/>
      <c r="BN9" s="163"/>
    </row>
    <row r="10" spans="3:66" s="32" customFormat="1" ht="23.25" customHeight="1"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58" t="s">
        <v>22</v>
      </c>
      <c r="U10" s="158"/>
      <c r="V10" s="158"/>
      <c r="W10" s="158"/>
      <c r="X10" s="158"/>
      <c r="Y10" s="158"/>
      <c r="Z10" s="158"/>
      <c r="AA10" s="158" t="s">
        <v>76</v>
      </c>
      <c r="AB10" s="158"/>
      <c r="AC10" s="158"/>
      <c r="AD10" s="158"/>
      <c r="AE10" s="158"/>
      <c r="AF10" s="158"/>
      <c r="AG10" s="158"/>
      <c r="AH10" s="158"/>
      <c r="AI10" s="157" t="s">
        <v>77</v>
      </c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8" t="s">
        <v>78</v>
      </c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63"/>
      <c r="BJ10" s="163"/>
      <c r="BK10" s="163"/>
      <c r="BL10" s="163"/>
      <c r="BM10" s="163"/>
      <c r="BN10" s="163"/>
    </row>
    <row r="11" spans="3:66" ht="11.25" customHeight="1" thickBot="1">
      <c r="C11" s="109">
        <v>1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59">
        <v>3</v>
      </c>
      <c r="U11" s="159"/>
      <c r="V11" s="159"/>
      <c r="W11" s="159"/>
      <c r="X11" s="159"/>
      <c r="Y11" s="159"/>
      <c r="Z11" s="159"/>
      <c r="AA11" s="159">
        <v>4</v>
      </c>
      <c r="AB11" s="159"/>
      <c r="AC11" s="159"/>
      <c r="AD11" s="159"/>
      <c r="AE11" s="159"/>
      <c r="AF11" s="159"/>
      <c r="AG11" s="159"/>
      <c r="AH11" s="159"/>
      <c r="AI11" s="160">
        <v>5</v>
      </c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52">
        <v>6</v>
      </c>
      <c r="AU11" s="152"/>
      <c r="AV11" s="152"/>
      <c r="AW11" s="152"/>
      <c r="AX11" s="152"/>
      <c r="AY11" s="152"/>
      <c r="AZ11" s="152"/>
      <c r="BA11" s="152"/>
      <c r="BB11" s="152"/>
      <c r="BC11" s="152"/>
      <c r="BD11" s="152">
        <v>7</v>
      </c>
      <c r="BE11" s="152"/>
      <c r="BF11" s="152"/>
      <c r="BG11" s="152"/>
      <c r="BH11" s="152"/>
      <c r="BI11" s="152">
        <v>8</v>
      </c>
      <c r="BJ11" s="152"/>
      <c r="BK11" s="152"/>
      <c r="BL11" s="152"/>
      <c r="BM11" s="152"/>
      <c r="BN11" s="152"/>
    </row>
    <row r="12" spans="3:66" ht="12" customHeight="1">
      <c r="C12" s="119" t="s">
        <v>88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53">
        <f>122518000/1000</f>
        <v>122518</v>
      </c>
      <c r="U12" s="153"/>
      <c r="V12" s="153"/>
      <c r="W12" s="153"/>
      <c r="X12" s="153"/>
      <c r="Y12" s="153"/>
      <c r="Z12" s="153"/>
      <c r="AA12" s="154">
        <v>0</v>
      </c>
      <c r="AB12" s="154"/>
      <c r="AC12" s="154"/>
      <c r="AD12" s="154"/>
      <c r="AE12" s="154"/>
      <c r="AF12" s="154"/>
      <c r="AG12" s="154"/>
      <c r="AH12" s="154"/>
      <c r="AI12" s="145">
        <f>AI14</f>
        <v>-35223.67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53">
        <f>T12+AI12</f>
        <v>87294.33</v>
      </c>
      <c r="AU12" s="153"/>
      <c r="AV12" s="153"/>
      <c r="AW12" s="153"/>
      <c r="AX12" s="153"/>
      <c r="AY12" s="153"/>
      <c r="AZ12" s="153"/>
      <c r="BA12" s="153"/>
      <c r="BB12" s="153"/>
      <c r="BC12" s="153"/>
      <c r="BD12" s="155">
        <v>0</v>
      </c>
      <c r="BE12" s="155"/>
      <c r="BF12" s="155"/>
      <c r="BG12" s="155"/>
      <c r="BH12" s="155"/>
      <c r="BI12" s="156">
        <f>AT12</f>
        <v>87294.33</v>
      </c>
      <c r="BJ12" s="156"/>
      <c r="BK12" s="156"/>
      <c r="BL12" s="156"/>
      <c r="BM12" s="156"/>
      <c r="BN12" s="156"/>
    </row>
    <row r="13" spans="3:66" ht="12" customHeight="1">
      <c r="C13" s="149" t="s">
        <v>79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50" t="s">
        <v>34</v>
      </c>
      <c r="U13" s="150"/>
      <c r="V13" s="150"/>
      <c r="W13" s="150"/>
      <c r="X13" s="150"/>
      <c r="Y13" s="150"/>
      <c r="Z13" s="150"/>
      <c r="AA13" s="151" t="s">
        <v>34</v>
      </c>
      <c r="AB13" s="151"/>
      <c r="AC13" s="151"/>
      <c r="AD13" s="151"/>
      <c r="AE13" s="151"/>
      <c r="AF13" s="151"/>
      <c r="AG13" s="151"/>
      <c r="AH13" s="151"/>
      <c r="AI13" s="134">
        <v>0</v>
      </c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44">
        <v>0</v>
      </c>
      <c r="AU13" s="144"/>
      <c r="AV13" s="144"/>
      <c r="AW13" s="144"/>
      <c r="AX13" s="144"/>
      <c r="AY13" s="144"/>
      <c r="AZ13" s="144"/>
      <c r="BA13" s="144"/>
      <c r="BB13" s="144"/>
      <c r="BC13" s="144"/>
      <c r="BD13" s="134">
        <v>0</v>
      </c>
      <c r="BE13" s="134"/>
      <c r="BF13" s="134"/>
      <c r="BG13" s="134"/>
      <c r="BH13" s="134"/>
      <c r="BI13" s="141">
        <v>0</v>
      </c>
      <c r="BJ13" s="141"/>
      <c r="BK13" s="141"/>
      <c r="BL13" s="141"/>
      <c r="BM13" s="141"/>
      <c r="BN13" s="141"/>
    </row>
    <row r="14" spans="3:66" ht="12" customHeight="1">
      <c r="C14" s="105" t="s">
        <v>80</v>
      </c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39">
        <f>122518000/1000</f>
        <v>122518</v>
      </c>
      <c r="U14" s="139"/>
      <c r="V14" s="139"/>
      <c r="W14" s="139"/>
      <c r="X14" s="139"/>
      <c r="Y14" s="139"/>
      <c r="Z14" s="139"/>
      <c r="AA14" s="148" t="s">
        <v>34</v>
      </c>
      <c r="AB14" s="148"/>
      <c r="AC14" s="148"/>
      <c r="AD14" s="148"/>
      <c r="AE14" s="148"/>
      <c r="AF14" s="148"/>
      <c r="AG14" s="148"/>
      <c r="AH14" s="148"/>
      <c r="AI14" s="139">
        <v>-35223.67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>
        <f>T14+AI14</f>
        <v>87294.33</v>
      </c>
      <c r="AU14" s="139"/>
      <c r="AV14" s="139"/>
      <c r="AW14" s="139"/>
      <c r="AX14" s="139"/>
      <c r="AY14" s="139"/>
      <c r="AZ14" s="139"/>
      <c r="BA14" s="139"/>
      <c r="BB14" s="139"/>
      <c r="BC14" s="139"/>
      <c r="BD14" s="144">
        <v>0</v>
      </c>
      <c r="BE14" s="144"/>
      <c r="BF14" s="144"/>
      <c r="BG14" s="144"/>
      <c r="BH14" s="144"/>
      <c r="BI14" s="136">
        <f>AT14</f>
        <v>87294.33</v>
      </c>
      <c r="BJ14" s="136"/>
      <c r="BK14" s="136"/>
      <c r="BL14" s="136"/>
      <c r="BM14" s="136"/>
      <c r="BN14" s="136"/>
    </row>
    <row r="15" spans="3:66" ht="12" customHeight="1">
      <c r="C15" s="149" t="s">
        <v>81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50" t="s">
        <v>34</v>
      </c>
      <c r="U15" s="150"/>
      <c r="V15" s="150"/>
      <c r="W15" s="150"/>
      <c r="X15" s="150"/>
      <c r="Y15" s="150"/>
      <c r="Z15" s="150"/>
      <c r="AA15" s="151" t="s">
        <v>34</v>
      </c>
      <c r="AB15" s="151"/>
      <c r="AC15" s="151"/>
      <c r="AD15" s="151"/>
      <c r="AE15" s="151"/>
      <c r="AF15" s="151"/>
      <c r="AG15" s="151"/>
      <c r="AH15" s="151"/>
      <c r="AI15" s="134">
        <v>0</v>
      </c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44">
        <v>0</v>
      </c>
      <c r="AU15" s="144"/>
      <c r="AV15" s="144"/>
      <c r="AW15" s="144"/>
      <c r="AX15" s="144"/>
      <c r="AY15" s="144"/>
      <c r="AZ15" s="144"/>
      <c r="BA15" s="144"/>
      <c r="BB15" s="144"/>
      <c r="BC15" s="144"/>
      <c r="BD15" s="134">
        <v>0</v>
      </c>
      <c r="BE15" s="134"/>
      <c r="BF15" s="134"/>
      <c r="BG15" s="134"/>
      <c r="BH15" s="134"/>
      <c r="BI15" s="141">
        <v>0</v>
      </c>
      <c r="BJ15" s="141"/>
      <c r="BK15" s="141"/>
      <c r="BL15" s="141"/>
      <c r="BM15" s="141"/>
      <c r="BN15" s="141"/>
    </row>
    <row r="16" spans="3:66" ht="36" customHeight="1">
      <c r="C16" s="105" t="s">
        <v>82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47" t="s">
        <v>34</v>
      </c>
      <c r="U16" s="147"/>
      <c r="V16" s="147"/>
      <c r="W16" s="147"/>
      <c r="X16" s="147"/>
      <c r="Y16" s="147"/>
      <c r="Z16" s="147"/>
      <c r="AA16" s="148" t="s">
        <v>34</v>
      </c>
      <c r="AB16" s="148"/>
      <c r="AC16" s="148"/>
      <c r="AD16" s="148"/>
      <c r="AE16" s="148"/>
      <c r="AF16" s="148"/>
      <c r="AG16" s="148"/>
      <c r="AH16" s="148"/>
      <c r="AI16" s="144">
        <v>0</v>
      </c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>
        <v>0</v>
      </c>
      <c r="AU16" s="144"/>
      <c r="AV16" s="144"/>
      <c r="AW16" s="144"/>
      <c r="AX16" s="144"/>
      <c r="AY16" s="144"/>
      <c r="AZ16" s="144"/>
      <c r="BA16" s="144"/>
      <c r="BB16" s="144"/>
      <c r="BC16" s="144"/>
      <c r="BD16" s="144">
        <v>0</v>
      </c>
      <c r="BE16" s="144"/>
      <c r="BF16" s="144"/>
      <c r="BG16" s="144"/>
      <c r="BH16" s="144"/>
      <c r="BI16" s="141">
        <v>0</v>
      </c>
      <c r="BJ16" s="141"/>
      <c r="BK16" s="141"/>
      <c r="BL16" s="141"/>
      <c r="BM16" s="141"/>
      <c r="BN16" s="141"/>
    </row>
    <row r="17" spans="3:66" ht="12" customHeight="1">
      <c r="C17" s="105" t="s">
        <v>83</v>
      </c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42" t="s">
        <v>34</v>
      </c>
      <c r="U17" s="142"/>
      <c r="V17" s="142"/>
      <c r="W17" s="142"/>
      <c r="X17" s="142"/>
      <c r="Y17" s="142"/>
      <c r="Z17" s="142"/>
      <c r="AA17" s="133" t="s">
        <v>34</v>
      </c>
      <c r="AB17" s="133"/>
      <c r="AC17" s="133"/>
      <c r="AD17" s="133"/>
      <c r="AE17" s="133"/>
      <c r="AF17" s="133"/>
      <c r="AG17" s="133"/>
      <c r="AH17" s="133"/>
      <c r="AI17" s="143">
        <v>-13648</v>
      </c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39">
        <f>AI17</f>
        <v>-13648</v>
      </c>
      <c r="AU17" s="139"/>
      <c r="AV17" s="139"/>
      <c r="AW17" s="139"/>
      <c r="AX17" s="139"/>
      <c r="AY17" s="139"/>
      <c r="AZ17" s="139"/>
      <c r="BA17" s="139"/>
      <c r="BB17" s="139"/>
      <c r="BC17" s="139"/>
      <c r="BD17" s="134">
        <v>0</v>
      </c>
      <c r="BE17" s="134"/>
      <c r="BF17" s="134"/>
      <c r="BG17" s="134"/>
      <c r="BH17" s="134"/>
      <c r="BI17" s="136">
        <f>AT17</f>
        <v>-13648</v>
      </c>
      <c r="BJ17" s="136"/>
      <c r="BK17" s="136"/>
      <c r="BL17" s="136"/>
      <c r="BM17" s="136"/>
      <c r="BN17" s="136"/>
    </row>
    <row r="18" spans="3:66" ht="24.75" customHeight="1">
      <c r="C18" s="105" t="s">
        <v>84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37" t="s">
        <v>34</v>
      </c>
      <c r="U18" s="137"/>
      <c r="V18" s="137"/>
      <c r="W18" s="137"/>
      <c r="X18" s="137"/>
      <c r="Y18" s="137"/>
      <c r="Z18" s="137"/>
      <c r="AA18" s="138" t="s">
        <v>34</v>
      </c>
      <c r="AB18" s="138"/>
      <c r="AC18" s="138"/>
      <c r="AD18" s="138"/>
      <c r="AE18" s="138"/>
      <c r="AF18" s="138"/>
      <c r="AG18" s="138"/>
      <c r="AH18" s="138"/>
      <c r="AI18" s="139">
        <f>AI17</f>
        <v>-13648</v>
      </c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>
        <f>AI18</f>
        <v>-13648</v>
      </c>
      <c r="AU18" s="139"/>
      <c r="AV18" s="139"/>
      <c r="AW18" s="139"/>
      <c r="AX18" s="139"/>
      <c r="AY18" s="139"/>
      <c r="AZ18" s="139"/>
      <c r="BA18" s="139"/>
      <c r="BB18" s="139"/>
      <c r="BC18" s="139"/>
      <c r="BD18" s="140">
        <v>0</v>
      </c>
      <c r="BE18" s="140"/>
      <c r="BF18" s="140"/>
      <c r="BG18" s="140"/>
      <c r="BH18" s="140"/>
      <c r="BI18" s="136">
        <f>AT18</f>
        <v>-13648</v>
      </c>
      <c r="BJ18" s="136"/>
      <c r="BK18" s="136"/>
      <c r="BL18" s="136"/>
      <c r="BM18" s="136"/>
      <c r="BN18" s="136"/>
    </row>
    <row r="19" spans="3:66" s="45" customFormat="1" ht="12" customHeight="1">
      <c r="C19" s="105" t="s">
        <v>85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28" t="s">
        <v>34</v>
      </c>
      <c r="U19" s="128"/>
      <c r="V19" s="128"/>
      <c r="W19" s="128"/>
      <c r="X19" s="128"/>
      <c r="Y19" s="128"/>
      <c r="Z19" s="128"/>
      <c r="AA19" s="129" t="s">
        <v>34</v>
      </c>
      <c r="AB19" s="129"/>
      <c r="AC19" s="129"/>
      <c r="AD19" s="129"/>
      <c r="AE19" s="129"/>
      <c r="AF19" s="129"/>
      <c r="AG19" s="129"/>
      <c r="AH19" s="129"/>
      <c r="AI19" s="130">
        <v>0</v>
      </c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1">
        <v>0</v>
      </c>
      <c r="AU19" s="131"/>
      <c r="AV19" s="131"/>
      <c r="AW19" s="131"/>
      <c r="AX19" s="131"/>
      <c r="AY19" s="131"/>
      <c r="AZ19" s="131"/>
      <c r="BA19" s="131"/>
      <c r="BB19" s="131"/>
      <c r="BC19" s="131"/>
      <c r="BD19" s="130">
        <v>0</v>
      </c>
      <c r="BE19" s="130"/>
      <c r="BF19" s="130"/>
      <c r="BG19" s="130"/>
      <c r="BH19" s="130"/>
      <c r="BI19" s="132">
        <v>0</v>
      </c>
      <c r="BJ19" s="132"/>
      <c r="BK19" s="132"/>
      <c r="BL19" s="132"/>
      <c r="BM19" s="132"/>
      <c r="BN19" s="132"/>
    </row>
    <row r="20" spans="3:66" ht="12" customHeight="1">
      <c r="C20" s="105" t="s">
        <v>86</v>
      </c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42" t="s">
        <v>34</v>
      </c>
      <c r="U20" s="142"/>
      <c r="V20" s="142"/>
      <c r="W20" s="142"/>
      <c r="X20" s="142"/>
      <c r="Y20" s="142"/>
      <c r="Z20" s="142"/>
      <c r="AA20" s="133" t="s">
        <v>34</v>
      </c>
      <c r="AB20" s="133"/>
      <c r="AC20" s="133"/>
      <c r="AD20" s="133"/>
      <c r="AE20" s="133"/>
      <c r="AF20" s="133"/>
      <c r="AG20" s="133"/>
      <c r="AH20" s="133"/>
      <c r="AI20" s="134">
        <v>0</v>
      </c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44">
        <v>0</v>
      </c>
      <c r="AU20" s="144"/>
      <c r="AV20" s="144"/>
      <c r="AW20" s="144"/>
      <c r="AX20" s="144"/>
      <c r="AY20" s="144"/>
      <c r="AZ20" s="144"/>
      <c r="BA20" s="144"/>
      <c r="BB20" s="144"/>
      <c r="BC20" s="144"/>
      <c r="BD20" s="134">
        <v>0</v>
      </c>
      <c r="BE20" s="134"/>
      <c r="BF20" s="134"/>
      <c r="BG20" s="134"/>
      <c r="BH20" s="134"/>
      <c r="BI20" s="141">
        <v>0</v>
      </c>
      <c r="BJ20" s="141"/>
      <c r="BK20" s="141"/>
      <c r="BL20" s="141"/>
      <c r="BM20" s="141"/>
      <c r="BN20" s="141"/>
    </row>
    <row r="21" spans="3:66" ht="23.25" customHeight="1">
      <c r="C21" s="105" t="s">
        <v>87</v>
      </c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42" t="s">
        <v>34</v>
      </c>
      <c r="U21" s="142"/>
      <c r="V21" s="142"/>
      <c r="W21" s="142"/>
      <c r="X21" s="142"/>
      <c r="Y21" s="142"/>
      <c r="Z21" s="142"/>
      <c r="AA21" s="133" t="s">
        <v>34</v>
      </c>
      <c r="AB21" s="133"/>
      <c r="AC21" s="133"/>
      <c r="AD21" s="133"/>
      <c r="AE21" s="133"/>
      <c r="AF21" s="133"/>
      <c r="AG21" s="133"/>
      <c r="AH21" s="133"/>
      <c r="AI21" s="134">
        <v>0</v>
      </c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44">
        <v>0</v>
      </c>
      <c r="AU21" s="144"/>
      <c r="AV21" s="144"/>
      <c r="AW21" s="144"/>
      <c r="AX21" s="144"/>
      <c r="AY21" s="144"/>
      <c r="AZ21" s="144"/>
      <c r="BA21" s="144"/>
      <c r="BB21" s="144"/>
      <c r="BC21" s="144"/>
      <c r="BD21" s="134">
        <v>0</v>
      </c>
      <c r="BE21" s="134"/>
      <c r="BF21" s="134"/>
      <c r="BG21" s="134"/>
      <c r="BH21" s="134"/>
      <c r="BI21" s="141">
        <v>0</v>
      </c>
      <c r="BJ21" s="141"/>
      <c r="BK21" s="141"/>
      <c r="BL21" s="141"/>
      <c r="BM21" s="141"/>
      <c r="BN21" s="141"/>
    </row>
    <row r="22" spans="3:66" ht="23.25" customHeight="1">
      <c r="C22" s="119" t="s">
        <v>98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45">
        <f>122518000/1000</f>
        <v>122518</v>
      </c>
      <c r="U22" s="145"/>
      <c r="V22" s="145"/>
      <c r="W22" s="145"/>
      <c r="X22" s="145"/>
      <c r="Y22" s="145"/>
      <c r="Z22" s="145"/>
      <c r="AA22" s="138" t="s">
        <v>34</v>
      </c>
      <c r="AB22" s="138"/>
      <c r="AC22" s="138"/>
      <c r="AD22" s="138"/>
      <c r="AE22" s="138"/>
      <c r="AF22" s="138"/>
      <c r="AG22" s="138"/>
      <c r="AH22" s="138"/>
      <c r="AI22" s="139">
        <f>SUM(AI14,AI18)</f>
        <v>-48871.67</v>
      </c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>
        <f>T22+AI22</f>
        <v>73646.33</v>
      </c>
      <c r="AU22" s="139"/>
      <c r="AV22" s="139"/>
      <c r="AW22" s="139"/>
      <c r="AX22" s="139"/>
      <c r="AY22" s="139"/>
      <c r="AZ22" s="139"/>
      <c r="BA22" s="139"/>
      <c r="BB22" s="139"/>
      <c r="BC22" s="139"/>
      <c r="BD22" s="144">
        <v>0</v>
      </c>
      <c r="BE22" s="144"/>
      <c r="BF22" s="144"/>
      <c r="BG22" s="144"/>
      <c r="BH22" s="144"/>
      <c r="BI22" s="136">
        <f>AT22</f>
        <v>73646.33</v>
      </c>
      <c r="BJ22" s="136"/>
      <c r="BK22" s="136"/>
      <c r="BL22" s="136"/>
      <c r="BM22" s="136"/>
      <c r="BN22" s="136"/>
    </row>
    <row r="23" spans="3:66" ht="12" customHeight="1">
      <c r="C23" s="119" t="s">
        <v>93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45">
        <f>72064000/1000</f>
        <v>72064</v>
      </c>
      <c r="U23" s="145"/>
      <c r="V23" s="145"/>
      <c r="W23" s="145"/>
      <c r="X23" s="145"/>
      <c r="Y23" s="145"/>
      <c r="Z23" s="145"/>
      <c r="AA23" s="138" t="s">
        <v>34</v>
      </c>
      <c r="AB23" s="138"/>
      <c r="AC23" s="138"/>
      <c r="AD23" s="138"/>
      <c r="AE23" s="138"/>
      <c r="AF23" s="138"/>
      <c r="AG23" s="138"/>
      <c r="AH23" s="138"/>
      <c r="AI23" s="139">
        <f>AI25</f>
        <v>-4721.59</v>
      </c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>
        <f>T23+AI23</f>
        <v>67342.41</v>
      </c>
      <c r="AU23" s="139"/>
      <c r="AV23" s="139"/>
      <c r="AW23" s="139"/>
      <c r="AX23" s="139"/>
      <c r="AY23" s="139"/>
      <c r="AZ23" s="139"/>
      <c r="BA23" s="139"/>
      <c r="BB23" s="139"/>
      <c r="BC23" s="139"/>
      <c r="BD23" s="146">
        <v>0</v>
      </c>
      <c r="BE23" s="146"/>
      <c r="BF23" s="146"/>
      <c r="BG23" s="146"/>
      <c r="BH23" s="146"/>
      <c r="BI23" s="136">
        <f>AT23</f>
        <v>67342.41</v>
      </c>
      <c r="BJ23" s="136"/>
      <c r="BK23" s="136"/>
      <c r="BL23" s="136"/>
      <c r="BM23" s="136"/>
      <c r="BN23" s="136"/>
    </row>
    <row r="24" spans="3:66" s="32" customFormat="1" ht="12" customHeight="1">
      <c r="C24" s="105" t="s">
        <v>79</v>
      </c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28" t="s">
        <v>34</v>
      </c>
      <c r="U24" s="128"/>
      <c r="V24" s="128"/>
      <c r="W24" s="128"/>
      <c r="X24" s="128"/>
      <c r="Y24" s="128"/>
      <c r="Z24" s="128"/>
      <c r="AA24" s="129" t="s">
        <v>34</v>
      </c>
      <c r="AB24" s="129"/>
      <c r="AC24" s="129"/>
      <c r="AD24" s="129"/>
      <c r="AE24" s="129"/>
      <c r="AF24" s="129"/>
      <c r="AG24" s="129"/>
      <c r="AH24" s="129"/>
      <c r="AI24" s="130">
        <v>0</v>
      </c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1">
        <v>0</v>
      </c>
      <c r="AU24" s="131"/>
      <c r="AV24" s="131"/>
      <c r="AW24" s="131"/>
      <c r="AX24" s="131"/>
      <c r="AY24" s="131"/>
      <c r="AZ24" s="131"/>
      <c r="BA24" s="131"/>
      <c r="BB24" s="131"/>
      <c r="BC24" s="131"/>
      <c r="BD24" s="130">
        <v>0</v>
      </c>
      <c r="BE24" s="130"/>
      <c r="BF24" s="130"/>
      <c r="BG24" s="130"/>
      <c r="BH24" s="130"/>
      <c r="BI24" s="132">
        <v>0</v>
      </c>
      <c r="BJ24" s="132"/>
      <c r="BK24" s="132"/>
      <c r="BL24" s="132"/>
      <c r="BM24" s="132"/>
      <c r="BN24" s="132"/>
    </row>
    <row r="25" spans="3:66" ht="12.75" customHeight="1">
      <c r="C25" s="105" t="s">
        <v>89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45">
        <f>T23</f>
        <v>72064</v>
      </c>
      <c r="U25" s="145"/>
      <c r="V25" s="145"/>
      <c r="W25" s="145"/>
      <c r="X25" s="145"/>
      <c r="Y25" s="145"/>
      <c r="Z25" s="145"/>
      <c r="AA25" s="138" t="s">
        <v>34</v>
      </c>
      <c r="AB25" s="138"/>
      <c r="AC25" s="138"/>
      <c r="AD25" s="138"/>
      <c r="AE25" s="138"/>
      <c r="AF25" s="138"/>
      <c r="AG25" s="138"/>
      <c r="AH25" s="138"/>
      <c r="AI25" s="139">
        <v>-4721.59</v>
      </c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>
        <f>T25+AI25</f>
        <v>67342.41</v>
      </c>
      <c r="AU25" s="139"/>
      <c r="AV25" s="139"/>
      <c r="AW25" s="139"/>
      <c r="AX25" s="139"/>
      <c r="AY25" s="139"/>
      <c r="AZ25" s="139"/>
      <c r="BA25" s="139"/>
      <c r="BB25" s="139"/>
      <c r="BC25" s="139"/>
      <c r="BD25" s="140">
        <v>0</v>
      </c>
      <c r="BE25" s="140"/>
      <c r="BF25" s="140"/>
      <c r="BG25" s="140"/>
      <c r="BH25" s="140"/>
      <c r="BI25" s="136">
        <f>AT25</f>
        <v>67342.41</v>
      </c>
      <c r="BJ25" s="136"/>
      <c r="BK25" s="136"/>
      <c r="BL25" s="136"/>
      <c r="BM25" s="136"/>
      <c r="BN25" s="136"/>
    </row>
    <row r="26" spans="3:66" s="32" customFormat="1" ht="12" customHeight="1">
      <c r="C26" s="105" t="s">
        <v>81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28" t="s">
        <v>34</v>
      </c>
      <c r="U26" s="128"/>
      <c r="V26" s="128"/>
      <c r="W26" s="128"/>
      <c r="X26" s="128"/>
      <c r="Y26" s="128"/>
      <c r="Z26" s="128"/>
      <c r="AA26" s="129" t="s">
        <v>34</v>
      </c>
      <c r="AB26" s="129"/>
      <c r="AC26" s="129"/>
      <c r="AD26" s="129"/>
      <c r="AE26" s="129"/>
      <c r="AF26" s="129"/>
      <c r="AG26" s="129"/>
      <c r="AH26" s="129"/>
      <c r="AI26" s="130">
        <v>0</v>
      </c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1">
        <v>0</v>
      </c>
      <c r="AU26" s="131"/>
      <c r="AV26" s="131"/>
      <c r="AW26" s="131"/>
      <c r="AX26" s="131"/>
      <c r="AY26" s="131"/>
      <c r="AZ26" s="131"/>
      <c r="BA26" s="131"/>
      <c r="BB26" s="131"/>
      <c r="BC26" s="131"/>
      <c r="BD26" s="130">
        <v>0</v>
      </c>
      <c r="BE26" s="130"/>
      <c r="BF26" s="130"/>
      <c r="BG26" s="130"/>
      <c r="BH26" s="130"/>
      <c r="BI26" s="132">
        <v>0</v>
      </c>
      <c r="BJ26" s="132"/>
      <c r="BK26" s="132"/>
      <c r="BL26" s="132"/>
      <c r="BM26" s="132"/>
      <c r="BN26" s="132"/>
    </row>
    <row r="27" spans="3:66" ht="36" customHeight="1">
      <c r="C27" s="105" t="s">
        <v>90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37" t="s">
        <v>34</v>
      </c>
      <c r="U27" s="137"/>
      <c r="V27" s="137"/>
      <c r="W27" s="137"/>
      <c r="X27" s="137"/>
      <c r="Y27" s="137"/>
      <c r="Z27" s="137"/>
      <c r="AA27" s="138" t="s">
        <v>34</v>
      </c>
      <c r="AB27" s="138"/>
      <c r="AC27" s="138"/>
      <c r="AD27" s="138"/>
      <c r="AE27" s="138"/>
      <c r="AF27" s="138"/>
      <c r="AG27" s="138"/>
      <c r="AH27" s="138"/>
      <c r="AI27" s="144">
        <v>0</v>
      </c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>
        <v>0</v>
      </c>
      <c r="AU27" s="144"/>
      <c r="AV27" s="144"/>
      <c r="AW27" s="144"/>
      <c r="AX27" s="144"/>
      <c r="AY27" s="144"/>
      <c r="AZ27" s="144"/>
      <c r="BA27" s="144"/>
      <c r="BB27" s="144"/>
      <c r="BC27" s="144"/>
      <c r="BD27" s="140">
        <v>0</v>
      </c>
      <c r="BE27" s="140"/>
      <c r="BF27" s="140"/>
      <c r="BG27" s="140"/>
      <c r="BH27" s="140"/>
      <c r="BI27" s="141">
        <v>0</v>
      </c>
      <c r="BJ27" s="141"/>
      <c r="BK27" s="141"/>
      <c r="BL27" s="141"/>
      <c r="BM27" s="141"/>
      <c r="BN27" s="141"/>
    </row>
    <row r="28" spans="3:66" ht="12" customHeight="1">
      <c r="C28" s="105" t="s">
        <v>83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42" t="s">
        <v>34</v>
      </c>
      <c r="U28" s="142"/>
      <c r="V28" s="142"/>
      <c r="W28" s="142"/>
      <c r="X28" s="142"/>
      <c r="Y28" s="142"/>
      <c r="Z28" s="142"/>
      <c r="AA28" s="133" t="s">
        <v>34</v>
      </c>
      <c r="AB28" s="133"/>
      <c r="AC28" s="133"/>
      <c r="AD28" s="133"/>
      <c r="AE28" s="133"/>
      <c r="AF28" s="133"/>
      <c r="AG28" s="133"/>
      <c r="AH28" s="133"/>
      <c r="AI28" s="143">
        <v>-29371.56</v>
      </c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39">
        <f>AI28</f>
        <v>-29371.56</v>
      </c>
      <c r="AU28" s="139"/>
      <c r="AV28" s="139"/>
      <c r="AW28" s="139"/>
      <c r="AX28" s="139"/>
      <c r="AY28" s="139"/>
      <c r="AZ28" s="139"/>
      <c r="BA28" s="139"/>
      <c r="BB28" s="139"/>
      <c r="BC28" s="139"/>
      <c r="BD28" s="134">
        <v>0</v>
      </c>
      <c r="BE28" s="134"/>
      <c r="BF28" s="134"/>
      <c r="BG28" s="134"/>
      <c r="BH28" s="134"/>
      <c r="BI28" s="136">
        <f>AT28</f>
        <v>-29371.56</v>
      </c>
      <c r="BJ28" s="136"/>
      <c r="BK28" s="136"/>
      <c r="BL28" s="136"/>
      <c r="BM28" s="136"/>
      <c r="BN28" s="136"/>
    </row>
    <row r="29" spans="3:66" ht="24.75" customHeight="1">
      <c r="C29" s="105" t="s">
        <v>84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37" t="s">
        <v>34</v>
      </c>
      <c r="U29" s="137"/>
      <c r="V29" s="137"/>
      <c r="W29" s="137"/>
      <c r="X29" s="137"/>
      <c r="Y29" s="137"/>
      <c r="Z29" s="137"/>
      <c r="AA29" s="138" t="s">
        <v>34</v>
      </c>
      <c r="AB29" s="138"/>
      <c r="AC29" s="138"/>
      <c r="AD29" s="138"/>
      <c r="AE29" s="138"/>
      <c r="AF29" s="138"/>
      <c r="AG29" s="138"/>
      <c r="AH29" s="138"/>
      <c r="AI29" s="139">
        <f>AI28</f>
        <v>-29371.56</v>
      </c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>
        <f>AI29</f>
        <v>-29371.56</v>
      </c>
      <c r="AU29" s="139"/>
      <c r="AV29" s="139"/>
      <c r="AW29" s="139"/>
      <c r="AX29" s="139"/>
      <c r="AY29" s="139"/>
      <c r="AZ29" s="139"/>
      <c r="BA29" s="139"/>
      <c r="BB29" s="139"/>
      <c r="BC29" s="139"/>
      <c r="BD29" s="140">
        <v>0</v>
      </c>
      <c r="BE29" s="140"/>
      <c r="BF29" s="140"/>
      <c r="BG29" s="140"/>
      <c r="BH29" s="140"/>
      <c r="BI29" s="136">
        <f>AT29</f>
        <v>-29371.56</v>
      </c>
      <c r="BJ29" s="136"/>
      <c r="BK29" s="136"/>
      <c r="BL29" s="136"/>
      <c r="BM29" s="136"/>
      <c r="BN29" s="136"/>
    </row>
    <row r="30" spans="3:66" s="32" customFormat="1" ht="12" customHeight="1">
      <c r="C30" s="105" t="s">
        <v>85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28" t="s">
        <v>34</v>
      </c>
      <c r="U30" s="128"/>
      <c r="V30" s="128"/>
      <c r="W30" s="128"/>
      <c r="X30" s="128"/>
      <c r="Y30" s="128"/>
      <c r="Z30" s="128"/>
      <c r="AA30" s="129" t="s">
        <v>34</v>
      </c>
      <c r="AB30" s="129"/>
      <c r="AC30" s="129"/>
      <c r="AD30" s="129"/>
      <c r="AE30" s="129"/>
      <c r="AF30" s="129"/>
      <c r="AG30" s="129"/>
      <c r="AH30" s="129"/>
      <c r="AI30" s="130">
        <v>0</v>
      </c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1">
        <v>0</v>
      </c>
      <c r="AU30" s="131"/>
      <c r="AV30" s="131"/>
      <c r="AW30" s="131"/>
      <c r="AX30" s="131"/>
      <c r="AY30" s="131"/>
      <c r="AZ30" s="131"/>
      <c r="BA30" s="131"/>
      <c r="BB30" s="131"/>
      <c r="BC30" s="131"/>
      <c r="BD30" s="130">
        <v>0</v>
      </c>
      <c r="BE30" s="130"/>
      <c r="BF30" s="130"/>
      <c r="BG30" s="130"/>
      <c r="BH30" s="130"/>
      <c r="BI30" s="132">
        <v>0</v>
      </c>
      <c r="BJ30" s="132"/>
      <c r="BK30" s="132"/>
      <c r="BL30" s="132"/>
      <c r="BM30" s="132"/>
      <c r="BN30" s="132"/>
    </row>
    <row r="31" spans="3:66" ht="12" customHeight="1">
      <c r="C31" s="105" t="s">
        <v>86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28" t="s">
        <v>34</v>
      </c>
      <c r="U31" s="128"/>
      <c r="V31" s="128"/>
      <c r="W31" s="128"/>
      <c r="X31" s="128"/>
      <c r="Y31" s="128"/>
      <c r="Z31" s="128"/>
      <c r="AA31" s="133" t="s">
        <v>34</v>
      </c>
      <c r="AB31" s="133"/>
      <c r="AC31" s="133"/>
      <c r="AD31" s="133"/>
      <c r="AE31" s="133"/>
      <c r="AF31" s="133"/>
      <c r="AG31" s="133"/>
      <c r="AH31" s="133"/>
      <c r="AI31" s="134">
        <v>0</v>
      </c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5" t="str">
        <f>T31</f>
        <v>-</v>
      </c>
      <c r="AU31" s="135"/>
      <c r="AV31" s="135"/>
      <c r="AW31" s="135"/>
      <c r="AX31" s="135"/>
      <c r="AY31" s="135"/>
      <c r="AZ31" s="135"/>
      <c r="BA31" s="135"/>
      <c r="BB31" s="135"/>
      <c r="BC31" s="135"/>
      <c r="BD31" s="134">
        <v>0</v>
      </c>
      <c r="BE31" s="134"/>
      <c r="BF31" s="134"/>
      <c r="BG31" s="134"/>
      <c r="BH31" s="134"/>
      <c r="BI31" s="127" t="str">
        <f>T31</f>
        <v>-</v>
      </c>
      <c r="BJ31" s="127"/>
      <c r="BK31" s="127"/>
      <c r="BL31" s="127"/>
      <c r="BM31" s="127"/>
      <c r="BN31" s="127"/>
    </row>
    <row r="32" spans="3:66" s="32" customFormat="1" ht="23.25" customHeight="1">
      <c r="C32" s="105" t="s">
        <v>87</v>
      </c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28" t="s">
        <v>34</v>
      </c>
      <c r="U32" s="128"/>
      <c r="V32" s="128"/>
      <c r="W32" s="128"/>
      <c r="X32" s="128"/>
      <c r="Y32" s="128"/>
      <c r="Z32" s="128"/>
      <c r="AA32" s="129" t="s">
        <v>34</v>
      </c>
      <c r="AB32" s="129"/>
      <c r="AC32" s="129"/>
      <c r="AD32" s="129"/>
      <c r="AE32" s="129"/>
      <c r="AF32" s="129"/>
      <c r="AG32" s="129"/>
      <c r="AH32" s="129"/>
      <c r="AI32" s="130">
        <v>0</v>
      </c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1">
        <v>0</v>
      </c>
      <c r="AU32" s="131"/>
      <c r="AV32" s="131"/>
      <c r="AW32" s="131"/>
      <c r="AX32" s="131"/>
      <c r="AY32" s="131"/>
      <c r="AZ32" s="131"/>
      <c r="BA32" s="131"/>
      <c r="BB32" s="131"/>
      <c r="BC32" s="131"/>
      <c r="BD32" s="130">
        <v>0</v>
      </c>
      <c r="BE32" s="130"/>
      <c r="BF32" s="130"/>
      <c r="BG32" s="130"/>
      <c r="BH32" s="130"/>
      <c r="BI32" s="132">
        <v>0</v>
      </c>
      <c r="BJ32" s="132"/>
      <c r="BK32" s="132"/>
      <c r="BL32" s="132"/>
      <c r="BM32" s="132"/>
      <c r="BN32" s="132"/>
    </row>
    <row r="33" spans="3:71" s="32" customFormat="1" ht="23.25" customHeight="1" thickBot="1">
      <c r="C33" s="119" t="s">
        <v>99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20">
        <f>T23</f>
        <v>72064</v>
      </c>
      <c r="U33" s="120"/>
      <c r="V33" s="120"/>
      <c r="W33" s="120"/>
      <c r="X33" s="120"/>
      <c r="Y33" s="120"/>
      <c r="Z33" s="120"/>
      <c r="AA33" s="121" t="s">
        <v>34</v>
      </c>
      <c r="AB33" s="121"/>
      <c r="AC33" s="121"/>
      <c r="AD33" s="121"/>
      <c r="AE33" s="121"/>
      <c r="AF33" s="121"/>
      <c r="AG33" s="121"/>
      <c r="AH33" s="121"/>
      <c r="AI33" s="122">
        <f>AI25+AI29</f>
        <v>-34093.15</v>
      </c>
      <c r="AJ33" s="123"/>
      <c r="AK33" s="123"/>
      <c r="AL33" s="123"/>
      <c r="AM33" s="123"/>
      <c r="AN33" s="123"/>
      <c r="AO33" s="123"/>
      <c r="AP33" s="123"/>
      <c r="AQ33" s="123"/>
      <c r="AR33" s="123"/>
      <c r="AS33" s="124"/>
      <c r="AT33" s="125">
        <f>T33+AI33</f>
        <v>37970.85</v>
      </c>
      <c r="AU33" s="125"/>
      <c r="AV33" s="125"/>
      <c r="AW33" s="125"/>
      <c r="AX33" s="125"/>
      <c r="AY33" s="125"/>
      <c r="AZ33" s="125"/>
      <c r="BA33" s="125"/>
      <c r="BB33" s="125"/>
      <c r="BC33" s="125"/>
      <c r="BD33" s="126">
        <v>0</v>
      </c>
      <c r="BE33" s="126"/>
      <c r="BF33" s="126"/>
      <c r="BG33" s="126"/>
      <c r="BH33" s="126"/>
      <c r="BI33" s="118">
        <f>BI25+BI29</f>
        <v>37970.850000000006</v>
      </c>
      <c r="BJ33" s="118"/>
      <c r="BK33" s="118"/>
      <c r="BL33" s="118"/>
      <c r="BM33" s="118"/>
      <c r="BN33" s="118"/>
      <c r="BS33" s="46"/>
    </row>
    <row r="34" spans="22:28" ht="12" customHeight="1">
      <c r="V34" s="47"/>
      <c r="W34" s="47"/>
      <c r="X34" s="47"/>
      <c r="Y34" s="47"/>
      <c r="Z34" s="47"/>
      <c r="AA34" s="47"/>
      <c r="AB34" s="47"/>
    </row>
    <row r="35" spans="3:28" ht="12" customHeight="1">
      <c r="C35" s="8" t="s">
        <v>25</v>
      </c>
      <c r="D35" s="8"/>
      <c r="E35" s="8"/>
      <c r="F35" s="8"/>
      <c r="G35" s="8"/>
      <c r="H35" s="8"/>
      <c r="I35" s="8"/>
      <c r="L35" s="81" t="s">
        <v>26</v>
      </c>
      <c r="M35" s="81"/>
      <c r="N35" s="81"/>
      <c r="O35" s="81"/>
      <c r="P35" s="81"/>
      <c r="Q35" s="81"/>
      <c r="R35" s="81"/>
      <c r="S35" s="81"/>
      <c r="V35" s="9"/>
      <c r="W35" s="9"/>
      <c r="X35" s="9"/>
      <c r="Y35" s="9"/>
      <c r="Z35" s="9"/>
      <c r="AA35" s="9"/>
      <c r="AB35" s="9"/>
    </row>
    <row r="36" spans="12:28" ht="11.25" customHeight="1">
      <c r="L36" s="99" t="s">
        <v>27</v>
      </c>
      <c r="M36" s="99"/>
      <c r="N36" s="99"/>
      <c r="O36" s="99"/>
      <c r="P36" s="99"/>
      <c r="Q36" s="99"/>
      <c r="R36" s="99"/>
      <c r="S36" s="99"/>
      <c r="V36" s="35" t="s">
        <v>28</v>
      </c>
      <c r="W36" s="35"/>
      <c r="X36" s="35"/>
      <c r="Y36" s="35"/>
      <c r="Z36" s="35"/>
      <c r="AA36" s="35"/>
      <c r="AB36" s="35"/>
    </row>
    <row r="37" ht="11.25" customHeight="1"/>
    <row r="38" ht="11.25" customHeight="1"/>
    <row r="39" spans="3:28" ht="12" customHeight="1">
      <c r="C39" s="36"/>
      <c r="D39" s="36"/>
      <c r="E39" s="36"/>
      <c r="F39" s="36"/>
      <c r="G39" s="36"/>
      <c r="H39" s="36"/>
      <c r="I39" s="36" t="s">
        <v>29</v>
      </c>
      <c r="L39" s="81" t="s">
        <v>30</v>
      </c>
      <c r="M39" s="81"/>
      <c r="N39" s="81"/>
      <c r="O39" s="81"/>
      <c r="P39" s="81"/>
      <c r="Q39" s="81"/>
      <c r="R39" s="81"/>
      <c r="S39" s="81"/>
      <c r="V39" s="9"/>
      <c r="W39" s="9"/>
      <c r="X39" s="9"/>
      <c r="Y39" s="9"/>
      <c r="Z39" s="9"/>
      <c r="AA39" s="9"/>
      <c r="AB39" s="9"/>
    </row>
    <row r="40" spans="12:28" ht="11.25" customHeight="1">
      <c r="L40" s="99" t="s">
        <v>27</v>
      </c>
      <c r="M40" s="99"/>
      <c r="N40" s="99"/>
      <c r="O40" s="99"/>
      <c r="P40" s="99"/>
      <c r="Q40" s="99"/>
      <c r="R40" s="99"/>
      <c r="S40" s="99"/>
      <c r="V40" s="35" t="s">
        <v>28</v>
      </c>
      <c r="W40" s="35"/>
      <c r="X40" s="35"/>
      <c r="Y40" s="35"/>
      <c r="Z40" s="35"/>
      <c r="AA40" s="35"/>
      <c r="AB40" s="35"/>
    </row>
    <row r="41" ht="11.25" customHeight="1"/>
    <row r="42" ht="11.25" customHeight="1"/>
    <row r="43" ht="11.25" customHeight="1">
      <c r="C43" s="1" t="s">
        <v>51</v>
      </c>
    </row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</sheetData>
  <sheetProtection/>
  <mergeCells count="177">
    <mergeCell ref="AX2:BQ2"/>
    <mergeCell ref="O4:AN4"/>
    <mergeCell ref="O6:AX6"/>
    <mergeCell ref="O7:AX7"/>
    <mergeCell ref="C9:S10"/>
    <mergeCell ref="T9:BC9"/>
    <mergeCell ref="BD9:BH10"/>
    <mergeCell ref="BI9:BN10"/>
    <mergeCell ref="T10:Z10"/>
    <mergeCell ref="AA10:AH10"/>
    <mergeCell ref="AI10:AS10"/>
    <mergeCell ref="AT10:BC10"/>
    <mergeCell ref="C11:S11"/>
    <mergeCell ref="T11:Z11"/>
    <mergeCell ref="AA11:AH11"/>
    <mergeCell ref="AI11:AS11"/>
    <mergeCell ref="AT11:BC11"/>
    <mergeCell ref="BD11:BH11"/>
    <mergeCell ref="BI11:BN11"/>
    <mergeCell ref="C12:S12"/>
    <mergeCell ref="T12:Z12"/>
    <mergeCell ref="AA12:AH12"/>
    <mergeCell ref="AI12:AS12"/>
    <mergeCell ref="AT12:BC12"/>
    <mergeCell ref="BD12:BH12"/>
    <mergeCell ref="BI12:BN12"/>
    <mergeCell ref="BD14:BH14"/>
    <mergeCell ref="BI14:BN14"/>
    <mergeCell ref="C13:S13"/>
    <mergeCell ref="T13:Z13"/>
    <mergeCell ref="AA13:AH13"/>
    <mergeCell ref="AI13:AS13"/>
    <mergeCell ref="AT13:BC13"/>
    <mergeCell ref="BD13:BH13"/>
    <mergeCell ref="AA15:AH15"/>
    <mergeCell ref="AI15:AS15"/>
    <mergeCell ref="AT15:BC15"/>
    <mergeCell ref="BD15:BH15"/>
    <mergeCell ref="BI13:BN13"/>
    <mergeCell ref="C14:S14"/>
    <mergeCell ref="T14:Z14"/>
    <mergeCell ref="AA14:AH14"/>
    <mergeCell ref="AI14:AS14"/>
    <mergeCell ref="AT14:BC14"/>
    <mergeCell ref="BI15:BN15"/>
    <mergeCell ref="C16:S16"/>
    <mergeCell ref="T16:Z16"/>
    <mergeCell ref="AA16:AH16"/>
    <mergeCell ref="AI16:AS16"/>
    <mergeCell ref="AT16:BC16"/>
    <mergeCell ref="BD16:BH16"/>
    <mergeCell ref="BI16:BN16"/>
    <mergeCell ref="C15:S15"/>
    <mergeCell ref="T15:Z15"/>
    <mergeCell ref="BD18:BH18"/>
    <mergeCell ref="BI18:BN18"/>
    <mergeCell ref="C17:S17"/>
    <mergeCell ref="T17:Z17"/>
    <mergeCell ref="AA17:AH17"/>
    <mergeCell ref="AI17:AS17"/>
    <mergeCell ref="AT17:BC17"/>
    <mergeCell ref="BD17:BH17"/>
    <mergeCell ref="AA19:AH19"/>
    <mergeCell ref="AI19:AS19"/>
    <mergeCell ref="AT19:BC19"/>
    <mergeCell ref="BD19:BH19"/>
    <mergeCell ref="BI17:BN17"/>
    <mergeCell ref="C18:S18"/>
    <mergeCell ref="T18:Z18"/>
    <mergeCell ref="AA18:AH18"/>
    <mergeCell ref="AI18:AS18"/>
    <mergeCell ref="AT18:BC18"/>
    <mergeCell ref="BI19:BN19"/>
    <mergeCell ref="C20:S20"/>
    <mergeCell ref="T20:Z20"/>
    <mergeCell ref="AA20:AH20"/>
    <mergeCell ref="AI20:AS20"/>
    <mergeCell ref="AT20:BC20"/>
    <mergeCell ref="BD20:BH20"/>
    <mergeCell ref="BI20:BN20"/>
    <mergeCell ref="C19:S19"/>
    <mergeCell ref="T19:Z19"/>
    <mergeCell ref="BD22:BH22"/>
    <mergeCell ref="BI22:BN22"/>
    <mergeCell ref="C21:S21"/>
    <mergeCell ref="T21:Z21"/>
    <mergeCell ref="AA21:AH21"/>
    <mergeCell ref="AI21:AS21"/>
    <mergeCell ref="AT21:BC21"/>
    <mergeCell ref="BD21:BH21"/>
    <mergeCell ref="AA23:AH23"/>
    <mergeCell ref="AI23:AS23"/>
    <mergeCell ref="AT23:BC23"/>
    <mergeCell ref="BD23:BH23"/>
    <mergeCell ref="BI21:BN21"/>
    <mergeCell ref="C22:S22"/>
    <mergeCell ref="T22:Z22"/>
    <mergeCell ref="AA22:AH22"/>
    <mergeCell ref="AI22:AS22"/>
    <mergeCell ref="AT22:BC22"/>
    <mergeCell ref="BI23:BN23"/>
    <mergeCell ref="C24:S24"/>
    <mergeCell ref="T24:Z24"/>
    <mergeCell ref="AA24:AH24"/>
    <mergeCell ref="AI24:AS24"/>
    <mergeCell ref="AT24:BC24"/>
    <mergeCell ref="BD24:BH24"/>
    <mergeCell ref="BI24:BN24"/>
    <mergeCell ref="C23:S23"/>
    <mergeCell ref="T23:Z23"/>
    <mergeCell ref="BD26:BH26"/>
    <mergeCell ref="BI26:BN26"/>
    <mergeCell ref="C25:S25"/>
    <mergeCell ref="T25:Z25"/>
    <mergeCell ref="AA25:AH25"/>
    <mergeCell ref="AI25:AS25"/>
    <mergeCell ref="AT25:BC25"/>
    <mergeCell ref="BD25:BH25"/>
    <mergeCell ref="AA27:AH27"/>
    <mergeCell ref="AI27:AS27"/>
    <mergeCell ref="AT27:BC27"/>
    <mergeCell ref="BD27:BH27"/>
    <mergeCell ref="BI25:BN25"/>
    <mergeCell ref="C26:S26"/>
    <mergeCell ref="T26:Z26"/>
    <mergeCell ref="AA26:AH26"/>
    <mergeCell ref="AI26:AS26"/>
    <mergeCell ref="AT26:BC26"/>
    <mergeCell ref="BI27:BN27"/>
    <mergeCell ref="C28:S28"/>
    <mergeCell ref="T28:Z28"/>
    <mergeCell ref="AA28:AH28"/>
    <mergeCell ref="AI28:AS28"/>
    <mergeCell ref="AT28:BC28"/>
    <mergeCell ref="BD28:BH28"/>
    <mergeCell ref="BI28:BN28"/>
    <mergeCell ref="C27:S27"/>
    <mergeCell ref="T27:Z27"/>
    <mergeCell ref="C29:S29"/>
    <mergeCell ref="T29:Z29"/>
    <mergeCell ref="AA29:AH29"/>
    <mergeCell ref="AI29:AS29"/>
    <mergeCell ref="AT29:BC29"/>
    <mergeCell ref="BD29:BH29"/>
    <mergeCell ref="C30:S30"/>
    <mergeCell ref="T30:Z30"/>
    <mergeCell ref="AA30:AH30"/>
    <mergeCell ref="AI30:AS30"/>
    <mergeCell ref="AT30:BC30"/>
    <mergeCell ref="BD30:BH30"/>
    <mergeCell ref="T31:Z31"/>
    <mergeCell ref="AA31:AH31"/>
    <mergeCell ref="AI31:AS31"/>
    <mergeCell ref="AT31:BC31"/>
    <mergeCell ref="BD31:BH31"/>
    <mergeCell ref="BI29:BN29"/>
    <mergeCell ref="BI30:BN30"/>
    <mergeCell ref="BD33:BH33"/>
    <mergeCell ref="BI31:BN31"/>
    <mergeCell ref="C32:S32"/>
    <mergeCell ref="T32:Z32"/>
    <mergeCell ref="AA32:AH32"/>
    <mergeCell ref="AI32:AS32"/>
    <mergeCell ref="AT32:BC32"/>
    <mergeCell ref="BD32:BH32"/>
    <mergeCell ref="BI32:BN32"/>
    <mergeCell ref="C31:S31"/>
    <mergeCell ref="BI33:BN33"/>
    <mergeCell ref="L35:S35"/>
    <mergeCell ref="L36:S36"/>
    <mergeCell ref="L39:S39"/>
    <mergeCell ref="L40:S40"/>
    <mergeCell ref="C33:S33"/>
    <mergeCell ref="T33:Z33"/>
    <mergeCell ref="AA33:AH33"/>
    <mergeCell ref="AI33:AS33"/>
    <mergeCell ref="AT33:BC33"/>
  </mergeCells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0" r:id="rId2"/>
  <rowBreaks count="1" manualBreakCount="1">
    <brk id="51" max="0" man="1"/>
  </rowBreaks>
  <colBreaks count="1" manualBreakCount="1">
    <brk id="6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Tolganay Yerzhanova</dc:creator>
  <cp:keywords/>
  <dc:description/>
  <cp:lastModifiedBy>tolganay.yerzhanova</cp:lastModifiedBy>
  <cp:lastPrinted>2013-11-18T05:54:00Z</cp:lastPrinted>
  <dcterms:created xsi:type="dcterms:W3CDTF">2013-01-21T04:03:54Z</dcterms:created>
  <dcterms:modified xsi:type="dcterms:W3CDTF">2013-11-18T05:59:09Z</dcterms:modified>
  <cp:category/>
  <cp:version/>
  <cp:contentType/>
  <cp:contentStatus/>
  <cp:revision>1</cp:revision>
</cp:coreProperties>
</file>