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5" activeTab="3"/>
  </bookViews>
  <sheets>
    <sheet name="ББ" sheetId="1" r:id="rId1"/>
    <sheet name="опиу" sheetId="2" r:id="rId2"/>
    <sheet name="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<sst xmlns="http://schemas.openxmlformats.org/spreadsheetml/2006/main" count="484" uniqueCount="164">
  <si>
    <t>Отчет составлен в соответствии с требованиями к содержанию и раскрытию информации МСФО  для предприятий МСБ</t>
  </si>
  <si>
    <t>АО "Ай Карааул"</t>
  </si>
  <si>
    <t>Наименование</t>
  </si>
  <si>
    <t>Вид деятельности</t>
  </si>
  <si>
    <t>Деятельность по проведению геологической разведки и изысканий (без научных исследований и разработок)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</si>
  <si>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</si>
  <si>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</si>
  <si>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</si>
  <si>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</si>
  <si>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</si>
  <si>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</si>
  <si>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</si>
  <si>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</si>
  <si>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</si>
  <si>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</si>
  <si>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</si>
  <si>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     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</si>
  <si>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</si>
  <si>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</si>
  <si>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</si>
  <si>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</si>
  <si>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</si>
  <si>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</si>
  <si>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</si>
  <si>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</si>
  <si>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</si>
  <si>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</si>
  <si>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</si>
  <si>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</si>
  <si>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</si>
  <si>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</si>
  <si>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</si>
  <si>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</si>
  <si>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</si>
  <si>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</si>
  <si>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</si>
  <si>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</si>
  <si>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</si>
  <si>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</si>
  <si>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</si>
  <si>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</si>
  <si>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</si>
  <si>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</si>
  <si>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</si>
  <si>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</si>
  <si>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</si>
  <si>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</si>
  <si>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</si>
  <si>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</si>
  <si>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</si>
  <si>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</si>
  <si>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</si>
  <si>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</si>
  <si>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</si>
  <si>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</si>
  <si>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</si>
  <si>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</si>
  <si>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Шабанбаев М. Э.</t>
  </si>
  <si>
    <t>(фамилия, имя, отчество)</t>
  </si>
  <si>
    <t>(подпись)</t>
  </si>
  <si>
    <t>Главный бухгалтер</t>
  </si>
  <si>
    <t>Карабаева Д. Т.</t>
  </si>
  <si>
    <t>М П</t>
  </si>
  <si>
    <t>Общий совокупный доход</t>
  </si>
  <si>
    <t>Доля предприятий по методу долевого участия</t>
  </si>
  <si>
    <t xml:space="preserve">Прочий совокупный доход </t>
  </si>
  <si>
    <t>Прибыль на акцию</t>
  </si>
  <si>
    <t>Итоговая прибыль (итоговый убыток) за период (стр. 150-стр. 160)</t>
  </si>
  <si>
    <t>Доля меньшинства</t>
  </si>
  <si>
    <t>Чистая прибыль (убыток) за период (стр. 130 - стр.140) до вычета доли меньшинства</t>
  </si>
  <si>
    <t>Расходы по корпоративному подоходному налогу</t>
  </si>
  <si>
    <t>Прибыль (убыток) до налогообложения  (стр.110+/-стр. 120)</t>
  </si>
  <si>
    <t>Прибыль (убыток) от прекращенной деятельности</t>
  </si>
  <si>
    <t>Прибыль (убыток) за  период  от  продолжаемой деятельности (стр. 030+стр. 040+стр. 050-стр.060 – стр. 070 - стр.080 - стр. 090+/- стр. 100)</t>
  </si>
  <si>
    <t>Доля прибыли/убытка организаций, учитываемых по методу долевого участия</t>
  </si>
  <si>
    <t>Прочие расходы</t>
  </si>
  <si>
    <t>Расходы на финансирование</t>
  </si>
  <si>
    <t>Административные расходы</t>
  </si>
  <si>
    <t>Расходы на реализацию продукции и оказание услуг</t>
  </si>
  <si>
    <t>Прочие доходы</t>
  </si>
  <si>
    <t>Доходы от финансирования</t>
  </si>
  <si>
    <t>Валовая прибыль (стр. 010 - стр. 020)</t>
  </si>
  <si>
    <t>Себестоимость реализованной продукции и оказанных услуг</t>
  </si>
  <si>
    <t>Доход от реализации продукции и оказания услуг</t>
  </si>
  <si>
    <t>За отчетный период</t>
  </si>
  <si>
    <t>ОТЧЕТ О СОВОКУПНОМ ДОХОДЕ</t>
  </si>
  <si>
    <t>Отчет составлен в соответствии с требованиями к содержанию и раскрытию информации МСФО для предприятий МСБ</t>
  </si>
  <si>
    <t>3. Чистая сумма денежных средств от инвестиционной деятельности (стр. 040 - стр. 050)</t>
  </si>
  <si>
    <t>прочие выплаты</t>
  </si>
  <si>
    <t>фьючерсные и форвардные контракты, опционы и свопы</t>
  </si>
  <si>
    <t>предоставление займов другим организациям</t>
  </si>
  <si>
    <t>приобретение финансовых активов</t>
  </si>
  <si>
    <t>приобретение других долгосрочных активов</t>
  </si>
  <si>
    <t>приобретение нематериальных активов</t>
  </si>
  <si>
    <t>приобретение основных средств</t>
  </si>
  <si>
    <t>в том числе:</t>
  </si>
  <si>
    <t>2. Выбытие денежных средств, всего</t>
  </si>
  <si>
    <t>прочие поступления</t>
  </si>
  <si>
    <t xml:space="preserve">фьючерсные и форвардные контракты, опционы и свопы </t>
  </si>
  <si>
    <t>погашение займов, предоставленных другим организациям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</si>
  <si>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</si>
  <si>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</si>
  <si>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</si>
  <si>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</si>
  <si>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</si>
  <si>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II. Движение денежных средств от инвестиционной деятельности</t>
  </si>
  <si>
    <t>3. Чистая сумма денежных средств от операционной деятельности (стр. 010 - стр. 020)</t>
  </si>
  <si>
    <t>другие платежи в бюджет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</si>
  <si>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</si>
  <si>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</si>
  <si>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</si>
  <si>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</si>
  <si>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</si>
  <si>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</si>
  <si>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</si>
  <si>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</si>
  <si>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</si>
  <si>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I. Движение денежных средств от операционной деятельности</t>
  </si>
  <si>
    <t>ОТЧЕТ О ДВИЖЕНИИ ДЕНЕЖНЫХ СРЕДСТВ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</si>
  <si>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</si>
  <si>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</si>
  <si>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</si>
  <si>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</si>
  <si>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</si>
  <si>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</si>
  <si>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</si>
  <si>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</si>
  <si>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Сальдо на 1 января отчетного года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</si>
  <si>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</si>
  <si>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</si>
  <si>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</si>
  <si>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</si>
  <si>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</si>
  <si>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</si>
  <si>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</si>
  <si>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</si>
  <si>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</si>
  <si>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Сальдо на 1 января предыдущего года</t>
  </si>
  <si>
    <t>Пересчитанное сальдо (стр.110+/-стр. 120)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</si>
  <si>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</si>
  <si>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</si>
  <si>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</si>
  <si>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</si>
  <si>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</si>
  <si>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</si>
  <si>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</si>
  <si>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</si>
  <si>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</si>
  <si>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</si>
  <si>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</si>
  <si>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</si>
  <si>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</si>
  <si>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</si>
  <si>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</si>
  <si>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Сальдо на 31 декабря предыдущего года (стр.130 + стр. 160-стр. 170+стр. 180-стр.
190)</t>
  </si>
  <si>
    <t>тенге</t>
  </si>
  <si>
    <t>по состоянию на 31 марта 2018 года</t>
  </si>
  <si>
    <t>за 1 квартал 2018 года</t>
  </si>
  <si>
    <t>7232 возврат земли 15% на июнь 2018 года</t>
  </si>
  <si>
    <t>г.Алматы, ул. Толе би 63                                                                                                                                                                  080 740 006 246</t>
  </si>
  <si>
    <t>г.Алматы, ул. Толе би, 63                                                                                                                                                                  080 740 006 246</t>
  </si>
  <si>
    <t>Сальдо на 31 марта отчетного года
(стр.030+стр. 060+стр. 070+стр. 080+стр. 090)</t>
  </si>
  <si>
    <t>Консолидированный отчет о финансовом положении (бухгалтерский баланс)</t>
  </si>
  <si>
    <t>За аналогичный период предыдущего года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</si>
</sst>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,"/>
    <numFmt numFmtId="166" formatCode="0,"/>
    <numFmt numFmtId="167" formatCode="[=-454427885.14]&quot;(454 428)&quot;;General"/>
    <numFmt numFmtId="168" formatCode="000"/>
    <numFmt numFmtId="169" formatCode="#,###,"/>
    <numFmt numFmtId="170" formatCode="[=0]&quot;-&quot;;General"/>
    <numFmt numFmtId="171" formatCode="[=-133719319.09]&quot;(133 719)&quot;;General"/>
    <numFmt numFmtId="172" formatCode="[=-736826835.54]&quot;(736 827)&quot;;General"/>
    <numFmt numFmtId="173" formatCode="[=-16540745.61]&quot;(16 541)&quot;;General"/>
    <numFmt numFmtId="174" formatCode="[=-298939696.01]&quot;(298 940)&quot;;General"/>
    <numFmt numFmtId="175" formatCode="[=-282398950.4]&quot;(282 399)&quot;;General"/>
    <numFmt numFmtId="176" formatCode="[=-159325000]&quot;(159 325)&quot;;General"/>
    <numFmt numFmtId="177" formatCode="[=-132312000]&quot;(132 312)&quot;;General"/>
    <numFmt numFmtId="178" formatCode="[=-211106950.4]&quot;(211 107)&quot;;General"/>
    <numFmt numFmtId="179" formatCode="[=-133719713.09]&quot;(133 720)&quot;;General"/>
    <numFmt numFmtId="180" formatCode="[=-227213033.04]&quot;(227 213)&quot;;General"/>
    <numFmt numFmtId="181" formatCode="[=-830320549.49]&quot;(830 321)&quot;;General"/>
    <numFmt numFmtId="182" formatCode="[=-93493713.95]&quot;(93 494)&quot;;General"/>
    <numFmt numFmtId="183" formatCode="[=-811000]&quot;(811)&quot;;General"/>
    <numFmt numFmtId="184" formatCode="[=-27698199.36]&quot;(27 698)&quot;;General"/>
    <numFmt numFmtId="185" formatCode="[=-8404318.43]&quot;(8 404)&quot;;General"/>
    <numFmt numFmtId="186" formatCode="[=-665534441.54]&quot;(665 534)&quot;;General"/>
    <numFmt numFmtId="187" formatCode="[=-759028155.49]&quot;(759 028)&quot;;General"/>
    <numFmt numFmtId="188" formatCode="[=-766260540.49]&quot;(766 261)&quot;;General"/>
    <numFmt numFmtId="189" formatCode="[=-672766826.54]&quot;(672 767)&quot;;General"/>
    <numFmt numFmtId="190" formatCode="[=-140951704.09]&quot;(140 952)&quot;;General"/>
    <numFmt numFmtId="191" formatCode="[=-234445418.04]&quot;(234 445)&quot;;General"/>
    <numFmt numFmtId="192" formatCode="[=-61010000]&quot;(61 010)&quot;;General"/>
    <numFmt numFmtId="193" formatCode="[=-10606000]&quot;(10 606)&quot;;General"/>
    <numFmt numFmtId="194" formatCode="[=-50404000]&quot;(50 404)&quot;;General"/>
    <numFmt numFmtId="195" formatCode="[=-218338941.4]&quot;(218 339)&quot;;General"/>
    <numFmt numFmtId="196" formatCode="[=-43283785.24]&quot;(43 283 785,24)&quot;;General"/>
    <numFmt numFmtId="197" formatCode="[=-43283785.24]&quot;(43 284)&quot;;General"/>
    <numFmt numFmtId="198" formatCode="[=-16986190.05]&quot;(16 986)&quot;;General"/>
    <numFmt numFmtId="199" formatCode="[=0]&quot;(672 767)&quot;;General"/>
    <numFmt numFmtId="200" formatCode="[=-673262481.59]&quot;(672 767)&quot;;General"/>
    <numFmt numFmtId="201" formatCode="[=-673262481.59]&quot;(673 262)&quot;;General"/>
    <numFmt numFmtId="202" formatCode="[=-141447359.1]&quot;(141 447)&quot;;General"/>
    <numFmt numFmtId="203" formatCode="[=-141447359.1]*(\1\4\1\4\4\7\)\ ;General"/>
  </numFmts>
  <fonts count="41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wrapText="1"/>
    </xf>
    <xf numFmtId="1" fontId="4" fillId="0" borderId="12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center"/>
    </xf>
    <xf numFmtId="165" fontId="4" fillId="0" borderId="12" xfId="0" applyNumberFormat="1" applyFont="1" applyBorder="1" applyAlignment="1">
      <alignment horizontal="right" vertical="center"/>
    </xf>
    <xf numFmtId="165" fontId="1" fillId="34" borderId="12" xfId="0" applyNumberFormat="1" applyFont="1" applyFill="1" applyBorder="1" applyAlignment="1">
      <alignment horizontal="right" vertical="center"/>
    </xf>
    <xf numFmtId="166" fontId="1" fillId="34" borderId="12" xfId="0" applyNumberFormat="1" applyFont="1" applyFill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top" wrapText="1"/>
    </xf>
    <xf numFmtId="166" fontId="4" fillId="0" borderId="12" xfId="0" applyNumberFormat="1" applyFont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right" vertical="center"/>
    </xf>
    <xf numFmtId="166" fontId="1" fillId="0" borderId="12" xfId="0" applyNumberFormat="1" applyFont="1" applyFill="1" applyBorder="1" applyAlignment="1">
      <alignment horizontal="right" vertical="center"/>
    </xf>
    <xf numFmtId="165" fontId="4" fillId="0" borderId="12" xfId="0" applyNumberFormat="1" applyFont="1" applyFill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right" vertical="center"/>
    </xf>
    <xf numFmtId="165" fontId="4" fillId="0" borderId="12" xfId="0" applyNumberFormat="1" applyFont="1" applyFill="1" applyBorder="1" applyAlignment="1">
      <alignment horizontal="right" vertical="center"/>
    </xf>
    <xf numFmtId="201" fontId="1" fillId="0" borderId="12" xfId="0" applyNumberFormat="1" applyFont="1" applyFill="1" applyBorder="1" applyAlignment="1">
      <alignment horizontal="right" vertical="center"/>
    </xf>
    <xf numFmtId="169" fontId="4" fillId="0" borderId="12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left"/>
    </xf>
    <xf numFmtId="166" fontId="1" fillId="0" borderId="12" xfId="0" applyNumberFormat="1" applyFont="1" applyFill="1" applyBorder="1" applyAlignment="1">
      <alignment horizontal="right" vertical="center"/>
    </xf>
    <xf numFmtId="169" fontId="4" fillId="0" borderId="12" xfId="0" applyNumberFormat="1" applyFont="1" applyBorder="1" applyAlignment="1">
      <alignment horizontal="right" vertical="center"/>
    </xf>
    <xf numFmtId="169" fontId="1" fillId="34" borderId="12" xfId="0" applyNumberFormat="1" applyFont="1" applyFill="1" applyBorder="1" applyAlignment="1">
      <alignment horizontal="right" vertical="center"/>
    </xf>
    <xf numFmtId="169" fontId="4" fillId="0" borderId="12" xfId="0" applyNumberFormat="1" applyFont="1" applyBorder="1" applyAlignment="1">
      <alignment horizontal="right" vertical="center" wrapText="1"/>
    </xf>
    <xf numFmtId="169" fontId="0" fillId="0" borderId="0" xfId="0" applyNumberFormat="1" applyAlignment="1">
      <alignment horizontal="left"/>
    </xf>
    <xf numFmtId="169" fontId="4" fillId="34" borderId="14" xfId="0" applyNumberFormat="1" applyFont="1" applyFill="1" applyBorder="1" applyAlignment="1">
      <alignment horizontal="right" vertical="center"/>
    </xf>
    <xf numFmtId="169" fontId="4" fillId="34" borderId="11" xfId="0" applyNumberFormat="1" applyFont="1" applyFill="1" applyBorder="1" applyAlignment="1">
      <alignment horizontal="right" vertical="center"/>
    </xf>
    <xf numFmtId="169" fontId="4" fillId="34" borderId="12" xfId="0" applyNumberFormat="1" applyFont="1" applyFill="1" applyBorder="1" applyAlignment="1">
      <alignment horizontal="center" vertical="center"/>
    </xf>
    <xf numFmtId="169" fontId="4" fillId="34" borderId="13" xfId="0" applyNumberFormat="1" applyFont="1" applyFill="1" applyBorder="1" applyAlignment="1">
      <alignment horizontal="center" vertical="center"/>
    </xf>
    <xf numFmtId="169" fontId="1" fillId="34" borderId="14" xfId="0" applyNumberFormat="1" applyFont="1" applyFill="1" applyBorder="1" applyAlignment="1">
      <alignment horizontal="right" vertical="center"/>
    </xf>
    <xf numFmtId="169" fontId="1" fillId="34" borderId="11" xfId="0" applyNumberFormat="1" applyFont="1" applyFill="1" applyBorder="1" applyAlignment="1">
      <alignment horizontal="right" vertical="center"/>
    </xf>
    <xf numFmtId="169" fontId="1" fillId="34" borderId="12" xfId="0" applyNumberFormat="1" applyFont="1" applyFill="1" applyBorder="1" applyAlignment="1">
      <alignment horizontal="center" vertical="center"/>
    </xf>
    <xf numFmtId="169" fontId="4" fillId="0" borderId="14" xfId="0" applyNumberFormat="1" applyFont="1" applyBorder="1" applyAlignment="1">
      <alignment horizontal="right" vertical="center"/>
    </xf>
    <xf numFmtId="169" fontId="4" fillId="0" borderId="11" xfId="0" applyNumberFormat="1" applyFont="1" applyBorder="1" applyAlignment="1">
      <alignment horizontal="right" vertical="center"/>
    </xf>
    <xf numFmtId="169" fontId="4" fillId="0" borderId="12" xfId="0" applyNumberFormat="1" applyFont="1" applyBorder="1" applyAlignment="1">
      <alignment horizontal="center" vertical="center"/>
    </xf>
    <xf numFmtId="169" fontId="4" fillId="0" borderId="13" xfId="0" applyNumberFormat="1" applyFont="1" applyBorder="1" applyAlignment="1">
      <alignment horizontal="center" vertical="center"/>
    </xf>
    <xf numFmtId="169" fontId="1" fillId="34" borderId="14" xfId="0" applyNumberFormat="1" applyFont="1" applyFill="1" applyBorder="1" applyAlignment="1">
      <alignment horizontal="right" vertical="center" wrapText="1"/>
    </xf>
    <xf numFmtId="169" fontId="1" fillId="34" borderId="11" xfId="0" applyNumberFormat="1" applyFont="1" applyFill="1" applyBorder="1" applyAlignment="1">
      <alignment horizontal="right" vertical="center" wrapText="1"/>
    </xf>
    <xf numFmtId="169" fontId="1" fillId="34" borderId="12" xfId="0" applyNumberFormat="1" applyFont="1" applyFill="1" applyBorder="1" applyAlignment="1">
      <alignment horizontal="center" vertical="center" wrapText="1"/>
    </xf>
    <xf numFmtId="169" fontId="4" fillId="34" borderId="12" xfId="0" applyNumberFormat="1" applyFont="1" applyFill="1" applyBorder="1" applyAlignment="1">
      <alignment horizontal="center" vertical="center" wrapText="1"/>
    </xf>
    <xf numFmtId="169" fontId="4" fillId="34" borderId="13" xfId="0" applyNumberFormat="1" applyFont="1" applyFill="1" applyBorder="1" applyAlignment="1">
      <alignment horizontal="center" vertical="center" wrapText="1"/>
    </xf>
    <xf numFmtId="169" fontId="1" fillId="34" borderId="15" xfId="0" applyNumberFormat="1" applyFont="1" applyFill="1" applyBorder="1" applyAlignment="1">
      <alignment horizontal="right" vertical="center" wrapText="1"/>
    </xf>
    <xf numFmtId="169" fontId="1" fillId="34" borderId="16" xfId="0" applyNumberFormat="1" applyFont="1" applyFill="1" applyBorder="1" applyAlignment="1">
      <alignment horizontal="right" vertical="center" wrapText="1"/>
    </xf>
    <xf numFmtId="169" fontId="1" fillId="34" borderId="17" xfId="0" applyNumberFormat="1" applyFont="1" applyFill="1" applyBorder="1" applyAlignment="1">
      <alignment horizontal="center" vertical="center" wrapText="1"/>
    </xf>
    <xf numFmtId="169" fontId="4" fillId="34" borderId="17" xfId="0" applyNumberFormat="1" applyFont="1" applyFill="1" applyBorder="1" applyAlignment="1">
      <alignment horizontal="center" vertical="center" wrapText="1"/>
    </xf>
    <xf numFmtId="169" fontId="4" fillId="34" borderId="18" xfId="0" applyNumberFormat="1" applyFont="1" applyFill="1" applyBorder="1" applyAlignment="1">
      <alignment horizontal="center" vertical="center" wrapText="1"/>
    </xf>
    <xf numFmtId="169" fontId="4" fillId="34" borderId="12" xfId="0" applyNumberFormat="1" applyFont="1" applyFill="1" applyBorder="1" applyAlignment="1">
      <alignment horizontal="right" vertical="center"/>
    </xf>
    <xf numFmtId="169" fontId="4" fillId="34" borderId="13" xfId="0" applyNumberFormat="1" applyFont="1" applyFill="1" applyBorder="1" applyAlignment="1">
      <alignment horizontal="right" vertical="center"/>
    </xf>
    <xf numFmtId="169" fontId="4" fillId="0" borderId="13" xfId="0" applyNumberFormat="1" applyFont="1" applyBorder="1" applyAlignment="1">
      <alignment horizontal="right" vertical="center"/>
    </xf>
    <xf numFmtId="169" fontId="4" fillId="34" borderId="17" xfId="0" applyNumberFormat="1" applyFont="1" applyFill="1" applyBorder="1" applyAlignment="1">
      <alignment horizontal="right" vertical="center"/>
    </xf>
    <xf numFmtId="169" fontId="4" fillId="34" borderId="18" xfId="0" applyNumberFormat="1" applyFont="1" applyFill="1" applyBorder="1" applyAlignment="1">
      <alignment horizontal="righ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/>
    </xf>
    <xf numFmtId="0" fontId="1" fillId="0" borderId="21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center"/>
    </xf>
    <xf numFmtId="0" fontId="1" fillId="0" borderId="21" xfId="0" applyNumberFormat="1" applyFont="1" applyBorder="1" applyAlignment="1">
      <alignment horizontal="left" vertical="top"/>
    </xf>
    <xf numFmtId="0" fontId="4" fillId="0" borderId="21" xfId="0" applyNumberFormat="1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 indent="5"/>
    </xf>
    <xf numFmtId="0" fontId="4" fillId="0" borderId="2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indent="5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 indent="5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indent="5"/>
    </xf>
    <xf numFmtId="0" fontId="1" fillId="0" borderId="21" xfId="0" applyNumberFormat="1" applyFont="1" applyBorder="1" applyAlignment="1">
      <alignment horizontal="left" vertical="center" wrapText="1" indent="5"/>
    </xf>
    <xf numFmtId="0" fontId="1" fillId="0" borderId="21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22" xfId="0" applyNumberFormat="1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left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168" fontId="1" fillId="0" borderId="11" xfId="0" applyNumberFormat="1" applyFont="1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168" fontId="4" fillId="34" borderId="11" xfId="0" applyNumberFormat="1" applyFont="1" applyFill="1" applyBorder="1" applyAlignment="1">
      <alignment horizontal="center" vertical="center"/>
    </xf>
    <xf numFmtId="168" fontId="4" fillId="34" borderId="14" xfId="0" applyNumberFormat="1" applyFont="1" applyFill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top"/>
    </xf>
    <xf numFmtId="168" fontId="1" fillId="0" borderId="14" xfId="0" applyNumberFormat="1" applyFont="1" applyBorder="1" applyAlignment="1">
      <alignment horizontal="center" vertical="top"/>
    </xf>
    <xf numFmtId="168" fontId="4" fillId="0" borderId="11" xfId="0" applyNumberFormat="1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1" fontId="6" fillId="0" borderId="24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28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0" fontId="1" fillId="0" borderId="34" xfId="0" applyNumberFormat="1" applyFont="1" applyBorder="1" applyAlignment="1">
      <alignment horizontal="center" vertical="top" wrapText="1"/>
    </xf>
    <xf numFmtId="0" fontId="1" fillId="0" borderId="35" xfId="0" applyNumberFormat="1" applyFont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5"/>
  <sheetViews>
    <sheetView zoomScalePageLayoutView="0" workbookViewId="0" topLeftCell="A40">
      <selection activeCell="X70" sqref="X70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7.33203125" style="1" customWidth="1"/>
    <col min="22" max="22" width="9.16015625" style="1" customWidth="1"/>
    <col min="23" max="23" width="20.83203125" style="1" customWidth="1"/>
    <col min="24" max="24" width="20.5" style="1" customWidth="1"/>
    <col min="25" max="25" width="10.66015625" style="0" customWidth="1"/>
    <col min="26" max="26" width="26.83203125" style="0" customWidth="1"/>
    <col min="27" max="29" width="10.66015625" style="0" customWidth="1"/>
  </cols>
  <sheetData>
    <row r="1" spans="23:24" s="2" customFormat="1" ht="14.25" customHeight="1">
      <c r="W1" s="101" t="s">
        <v>0</v>
      </c>
      <c r="X1" s="101"/>
    </row>
    <row r="2" spans="23:24" s="1" customFormat="1" ht="6.75" customHeight="1">
      <c r="W2" s="101"/>
      <c r="X2" s="101"/>
    </row>
    <row r="3" spans="8:24" s="2" customFormat="1" ht="11.25" customHeight="1">
      <c r="H3" s="102" t="s">
        <v>1</v>
      </c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4" ht="12" customHeight="1">
      <c r="A4" s="3" t="s">
        <v>2</v>
      </c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="2" customFormat="1" ht="4.5" customHeight="1"/>
    <row r="6" spans="1:24" ht="26.25" customHeight="1">
      <c r="A6" s="3" t="s">
        <v>3</v>
      </c>
      <c r="H6" s="90" t="s">
        <v>4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="2" customFormat="1" ht="6" customHeight="1"/>
    <row r="8" spans="1:24" ht="12" customHeight="1">
      <c r="A8" s="3" t="s">
        <v>5</v>
      </c>
      <c r="S8" s="104">
        <v>21</v>
      </c>
      <c r="T8" s="104"/>
      <c r="U8" s="104"/>
      <c r="V8" s="104"/>
      <c r="W8" s="104"/>
      <c r="X8" s="104"/>
    </row>
    <row r="9" s="2" customFormat="1" ht="5.25" customHeight="1"/>
    <row r="10" spans="1:24" s="2" customFormat="1" ht="5.25" customHeight="1">
      <c r="A10" s="105" t="s">
        <v>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6" t="s">
        <v>160</v>
      </c>
      <c r="T10" s="106"/>
      <c r="U10" s="106"/>
      <c r="V10" s="106"/>
      <c r="W10" s="106"/>
      <c r="X10" s="106"/>
    </row>
    <row r="11" spans="1:24" ht="12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6"/>
      <c r="T11" s="106"/>
      <c r="U11" s="106"/>
      <c r="V11" s="106"/>
      <c r="W11" s="106"/>
      <c r="X11" s="106"/>
    </row>
    <row r="12" spans="1:24" ht="12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7"/>
      <c r="T12" s="107"/>
      <c r="U12" s="107"/>
      <c r="V12" s="107"/>
      <c r="W12" s="107"/>
      <c r="X12" s="107"/>
    </row>
    <row r="13" s="5" customFormat="1" ht="4.5" customHeight="1"/>
    <row r="14" spans="1:23" s="2" customFormat="1" ht="39" customHeight="1">
      <c r="A14" s="98" t="s">
        <v>162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</row>
    <row r="15" spans="1:24" s="2" customFormat="1" ht="10.5" customHeight="1">
      <c r="A15" s="99" t="s">
        <v>156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6" t="s">
        <v>7</v>
      </c>
    </row>
    <row r="16" s="2" customFormat="1" ht="4.5" customHeight="1"/>
    <row r="17" spans="1:24" s="2" customFormat="1" ht="21" customHeight="1">
      <c r="A17" s="100" t="s">
        <v>8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7" t="s">
        <v>9</v>
      </c>
      <c r="W17" s="7" t="s">
        <v>10</v>
      </c>
      <c r="X17" s="8" t="s">
        <v>11</v>
      </c>
    </row>
    <row r="18" spans="1:24" s="2" customFormat="1" ht="12.75" customHeight="1">
      <c r="A18" s="93" t="s">
        <v>12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">
        <v>1</v>
      </c>
      <c r="W18" s="55">
        <f>SUM(W19:W25)</f>
        <v>57461718.17</v>
      </c>
      <c r="X18" s="52">
        <f>SUM(X19:X25)</f>
        <v>65905703.74999999</v>
      </c>
    </row>
    <row r="19" spans="1:24" s="2" customFormat="1" ht="12.75" customHeight="1">
      <c r="A19" s="92" t="s">
        <v>13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10">
        <v>2</v>
      </c>
      <c r="W19" s="53">
        <f>15433780.37+18586</f>
        <v>15452366.37</v>
      </c>
      <c r="X19" s="49">
        <v>23858125.8</v>
      </c>
    </row>
    <row r="20" spans="1:24" s="2" customFormat="1" ht="12.75" customHeight="1">
      <c r="A20" s="92" t="s">
        <v>14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10">
        <v>3</v>
      </c>
      <c r="W20" s="54" t="s">
        <v>15</v>
      </c>
      <c r="X20" s="50" t="s">
        <v>15</v>
      </c>
    </row>
    <row r="21" spans="1:24" s="2" customFormat="1" ht="12.75" customHeight="1">
      <c r="A21" s="92" t="s">
        <v>16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10">
        <v>4</v>
      </c>
      <c r="W21" s="53">
        <f>39393371.47-1121500+829440</f>
        <v>39101311.47</v>
      </c>
      <c r="X21" s="49">
        <f>38730547.47+829440-1121500</f>
        <v>38438487.47</v>
      </c>
    </row>
    <row r="22" spans="1:24" s="2" customFormat="1" ht="12.75" customHeight="1">
      <c r="A22" s="92" t="s">
        <v>17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10">
        <v>5</v>
      </c>
      <c r="W22" s="59">
        <f>718717.24+2000</f>
        <v>720717.24</v>
      </c>
      <c r="X22" s="51">
        <v>704657.24</v>
      </c>
    </row>
    <row r="23" spans="1:24" s="2" customFormat="1" ht="12.75" customHeight="1">
      <c r="A23" s="92" t="s">
        <v>18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10">
        <v>6</v>
      </c>
      <c r="W23" s="59">
        <f>619789.57+265</f>
        <v>620054.57</v>
      </c>
      <c r="X23" s="51">
        <f>631966.44+265</f>
        <v>632231.44</v>
      </c>
    </row>
    <row r="24" spans="1:24" s="2" customFormat="1" ht="12.75" customHeight="1">
      <c r="A24" s="97" t="s">
        <v>19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10">
        <v>7</v>
      </c>
      <c r="W24" s="54" t="s">
        <v>15</v>
      </c>
      <c r="X24" s="50" t="s">
        <v>15</v>
      </c>
    </row>
    <row r="25" spans="1:24" s="2" customFormat="1" ht="12.75" customHeight="1">
      <c r="A25" s="97" t="s">
        <v>20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10">
        <v>8</v>
      </c>
      <c r="W25" s="53">
        <f>1566270.09+990.58+7.85</f>
        <v>1567268.5200000003</v>
      </c>
      <c r="X25" s="49">
        <v>2272201.8</v>
      </c>
    </row>
    <row r="26" spans="1:24" s="2" customFormat="1" ht="12.75" customHeight="1">
      <c r="A26" s="93" t="s">
        <v>21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">
        <v>9</v>
      </c>
      <c r="W26" s="55">
        <f>SUM(W27:W37)</f>
        <v>1291136784.79</v>
      </c>
      <c r="X26" s="52">
        <f>SUM(X27:X37)</f>
        <v>1289345976.02</v>
      </c>
    </row>
    <row r="27" spans="1:24" s="2" customFormat="1" ht="12.75" customHeight="1">
      <c r="A27" s="92" t="s">
        <v>22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11">
        <v>10</v>
      </c>
      <c r="W27" s="59"/>
      <c r="X27" s="51"/>
    </row>
    <row r="28" spans="1:24" s="2" customFormat="1" ht="12.75" customHeight="1">
      <c r="A28" s="92" t="s">
        <v>23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11">
        <v>11</v>
      </c>
      <c r="W28" s="54" t="s">
        <v>15</v>
      </c>
      <c r="X28" s="50" t="s">
        <v>15</v>
      </c>
    </row>
    <row r="29" spans="1:24" s="2" customFormat="1" ht="12.75" customHeight="1">
      <c r="A29" s="92" t="s">
        <v>24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11">
        <v>12</v>
      </c>
      <c r="W29" s="54" t="s">
        <v>15</v>
      </c>
      <c r="X29" s="50" t="s">
        <v>15</v>
      </c>
    </row>
    <row r="30" spans="1:24" s="2" customFormat="1" ht="12.75" customHeight="1">
      <c r="A30" s="92" t="s">
        <v>25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11">
        <v>13</v>
      </c>
      <c r="W30" s="54" t="s">
        <v>15</v>
      </c>
      <c r="X30" s="50" t="s">
        <v>15</v>
      </c>
    </row>
    <row r="31" spans="1:24" s="2" customFormat="1" ht="12.75" customHeight="1">
      <c r="A31" s="92" t="s">
        <v>26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11">
        <v>14</v>
      </c>
      <c r="W31" s="54" t="s">
        <v>15</v>
      </c>
      <c r="X31" s="50" t="s">
        <v>15</v>
      </c>
    </row>
    <row r="32" spans="1:24" s="2" customFormat="1" ht="12.75" customHeight="1">
      <c r="A32" s="92" t="s">
        <v>27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11">
        <v>15</v>
      </c>
      <c r="W32" s="53">
        <v>42467515.11</v>
      </c>
      <c r="X32" s="49">
        <v>44269396.44</v>
      </c>
    </row>
    <row r="33" spans="1:24" s="2" customFormat="1" ht="12.75" customHeight="1">
      <c r="A33" s="92" t="s">
        <v>28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11">
        <v>16</v>
      </c>
      <c r="W33" s="54" t="s">
        <v>15</v>
      </c>
      <c r="X33" s="50" t="s">
        <v>15</v>
      </c>
    </row>
    <row r="34" spans="1:26" s="2" customFormat="1" ht="12.75" customHeight="1">
      <c r="A34" s="92" t="s">
        <v>29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11">
        <v>17</v>
      </c>
      <c r="W34" s="44">
        <v>1248669269.68</v>
      </c>
      <c r="X34" s="53">
        <v>1245076579.58</v>
      </c>
      <c r="Z34" s="2" t="s">
        <v>158</v>
      </c>
    </row>
    <row r="35" spans="1:24" s="2" customFormat="1" ht="12.75" customHeight="1">
      <c r="A35" s="92" t="s">
        <v>30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11">
        <v>18</v>
      </c>
      <c r="W35" s="54" t="s">
        <v>15</v>
      </c>
      <c r="X35" s="50" t="s">
        <v>15</v>
      </c>
    </row>
    <row r="36" spans="1:24" s="2" customFormat="1" ht="12.75" customHeight="1">
      <c r="A36" s="92" t="s">
        <v>31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11">
        <v>19</v>
      </c>
      <c r="W36" s="54" t="s">
        <v>15</v>
      </c>
      <c r="X36" s="50" t="s">
        <v>15</v>
      </c>
    </row>
    <row r="37" spans="1:24" s="2" customFormat="1" ht="12.75" customHeight="1">
      <c r="A37" s="92" t="s">
        <v>32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11">
        <v>20</v>
      </c>
      <c r="W37" s="54" t="s">
        <v>15</v>
      </c>
      <c r="X37" s="50" t="s">
        <v>15</v>
      </c>
    </row>
    <row r="38" spans="1:26" s="2" customFormat="1" ht="12.75" customHeight="1">
      <c r="A38" s="96" t="s">
        <v>33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12">
        <v>21</v>
      </c>
      <c r="W38" s="55">
        <f>W26+W18</f>
        <v>1348598502.96</v>
      </c>
      <c r="X38" s="52">
        <f>X26+X18</f>
        <v>1355251679.77</v>
      </c>
      <c r="Z38" s="58"/>
    </row>
    <row r="39" spans="1:26" s="2" customFormat="1" ht="12.75" customHeight="1">
      <c r="A39" s="93" t="s">
        <v>34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12">
        <v>22</v>
      </c>
      <c r="W39" s="55">
        <f>W40+W47</f>
        <v>1583580139.42</v>
      </c>
      <c r="X39" s="52">
        <f>X40+X47</f>
        <v>1496699038.91</v>
      </c>
      <c r="Z39" s="58"/>
    </row>
    <row r="40" spans="1:26" s="2" customFormat="1" ht="12.75" customHeight="1">
      <c r="A40" s="93" t="s">
        <v>35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12">
        <v>23</v>
      </c>
      <c r="W40" s="55">
        <f>SUM(W41:W46)</f>
        <v>1566315280.42</v>
      </c>
      <c r="X40" s="52">
        <f>SUM(X41:X46)</f>
        <v>1479434179.91</v>
      </c>
      <c r="Z40" s="58"/>
    </row>
    <row r="41" spans="1:26" s="2" customFormat="1" ht="12.75" customHeight="1">
      <c r="A41" s="92" t="s">
        <v>36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11">
        <v>24</v>
      </c>
      <c r="W41" s="53">
        <v>1514827703.6499999</v>
      </c>
      <c r="X41" s="49">
        <f>699333333.34+620289819.01+117109211.78</f>
        <v>1436732364.1299999</v>
      </c>
      <c r="Z41" s="58"/>
    </row>
    <row r="42" spans="1:24" s="2" customFormat="1" ht="12.75" customHeight="1">
      <c r="A42" s="92" t="s">
        <v>37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11">
        <v>25</v>
      </c>
      <c r="W42" s="53">
        <v>1747791.69</v>
      </c>
      <c r="X42" s="50" t="s">
        <v>15</v>
      </c>
    </row>
    <row r="43" spans="1:24" ht="12" customHeight="1">
      <c r="A43" s="95" t="s">
        <v>38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11">
        <v>26</v>
      </c>
      <c r="W43" s="59">
        <v>743861.4</v>
      </c>
      <c r="X43" s="50" t="s">
        <v>15</v>
      </c>
    </row>
    <row r="44" spans="1:24" s="2" customFormat="1" ht="12.75" customHeight="1">
      <c r="A44" s="92" t="s">
        <v>39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11">
        <v>27</v>
      </c>
      <c r="W44" s="53">
        <f>35440437.52+66000</f>
        <v>35506437.52</v>
      </c>
      <c r="X44" s="49">
        <f>151799540.6-117109211.78-711343.15+33000</f>
        <v>34011985.669999994</v>
      </c>
    </row>
    <row r="45" spans="1:24" s="2" customFormat="1" ht="12.75" customHeight="1">
      <c r="A45" s="94" t="s">
        <v>40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11">
        <v>28</v>
      </c>
      <c r="W45" s="53">
        <v>7978486.96</v>
      </c>
      <c r="X45" s="49">
        <v>7978486.96</v>
      </c>
    </row>
    <row r="46" spans="1:24" s="2" customFormat="1" ht="12.75" customHeight="1">
      <c r="A46" s="92" t="s">
        <v>41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11">
        <v>29</v>
      </c>
      <c r="W46" s="53">
        <v>5510999.2</v>
      </c>
      <c r="X46" s="49">
        <v>711343.15</v>
      </c>
    </row>
    <row r="47" spans="1:24" s="2" customFormat="1" ht="12.75" customHeight="1">
      <c r="A47" s="93" t="s">
        <v>42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12">
        <v>30</v>
      </c>
      <c r="W47" s="55">
        <f>SUM(W48:W52)</f>
        <v>17264859</v>
      </c>
      <c r="X47" s="52">
        <f>SUM(X48:X52)</f>
        <v>17264859</v>
      </c>
    </row>
    <row r="48" spans="1:24" s="2" customFormat="1" ht="12.75" customHeight="1">
      <c r="A48" s="92" t="s">
        <v>43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11">
        <v>31</v>
      </c>
      <c r="W48" s="54" t="s">
        <v>15</v>
      </c>
      <c r="X48" s="50" t="s">
        <v>15</v>
      </c>
    </row>
    <row r="49" spans="1:24" s="2" customFormat="1" ht="12.75" customHeight="1">
      <c r="A49" s="92" t="s">
        <v>44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11">
        <v>32</v>
      </c>
      <c r="W49" s="54" t="s">
        <v>15</v>
      </c>
      <c r="X49" s="50" t="s">
        <v>15</v>
      </c>
    </row>
    <row r="50" spans="1:24" s="2" customFormat="1" ht="12.75" customHeight="1">
      <c r="A50" s="92" t="s">
        <v>45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11">
        <v>33</v>
      </c>
      <c r="W50" s="42" t="s">
        <v>15</v>
      </c>
      <c r="X50" s="50" t="s">
        <v>15</v>
      </c>
    </row>
    <row r="51" spans="1:24" s="2" customFormat="1" ht="12.75" customHeight="1">
      <c r="A51" s="94" t="s">
        <v>46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11">
        <v>34</v>
      </c>
      <c r="W51" s="44">
        <v>17264859</v>
      </c>
      <c r="X51" s="49">
        <v>17264859</v>
      </c>
    </row>
    <row r="52" spans="1:24" s="2" customFormat="1" ht="12.75" customHeight="1">
      <c r="A52" s="92" t="s">
        <v>47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11">
        <v>35</v>
      </c>
      <c r="W52" s="42" t="s">
        <v>15</v>
      </c>
      <c r="X52" s="50" t="s">
        <v>15</v>
      </c>
    </row>
    <row r="53" spans="1:24" s="2" customFormat="1" ht="12.75" customHeight="1">
      <c r="A53" s="93" t="s">
        <v>48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12">
        <v>36</v>
      </c>
      <c r="W53" s="60">
        <f>SUM(W54:W59)</f>
        <v>-234981636.45999998</v>
      </c>
      <c r="X53" s="57">
        <v>-141447359.01</v>
      </c>
    </row>
    <row r="54" spans="1:24" s="2" customFormat="1" ht="12.75" customHeight="1">
      <c r="A54" s="92" t="s">
        <v>49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11">
        <v>37</v>
      </c>
      <c r="W54" s="44">
        <v>531815122.45</v>
      </c>
      <c r="X54" s="53">
        <v>531815122.45</v>
      </c>
    </row>
    <row r="55" spans="1:24" s="2" customFormat="1" ht="12.75" customHeight="1">
      <c r="A55" s="92" t="s">
        <v>50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11">
        <v>38</v>
      </c>
      <c r="W55" s="42" t="s">
        <v>15</v>
      </c>
      <c r="X55" s="54" t="s">
        <v>15</v>
      </c>
    </row>
    <row r="56" spans="1:24" s="2" customFormat="1" ht="12.75" customHeight="1">
      <c r="A56" s="92" t="s">
        <v>51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11">
        <v>39</v>
      </c>
      <c r="W56" s="42" t="s">
        <v>15</v>
      </c>
      <c r="X56" s="54" t="s">
        <v>15</v>
      </c>
    </row>
    <row r="57" spans="1:24" s="2" customFormat="1" ht="12.75" customHeight="1">
      <c r="A57" s="92" t="s">
        <v>52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11">
        <v>40</v>
      </c>
      <c r="W57" s="42" t="s">
        <v>15</v>
      </c>
      <c r="X57" s="54" t="s">
        <v>15</v>
      </c>
    </row>
    <row r="58" spans="1:24" s="2" customFormat="1" ht="12.75" customHeight="1">
      <c r="A58" s="92" t="s">
        <v>53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11">
        <v>41</v>
      </c>
      <c r="W58" s="42" t="s">
        <v>15</v>
      </c>
      <c r="X58" s="54" t="s">
        <v>15</v>
      </c>
    </row>
    <row r="59" spans="1:26" s="2" customFormat="1" ht="12.75" customHeight="1">
      <c r="A59" s="92" t="s">
        <v>54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11">
        <v>42</v>
      </c>
      <c r="W59" s="61">
        <f>-766260540.49-536218.42</f>
        <v>-766796758.91</v>
      </c>
      <c r="X59" s="56">
        <v>-673262481.59</v>
      </c>
      <c r="Z59" s="2" t="s">
        <v>158</v>
      </c>
    </row>
    <row r="60" spans="1:24" s="2" customFormat="1" ht="12.75" customHeight="1">
      <c r="A60" s="93" t="s">
        <v>55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12">
        <v>43</v>
      </c>
      <c r="W60" s="43">
        <f>W53+W39</f>
        <v>1348598502.96</v>
      </c>
      <c r="X60" s="55">
        <f>X39+X53</f>
        <v>1355251679.9</v>
      </c>
    </row>
    <row r="61" s="2" customFormat="1" ht="6" customHeight="1"/>
    <row r="62" spans="1:23" s="2" customFormat="1" ht="12.75" customHeight="1">
      <c r="A62" s="3" t="s">
        <v>56</v>
      </c>
      <c r="H62" s="90" t="s">
        <v>57</v>
      </c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W62" s="4"/>
    </row>
    <row r="63" spans="8:23" s="2" customFormat="1" ht="10.5" customHeight="1">
      <c r="H63" s="91" t="s">
        <v>58</v>
      </c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W63" s="13" t="s">
        <v>59</v>
      </c>
    </row>
    <row r="64" spans="1:23" s="2" customFormat="1" ht="12.75" customHeight="1">
      <c r="A64" s="3" t="s">
        <v>60</v>
      </c>
      <c r="H64" s="90" t="s">
        <v>61</v>
      </c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W64" s="4"/>
    </row>
    <row r="65" spans="2:23" s="2" customFormat="1" ht="9.75" customHeight="1">
      <c r="B65" s="1" t="s">
        <v>62</v>
      </c>
      <c r="H65" s="91" t="s">
        <v>58</v>
      </c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W65" s="13" t="s">
        <v>59</v>
      </c>
    </row>
  </sheetData>
  <sheetProtection/>
  <mergeCells count="56">
    <mergeCell ref="W1:X2"/>
    <mergeCell ref="H3:X4"/>
    <mergeCell ref="H6:X6"/>
    <mergeCell ref="S8:X8"/>
    <mergeCell ref="A10:R12"/>
    <mergeCell ref="S10:X12"/>
    <mergeCell ref="A14:W14"/>
    <mergeCell ref="A15:W15"/>
    <mergeCell ref="A17:U17"/>
    <mergeCell ref="A18:U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56:U56"/>
    <mergeCell ref="H64:U64"/>
    <mergeCell ref="H65:U65"/>
    <mergeCell ref="A57:U57"/>
    <mergeCell ref="A58:U58"/>
    <mergeCell ref="A59:U59"/>
    <mergeCell ref="A60:U60"/>
    <mergeCell ref="H62:U62"/>
    <mergeCell ref="H63:U63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44"/>
  <sheetViews>
    <sheetView zoomScalePageLayoutView="0" workbookViewId="0" topLeftCell="A13">
      <selection activeCell="A32" sqref="A32:U32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18.16015625" style="1" customWidth="1"/>
    <col min="24" max="24" width="19.33203125" style="1" customWidth="1"/>
  </cols>
  <sheetData>
    <row r="1" spans="23:24" s="2" customFormat="1" ht="14.25" customHeight="1">
      <c r="W1" s="101" t="s">
        <v>86</v>
      </c>
      <c r="X1" s="101"/>
    </row>
    <row r="2" spans="23:24" s="1" customFormat="1" ht="6.75" customHeight="1">
      <c r="W2" s="101"/>
      <c r="X2" s="101"/>
    </row>
    <row r="3" spans="8:24" ht="12" customHeight="1">
      <c r="H3" s="108" t="s">
        <v>1</v>
      </c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</row>
    <row r="4" spans="1:24" ht="12" customHeight="1">
      <c r="A4" s="3" t="s">
        <v>2</v>
      </c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="2" customFormat="1" ht="6" customHeight="1"/>
    <row r="6" spans="1:24" ht="12" customHeight="1">
      <c r="A6" s="3" t="s">
        <v>3</v>
      </c>
      <c r="H6" s="90" t="s">
        <v>4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="2" customFormat="1" ht="6" customHeight="1"/>
    <row r="8" spans="1:24" ht="12" customHeight="1">
      <c r="A8" s="3" t="s">
        <v>5</v>
      </c>
      <c r="S8" s="104">
        <v>21</v>
      </c>
      <c r="T8" s="104"/>
      <c r="U8" s="104"/>
      <c r="V8" s="104"/>
      <c r="W8" s="104"/>
      <c r="X8" s="104"/>
    </row>
    <row r="9" s="2" customFormat="1" ht="6.75" customHeight="1"/>
    <row r="10" spans="1:24" s="2" customFormat="1" ht="5.25" customHeight="1">
      <c r="A10" s="105" t="s">
        <v>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6" t="s">
        <v>159</v>
      </c>
      <c r="T10" s="106"/>
      <c r="U10" s="106"/>
      <c r="V10" s="106"/>
      <c r="W10" s="106"/>
      <c r="X10" s="106"/>
    </row>
    <row r="11" spans="1:24" ht="12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6"/>
      <c r="T11" s="106"/>
      <c r="U11" s="106"/>
      <c r="V11" s="106"/>
      <c r="W11" s="106"/>
      <c r="X11" s="106"/>
    </row>
    <row r="12" spans="1:24" ht="12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7"/>
      <c r="T12" s="107"/>
      <c r="U12" s="107"/>
      <c r="V12" s="107"/>
      <c r="W12" s="107"/>
      <c r="X12" s="107"/>
    </row>
    <row r="13" s="5" customFormat="1" ht="4.5" customHeight="1"/>
    <row r="14" spans="1:24" s="2" customFormat="1" ht="12.75" customHeight="1">
      <c r="A14" s="110" t="s">
        <v>85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</row>
    <row r="15" spans="1:24" s="2" customFormat="1" ht="12" customHeight="1">
      <c r="A15" s="99" t="s">
        <v>157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</row>
    <row r="16" s="2" customFormat="1" ht="12" customHeight="1">
      <c r="X16" s="6" t="s">
        <v>7</v>
      </c>
    </row>
    <row r="17" spans="1:24" ht="23.25" customHeight="1">
      <c r="A17" s="100" t="s">
        <v>8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7" t="s">
        <v>9</v>
      </c>
      <c r="W17" s="7" t="s">
        <v>84</v>
      </c>
      <c r="X17" s="8" t="s">
        <v>163</v>
      </c>
    </row>
    <row r="18" spans="1:24" s="2" customFormat="1" ht="12.75" customHeight="1">
      <c r="A18" s="92" t="s">
        <v>83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16">
        <v>10</v>
      </c>
      <c r="W18" s="42" t="s">
        <v>15</v>
      </c>
      <c r="X18" s="42" t="s">
        <v>15</v>
      </c>
    </row>
    <row r="19" spans="1:24" s="2" customFormat="1" ht="12.75" customHeight="1">
      <c r="A19" s="111" t="s">
        <v>82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6">
        <v>20</v>
      </c>
      <c r="W19" s="42" t="s">
        <v>15</v>
      </c>
      <c r="X19" s="42" t="s">
        <v>15</v>
      </c>
    </row>
    <row r="20" spans="1:24" s="2" customFormat="1" ht="12.75" customHeight="1">
      <c r="A20" s="112" t="s">
        <v>81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7">
        <v>30</v>
      </c>
      <c r="W20" s="46" t="s">
        <v>15</v>
      </c>
      <c r="X20" s="46" t="s">
        <v>15</v>
      </c>
    </row>
    <row r="21" spans="1:24" s="2" customFormat="1" ht="12.75" customHeight="1">
      <c r="A21" s="97" t="s">
        <v>80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16">
        <v>40</v>
      </c>
      <c r="W21" s="45">
        <v>663074</v>
      </c>
      <c r="X21" s="45">
        <v>6209000</v>
      </c>
    </row>
    <row r="22" spans="1:24" s="2" customFormat="1" ht="12.75" customHeight="1">
      <c r="A22" s="97" t="s">
        <v>79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16">
        <v>50</v>
      </c>
      <c r="W22" s="45">
        <v>96206.81</v>
      </c>
      <c r="X22" s="45"/>
    </row>
    <row r="23" spans="1:24" s="2" customFormat="1" ht="12.75" customHeight="1">
      <c r="A23" s="97" t="s">
        <v>78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16">
        <v>60</v>
      </c>
      <c r="W23" s="42" t="s">
        <v>15</v>
      </c>
      <c r="X23" s="42" t="s">
        <v>15</v>
      </c>
    </row>
    <row r="24" spans="1:24" s="2" customFormat="1" ht="12.75" customHeight="1">
      <c r="A24" s="97" t="s">
        <v>77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16">
        <v>70</v>
      </c>
      <c r="W24" s="44">
        <f>35321133.44+40563.37</f>
        <v>35361696.809999995</v>
      </c>
      <c r="X24" s="44">
        <v>32004000</v>
      </c>
    </row>
    <row r="25" spans="1:24" s="2" customFormat="1" ht="12.75" customHeight="1">
      <c r="A25" s="97" t="s">
        <v>76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16">
        <v>80</v>
      </c>
      <c r="W25" s="44">
        <v>58910111.41</v>
      </c>
      <c r="X25" s="44">
        <v>108188000</v>
      </c>
    </row>
    <row r="26" spans="1:24" s="2" customFormat="1" ht="12.75" customHeight="1">
      <c r="A26" s="111" t="s">
        <v>75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6">
        <v>90</v>
      </c>
      <c r="W26" s="45">
        <v>21749.91</v>
      </c>
      <c r="X26" s="45"/>
    </row>
    <row r="27" spans="1:24" s="2" customFormat="1" ht="12.75" customHeight="1">
      <c r="A27" s="97" t="s">
        <v>74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11">
        <v>100</v>
      </c>
      <c r="W27" s="42" t="s">
        <v>15</v>
      </c>
      <c r="X27" s="42" t="s">
        <v>15</v>
      </c>
    </row>
    <row r="28" spans="1:24" ht="23.25" customHeight="1">
      <c r="A28" s="113" t="s">
        <v>73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2">
        <v>110</v>
      </c>
      <c r="W28" s="60">
        <f>W21+W22-W24-W25-W26</f>
        <v>-93534277.32</v>
      </c>
      <c r="X28" s="60">
        <f>X21-X24-X25</f>
        <v>-133983000</v>
      </c>
    </row>
    <row r="29" spans="1:24" s="2" customFormat="1" ht="12.75" customHeight="1">
      <c r="A29" s="97" t="s">
        <v>72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11">
        <v>120</v>
      </c>
      <c r="W29" s="61" t="s">
        <v>15</v>
      </c>
      <c r="X29" s="42" t="s">
        <v>15</v>
      </c>
    </row>
    <row r="30" spans="1:24" s="2" customFormat="1" ht="12.75" customHeight="1">
      <c r="A30" s="112" t="s">
        <v>71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2">
        <v>130</v>
      </c>
      <c r="W30" s="60">
        <f>W28</f>
        <v>-93534277.32</v>
      </c>
      <c r="X30" s="60">
        <f>X28</f>
        <v>-133983000</v>
      </c>
    </row>
    <row r="31" spans="1:24" s="2" customFormat="1" ht="12.75" customHeight="1">
      <c r="A31" s="97" t="s">
        <v>70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11">
        <v>140</v>
      </c>
      <c r="W31" s="61" t="s">
        <v>15</v>
      </c>
      <c r="X31" s="61"/>
    </row>
    <row r="32" spans="1:24" s="14" customFormat="1" ht="23.25" customHeight="1">
      <c r="A32" s="113" t="s">
        <v>69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5">
        <v>150</v>
      </c>
      <c r="W32" s="62">
        <f>W30</f>
        <v>-93534277.32</v>
      </c>
      <c r="X32" s="62">
        <f>X30</f>
        <v>-133983000</v>
      </c>
    </row>
    <row r="33" spans="1:24" s="2" customFormat="1" ht="12.75" customHeight="1">
      <c r="A33" s="97" t="s">
        <v>68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11">
        <v>160</v>
      </c>
      <c r="W33" s="61" t="s">
        <v>15</v>
      </c>
      <c r="X33" s="61" t="s">
        <v>15</v>
      </c>
    </row>
    <row r="34" spans="1:24" s="2" customFormat="1" ht="21.75" customHeight="1">
      <c r="A34" s="113" t="s">
        <v>67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2">
        <v>200</v>
      </c>
      <c r="W34" s="60">
        <f>W32</f>
        <v>-93534277.32</v>
      </c>
      <c r="X34" s="60">
        <f>X32</f>
        <v>-133983000</v>
      </c>
    </row>
    <row r="35" spans="1:24" s="2" customFormat="1" ht="12.75" customHeight="1">
      <c r="A35" s="114" t="s">
        <v>66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">
        <v>210</v>
      </c>
      <c r="W35" s="61" t="s">
        <v>15</v>
      </c>
      <c r="X35" s="61" t="s">
        <v>15</v>
      </c>
    </row>
    <row r="36" spans="1:24" s="2" customFormat="1" ht="12.75" customHeight="1">
      <c r="A36" s="92" t="s">
        <v>65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11">
        <v>220</v>
      </c>
      <c r="W36" s="61" t="s">
        <v>15</v>
      </c>
      <c r="X36" s="61" t="s">
        <v>15</v>
      </c>
    </row>
    <row r="37" spans="1:24" s="2" customFormat="1" ht="12.75" customHeight="1">
      <c r="A37" s="111" t="s">
        <v>64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">
        <v>230</v>
      </c>
      <c r="W37" s="61" t="s">
        <v>15</v>
      </c>
      <c r="X37" s="61" t="s">
        <v>15</v>
      </c>
    </row>
    <row r="38" spans="1:24" s="2" customFormat="1" ht="12.75" customHeight="1">
      <c r="A38" s="112" t="s">
        <v>63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2">
        <v>240</v>
      </c>
      <c r="W38" s="60">
        <f>W34</f>
        <v>-93534277.32</v>
      </c>
      <c r="X38" s="60">
        <f>X34</f>
        <v>-133983000</v>
      </c>
    </row>
    <row r="39" s="2" customFormat="1" ht="18" customHeight="1">
      <c r="X39" s="63"/>
    </row>
    <row r="40" spans="1:23" s="2" customFormat="1" ht="12.75" customHeight="1">
      <c r="A40" s="3" t="s">
        <v>56</v>
      </c>
      <c r="H40" s="90" t="s">
        <v>57</v>
      </c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W40" s="4"/>
    </row>
    <row r="41" spans="8:23" s="2" customFormat="1" ht="10.5" customHeight="1">
      <c r="H41" s="91" t="s">
        <v>58</v>
      </c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W41" s="13" t="s">
        <v>59</v>
      </c>
    </row>
    <row r="42" spans="1:23" s="2" customFormat="1" ht="12.75" customHeight="1">
      <c r="A42" s="3" t="s">
        <v>60</v>
      </c>
      <c r="H42" s="90" t="s">
        <v>61</v>
      </c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W42" s="4"/>
    </row>
    <row r="43" spans="8:23" s="2" customFormat="1" ht="9.75" customHeight="1">
      <c r="H43" s="91" t="s">
        <v>58</v>
      </c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W43" s="13" t="s">
        <v>59</v>
      </c>
    </row>
    <row r="44" s="2" customFormat="1" ht="12.75" customHeight="1">
      <c r="B44" s="1" t="s">
        <v>62</v>
      </c>
    </row>
    <row r="45" s="2" customFormat="1" ht="12.75" customHeight="1"/>
  </sheetData>
  <sheetProtection/>
  <mergeCells count="34">
    <mergeCell ref="H40:U40"/>
    <mergeCell ref="H41:U41"/>
    <mergeCell ref="H42:U42"/>
    <mergeCell ref="H43:U43"/>
    <mergeCell ref="A33:U33"/>
    <mergeCell ref="A34:U34"/>
    <mergeCell ref="A35:U35"/>
    <mergeCell ref="A36:U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U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78"/>
  <sheetViews>
    <sheetView zoomScalePageLayoutView="0" workbookViewId="0" topLeftCell="A46">
      <selection activeCell="A67" sqref="A67:U67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17.66015625" style="1" customWidth="1"/>
    <col min="24" max="24" width="18.16015625" style="1" customWidth="1"/>
  </cols>
  <sheetData>
    <row r="1" spans="23:24" s="2" customFormat="1" ht="14.25" customHeight="1">
      <c r="W1" s="101" t="s">
        <v>86</v>
      </c>
      <c r="X1" s="101"/>
    </row>
    <row r="2" spans="23:24" s="1" customFormat="1" ht="6.75" customHeight="1">
      <c r="W2" s="101"/>
      <c r="X2" s="101"/>
    </row>
    <row r="3" spans="8:24" s="2" customFormat="1" ht="12" customHeight="1">
      <c r="H3" s="108" t="s">
        <v>1</v>
      </c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</row>
    <row r="4" spans="1:24" s="2" customFormat="1" ht="12" customHeight="1">
      <c r="A4" s="3" t="s">
        <v>2</v>
      </c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="2" customFormat="1" ht="6" customHeight="1"/>
    <row r="6" spans="1:24" s="2" customFormat="1" ht="12" customHeight="1">
      <c r="A6" s="3" t="s">
        <v>3</v>
      </c>
      <c r="H6" s="90" t="s">
        <v>4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="2" customFormat="1" ht="6" customHeight="1"/>
    <row r="8" spans="1:24" s="2" customFormat="1" ht="12" customHeight="1">
      <c r="A8" s="3" t="s">
        <v>5</v>
      </c>
      <c r="S8" s="104">
        <v>21</v>
      </c>
      <c r="T8" s="104"/>
      <c r="U8" s="104"/>
      <c r="V8" s="104"/>
      <c r="W8" s="104"/>
      <c r="X8" s="104"/>
    </row>
    <row r="9" s="2" customFormat="1" ht="6.75" customHeight="1"/>
    <row r="10" spans="1:24" s="2" customFormat="1" ht="5.25" customHeight="1">
      <c r="A10" s="105" t="s">
        <v>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6" t="s">
        <v>159</v>
      </c>
      <c r="T10" s="106"/>
      <c r="U10" s="106"/>
      <c r="V10" s="106"/>
      <c r="W10" s="106"/>
      <c r="X10" s="106"/>
    </row>
    <row r="11" spans="1:24" s="2" customFormat="1" ht="12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6"/>
      <c r="T11" s="106"/>
      <c r="U11" s="106"/>
      <c r="V11" s="106"/>
      <c r="W11" s="106"/>
      <c r="X11" s="106"/>
    </row>
    <row r="12" spans="1:24" s="2" customFormat="1" ht="12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7"/>
      <c r="T12" s="107"/>
      <c r="U12" s="107"/>
      <c r="V12" s="107"/>
      <c r="W12" s="107"/>
      <c r="X12" s="107"/>
    </row>
    <row r="13" s="5" customFormat="1" ht="4.5" customHeight="1"/>
    <row r="14" spans="1:24" s="2" customFormat="1" ht="12.75" customHeight="1">
      <c r="A14" s="110" t="s">
        <v>118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</row>
    <row r="15" spans="1:24" s="2" customFormat="1" ht="12" customHeight="1">
      <c r="A15" s="99" t="s">
        <v>157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</row>
    <row r="16" s="2" customFormat="1" ht="12" customHeight="1">
      <c r="X16" s="6" t="s">
        <v>7</v>
      </c>
    </row>
    <row r="17" spans="1:24" s="2" customFormat="1" ht="23.25" customHeight="1">
      <c r="A17" s="100" t="s">
        <v>8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7" t="s">
        <v>9</v>
      </c>
      <c r="W17" s="7" t="s">
        <v>84</v>
      </c>
      <c r="X17" s="8" t="s">
        <v>163</v>
      </c>
    </row>
    <row r="18" spans="1:24" s="2" customFormat="1" ht="12.75" customHeight="1">
      <c r="A18" s="124" t="s">
        <v>117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</row>
    <row r="19" spans="1:24" s="2" customFormat="1" ht="12.75" customHeight="1">
      <c r="A19" s="92" t="s">
        <v>104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12">
        <v>10</v>
      </c>
      <c r="W19" s="46">
        <v>0</v>
      </c>
      <c r="X19" s="46">
        <v>0</v>
      </c>
    </row>
    <row r="20" spans="1:24" s="2" customFormat="1" ht="12.75" customHeight="1">
      <c r="A20" s="111" t="s">
        <v>95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20"/>
      <c r="W20" s="41" t="s">
        <v>15</v>
      </c>
      <c r="X20" s="41" t="s">
        <v>15</v>
      </c>
    </row>
    <row r="21" spans="1:24" s="2" customFormat="1" ht="12.75" customHeight="1">
      <c r="A21" s="125" t="s">
        <v>116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1">
        <v>11</v>
      </c>
      <c r="W21" s="42" t="s">
        <v>15</v>
      </c>
      <c r="X21" s="42" t="s">
        <v>15</v>
      </c>
    </row>
    <row r="22" spans="1:24" s="2" customFormat="1" ht="12.75" customHeight="1">
      <c r="A22" s="125" t="s">
        <v>115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1">
        <v>12</v>
      </c>
      <c r="W22" s="42" t="s">
        <v>15</v>
      </c>
      <c r="X22" s="42" t="s">
        <v>15</v>
      </c>
    </row>
    <row r="23" spans="1:24" s="2" customFormat="1" ht="12.75" customHeight="1">
      <c r="A23" s="125" t="s">
        <v>114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1">
        <v>13</v>
      </c>
      <c r="W23" s="42" t="s">
        <v>15</v>
      </c>
      <c r="X23" s="42" t="s">
        <v>15</v>
      </c>
    </row>
    <row r="24" spans="1:24" s="2" customFormat="1" ht="12.75" customHeight="1">
      <c r="A24" s="125" t="s">
        <v>113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1">
        <v>14</v>
      </c>
      <c r="W24" s="42" t="s">
        <v>15</v>
      </c>
      <c r="X24" s="42" t="s">
        <v>15</v>
      </c>
    </row>
    <row r="25" spans="1:24" s="2" customFormat="1" ht="12.75" customHeight="1">
      <c r="A25" s="125" t="s">
        <v>97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1">
        <v>15</v>
      </c>
      <c r="W25" s="42" t="s">
        <v>15</v>
      </c>
      <c r="X25" s="42" t="s">
        <v>15</v>
      </c>
    </row>
    <row r="26" spans="1:24" s="2" customFormat="1" ht="12.75" customHeight="1">
      <c r="A26" s="97" t="s">
        <v>96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12">
        <v>20</v>
      </c>
      <c r="W26" s="43">
        <f>SUM(W28:W34)</f>
        <v>27699640.36</v>
      </c>
      <c r="X26" s="43">
        <f>SUM(X27:X34)</f>
        <v>37050000</v>
      </c>
    </row>
    <row r="27" spans="1:24" s="2" customFormat="1" ht="12.75" customHeight="1">
      <c r="A27" s="111" t="s">
        <v>95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20"/>
      <c r="W27" s="41" t="s">
        <v>15</v>
      </c>
      <c r="X27" s="41" t="s">
        <v>15</v>
      </c>
    </row>
    <row r="28" spans="1:24" s="2" customFormat="1" ht="12.75" customHeight="1">
      <c r="A28" s="125" t="s">
        <v>112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1">
        <v>21</v>
      </c>
      <c r="W28" s="44">
        <f>1635907.45+1441</f>
        <v>1637348.45</v>
      </c>
      <c r="X28" s="44">
        <v>1282000</v>
      </c>
    </row>
    <row r="29" spans="1:24" s="2" customFormat="1" ht="12.75" customHeight="1">
      <c r="A29" s="125" t="s">
        <v>111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1">
        <v>22</v>
      </c>
      <c r="W29" s="45">
        <v>60125</v>
      </c>
      <c r="X29" s="44">
        <v>588000</v>
      </c>
    </row>
    <row r="30" spans="1:24" s="2" customFormat="1" ht="12.75" customHeight="1">
      <c r="A30" s="125" t="s">
        <v>110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1">
        <v>23</v>
      </c>
      <c r="W30" s="44">
        <v>20000730.01</v>
      </c>
      <c r="X30" s="44">
        <v>26597000</v>
      </c>
    </row>
    <row r="31" spans="1:24" s="2" customFormat="1" ht="12.75" customHeight="1">
      <c r="A31" s="125" t="s">
        <v>109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1">
        <v>24</v>
      </c>
      <c r="W31" s="45">
        <v>790787.04</v>
      </c>
      <c r="X31" s="44"/>
    </row>
    <row r="32" spans="1:24" s="2" customFormat="1" ht="12.75" customHeight="1">
      <c r="A32" s="125" t="s">
        <v>108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1">
        <v>25</v>
      </c>
      <c r="W32" s="42" t="s">
        <v>15</v>
      </c>
      <c r="X32" s="42" t="s">
        <v>15</v>
      </c>
    </row>
    <row r="33" spans="1:24" s="2" customFormat="1" ht="12.75" customHeight="1">
      <c r="A33" s="125" t="s">
        <v>107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1">
        <v>26</v>
      </c>
      <c r="W33" s="44">
        <v>4822299.87</v>
      </c>
      <c r="X33" s="44">
        <v>5593000</v>
      </c>
    </row>
    <row r="34" spans="1:24" s="2" customFormat="1" ht="12.75" customHeight="1">
      <c r="A34" s="125" t="s">
        <v>88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1">
        <v>27</v>
      </c>
      <c r="W34" s="45">
        <v>388349.99</v>
      </c>
      <c r="X34" s="44">
        <v>2990000</v>
      </c>
    </row>
    <row r="35" spans="1:24" s="2" customFormat="1" ht="21.75" customHeight="1">
      <c r="A35" s="126" t="s">
        <v>106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">
        <v>30</v>
      </c>
      <c r="W35" s="60">
        <f>W19-W26</f>
        <v>-27699640.36</v>
      </c>
      <c r="X35" s="60">
        <f>X19-X26</f>
        <v>-37050000</v>
      </c>
    </row>
    <row r="36" spans="1:24" s="2" customFormat="1" ht="12.75" customHeight="1">
      <c r="A36" s="124" t="s">
        <v>105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</row>
    <row r="37" spans="1:24" s="2" customFormat="1" ht="12.75" customHeight="1">
      <c r="A37" s="92" t="s">
        <v>104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12">
        <v>40</v>
      </c>
      <c r="W37" s="46" t="s">
        <v>15</v>
      </c>
      <c r="X37" s="46">
        <v>0</v>
      </c>
    </row>
    <row r="38" spans="1:24" s="2" customFormat="1" ht="12.75" customHeight="1">
      <c r="A38" s="111" t="s">
        <v>95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20"/>
      <c r="W38" s="41" t="s">
        <v>15</v>
      </c>
      <c r="X38" s="41" t="s">
        <v>15</v>
      </c>
    </row>
    <row r="39" spans="1:24" s="2" customFormat="1" ht="12.75" customHeight="1">
      <c r="A39" s="125" t="s">
        <v>103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1">
        <v>41</v>
      </c>
      <c r="W39" s="42" t="s">
        <v>15</v>
      </c>
      <c r="X39" s="42" t="s">
        <v>15</v>
      </c>
    </row>
    <row r="40" spans="1:24" s="2" customFormat="1" ht="12.75" customHeight="1">
      <c r="A40" s="127" t="s">
        <v>102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1">
        <v>42</v>
      </c>
      <c r="W40" s="42" t="s">
        <v>15</v>
      </c>
      <c r="X40" s="42" t="s">
        <v>15</v>
      </c>
    </row>
    <row r="41" spans="1:24" s="2" customFormat="1" ht="12.75" customHeight="1">
      <c r="A41" s="127" t="s">
        <v>101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1">
        <v>43</v>
      </c>
      <c r="W41" s="42" t="s">
        <v>15</v>
      </c>
      <c r="X41" s="42" t="s">
        <v>15</v>
      </c>
    </row>
    <row r="42" spans="1:24" s="2" customFormat="1" ht="12.75" customHeight="1">
      <c r="A42" s="125" t="s">
        <v>100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1">
        <v>44</v>
      </c>
      <c r="W42" s="42" t="s">
        <v>15</v>
      </c>
      <c r="X42" s="42" t="s">
        <v>15</v>
      </c>
    </row>
    <row r="43" spans="1:24" s="2" customFormat="1" ht="12" customHeight="1">
      <c r="A43" s="128" t="s">
        <v>99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1">
        <v>45</v>
      </c>
      <c r="W43" s="42" t="s">
        <v>15</v>
      </c>
      <c r="X43" s="42" t="s">
        <v>15</v>
      </c>
    </row>
    <row r="44" spans="1:24" s="18" customFormat="1" ht="12" customHeight="1">
      <c r="A44" s="129" t="s">
        <v>98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9">
        <v>46</v>
      </c>
      <c r="W44" s="47" t="s">
        <v>15</v>
      </c>
      <c r="X44" s="47" t="s">
        <v>15</v>
      </c>
    </row>
    <row r="45" spans="1:24" s="2" customFormat="1" ht="12" customHeight="1">
      <c r="A45" s="125" t="s">
        <v>97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1">
        <v>47</v>
      </c>
      <c r="W45" s="42" t="s">
        <v>15</v>
      </c>
      <c r="X45" s="42" t="s">
        <v>15</v>
      </c>
    </row>
    <row r="46" spans="1:24" s="2" customFormat="1" ht="12.75" customHeight="1">
      <c r="A46" s="92" t="s">
        <v>96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12">
        <v>50</v>
      </c>
      <c r="W46" s="48">
        <v>811000</v>
      </c>
      <c r="X46" s="43">
        <f>SUM(X47:X54)</f>
        <v>53348500</v>
      </c>
    </row>
    <row r="47" spans="1:24" s="2" customFormat="1" ht="12.75" customHeight="1">
      <c r="A47" s="131" t="s">
        <v>95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20"/>
      <c r="W47" s="41" t="s">
        <v>15</v>
      </c>
      <c r="X47" s="41" t="s">
        <v>15</v>
      </c>
    </row>
    <row r="48" spans="1:24" s="2" customFormat="1" ht="12.75" customHeight="1">
      <c r="A48" s="127" t="s">
        <v>94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1">
        <v>51</v>
      </c>
      <c r="W48" s="42" t="s">
        <v>15</v>
      </c>
      <c r="X48" s="44">
        <v>112500</v>
      </c>
    </row>
    <row r="49" spans="1:24" s="2" customFormat="1" ht="12.75" customHeight="1">
      <c r="A49" s="125" t="s">
        <v>93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1">
        <v>52</v>
      </c>
      <c r="W49" s="42" t="s">
        <v>15</v>
      </c>
      <c r="X49" s="42" t="s">
        <v>15</v>
      </c>
    </row>
    <row r="50" spans="1:24" s="2" customFormat="1" ht="12.75" customHeight="1">
      <c r="A50" s="125" t="s">
        <v>92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1">
        <v>53</v>
      </c>
      <c r="W50" s="45">
        <v>811000</v>
      </c>
      <c r="X50" s="44">
        <v>53236000</v>
      </c>
    </row>
    <row r="51" spans="1:24" s="2" customFormat="1" ht="12.75" customHeight="1">
      <c r="A51" s="125" t="s">
        <v>91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1">
        <v>54</v>
      </c>
      <c r="W51" s="42" t="s">
        <v>15</v>
      </c>
      <c r="X51" s="42" t="s">
        <v>15</v>
      </c>
    </row>
    <row r="52" spans="1:24" s="2" customFormat="1" ht="12.75" customHeight="1">
      <c r="A52" s="125" t="s">
        <v>90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1">
        <v>55</v>
      </c>
      <c r="W52" s="42" t="s">
        <v>15</v>
      </c>
      <c r="X52" s="42" t="s">
        <v>15</v>
      </c>
    </row>
    <row r="53" spans="1:24" s="18" customFormat="1" ht="15" customHeight="1">
      <c r="A53" s="130" t="s">
        <v>89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9">
        <v>56</v>
      </c>
      <c r="W53" s="47" t="s">
        <v>15</v>
      </c>
      <c r="X53" s="47" t="s">
        <v>15</v>
      </c>
    </row>
    <row r="54" spans="1:24" s="2" customFormat="1" ht="12.75" customHeight="1">
      <c r="A54" s="127" t="s">
        <v>88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1">
        <v>57</v>
      </c>
      <c r="W54" s="42" t="s">
        <v>15</v>
      </c>
      <c r="X54" s="42" t="s">
        <v>15</v>
      </c>
    </row>
    <row r="55" spans="1:24" s="2" customFormat="1" ht="24.75" customHeight="1">
      <c r="A55" s="95" t="s">
        <v>87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12">
        <v>60</v>
      </c>
      <c r="W55" s="60">
        <v>-811000</v>
      </c>
      <c r="X55" s="60">
        <f>X37-X46</f>
        <v>-53348500</v>
      </c>
    </row>
    <row r="56" spans="1:24" s="2" customFormat="1" ht="15.75" customHeight="1">
      <c r="A56" s="123" t="s">
        <v>139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</row>
    <row r="57" spans="1:24" ht="12">
      <c r="A57" s="121" t="s">
        <v>104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21">
        <v>70</v>
      </c>
      <c r="W57" s="43">
        <v>27450000</v>
      </c>
      <c r="X57" s="43">
        <f>SUM(X58:X62)</f>
        <v>157340000</v>
      </c>
    </row>
    <row r="58" spans="1:24" ht="12">
      <c r="A58" s="122" t="s">
        <v>95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22"/>
      <c r="W58" s="41" t="s">
        <v>15</v>
      </c>
      <c r="X58" s="41" t="s">
        <v>15</v>
      </c>
    </row>
    <row r="59" spans="1:24" ht="12">
      <c r="A59" s="120" t="s">
        <v>140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23">
        <v>71</v>
      </c>
      <c r="W59" s="42" t="s">
        <v>15</v>
      </c>
      <c r="X59" s="42" t="s">
        <v>15</v>
      </c>
    </row>
    <row r="60" spans="1:24" ht="12">
      <c r="A60" s="120" t="s">
        <v>141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23">
        <v>72</v>
      </c>
      <c r="W60" s="42" t="s">
        <v>15</v>
      </c>
      <c r="X60" s="44">
        <v>157340000</v>
      </c>
    </row>
    <row r="61" spans="1:24" ht="12">
      <c r="A61" s="120" t="s">
        <v>142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23">
        <v>73</v>
      </c>
      <c r="W61" s="42" t="s">
        <v>15</v>
      </c>
      <c r="X61" s="42" t="s">
        <v>15</v>
      </c>
    </row>
    <row r="62" spans="1:24" ht="12">
      <c r="A62" s="120" t="s">
        <v>97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23">
        <v>74</v>
      </c>
      <c r="W62" s="44">
        <v>27450000</v>
      </c>
      <c r="X62" s="44"/>
    </row>
    <row r="63" spans="1:24" ht="12">
      <c r="A63" s="121" t="s">
        <v>96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21">
        <v>80</v>
      </c>
      <c r="W63" s="43">
        <v>7345119.07</v>
      </c>
      <c r="X63" s="43">
        <f>SUM(X64:X68)</f>
        <v>66986000</v>
      </c>
    </row>
    <row r="64" spans="1:24" ht="12">
      <c r="A64" s="122" t="s">
        <v>95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22"/>
      <c r="W64" s="41" t="s">
        <v>15</v>
      </c>
      <c r="X64" s="41" t="s">
        <v>15</v>
      </c>
    </row>
    <row r="65" spans="1:24" ht="12">
      <c r="A65" s="117" t="s">
        <v>143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23">
        <v>81</v>
      </c>
      <c r="W65" s="44">
        <v>1933333.33</v>
      </c>
      <c r="X65" s="44">
        <v>66986000</v>
      </c>
    </row>
    <row r="66" spans="1:24" ht="12">
      <c r="A66" s="117" t="s">
        <v>144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23">
        <v>82</v>
      </c>
      <c r="W66" s="42" t="s">
        <v>15</v>
      </c>
      <c r="X66" s="42" t="s">
        <v>15</v>
      </c>
    </row>
    <row r="67" spans="1:24" ht="12">
      <c r="A67" s="117" t="s">
        <v>145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23">
        <v>83</v>
      </c>
      <c r="W67" s="42" t="s">
        <v>15</v>
      </c>
      <c r="X67" s="42" t="s">
        <v>15</v>
      </c>
    </row>
    <row r="68" spans="1:24" ht="12">
      <c r="A68" s="117" t="s">
        <v>146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23">
        <v>84</v>
      </c>
      <c r="W68" s="44">
        <v>5411785.74</v>
      </c>
      <c r="X68" s="44"/>
    </row>
    <row r="69" spans="1:24" ht="12">
      <c r="A69" s="118" t="s">
        <v>147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21">
        <v>90</v>
      </c>
      <c r="W69" s="43">
        <v>20104880.93</v>
      </c>
      <c r="X69" s="43">
        <f>X57-X63</f>
        <v>90354000</v>
      </c>
    </row>
    <row r="70" spans="1:24" ht="12">
      <c r="A70" s="118" t="s">
        <v>148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21">
        <v>100</v>
      </c>
      <c r="W70" s="60">
        <f>W35+W55+W69</f>
        <v>-8405759.43</v>
      </c>
      <c r="X70" s="43">
        <v>-45000</v>
      </c>
    </row>
    <row r="71" spans="1:24" ht="12">
      <c r="A71" s="119" t="s">
        <v>149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23">
        <v>110</v>
      </c>
      <c r="W71" s="44">
        <f>23838098.8+20027</f>
        <v>23858125.8</v>
      </c>
      <c r="X71" s="44">
        <v>12309000</v>
      </c>
    </row>
    <row r="72" spans="1:24" ht="12">
      <c r="A72" s="119" t="s">
        <v>150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23">
        <v>120</v>
      </c>
      <c r="W72" s="44">
        <f>15433780.37+18586</f>
        <v>15452366.37</v>
      </c>
      <c r="X72" s="44">
        <v>12264000</v>
      </c>
    </row>
    <row r="73" spans="1:24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12">
      <c r="A74" s="24" t="s">
        <v>56</v>
      </c>
      <c r="B74"/>
      <c r="C74"/>
      <c r="D74"/>
      <c r="E74"/>
      <c r="F74"/>
      <c r="G74"/>
      <c r="H74" s="116" t="s">
        <v>57</v>
      </c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/>
      <c r="W74" s="25"/>
      <c r="X74"/>
    </row>
    <row r="75" spans="1:24" ht="11.25">
      <c r="A75"/>
      <c r="B75"/>
      <c r="C75"/>
      <c r="D75"/>
      <c r="E75"/>
      <c r="F75"/>
      <c r="G75"/>
      <c r="H75" s="115" t="s">
        <v>58</v>
      </c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/>
      <c r="W75" s="26" t="s">
        <v>59</v>
      </c>
      <c r="X75"/>
    </row>
    <row r="76" spans="1:24" ht="12">
      <c r="A76" s="24" t="s">
        <v>60</v>
      </c>
      <c r="B76"/>
      <c r="C76"/>
      <c r="D76"/>
      <c r="E76"/>
      <c r="F76"/>
      <c r="G76"/>
      <c r="H76" s="116" t="s">
        <v>61</v>
      </c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/>
      <c r="W76" s="25"/>
      <c r="X76"/>
    </row>
    <row r="77" spans="1:24" ht="11.25">
      <c r="A77"/>
      <c r="B77"/>
      <c r="C77"/>
      <c r="D77"/>
      <c r="E77"/>
      <c r="F77"/>
      <c r="G77"/>
      <c r="H77" s="115" t="s">
        <v>58</v>
      </c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/>
      <c r="W77" s="26" t="s">
        <v>59</v>
      </c>
      <c r="X77"/>
    </row>
    <row r="78" spans="1:24" ht="12">
      <c r="A78"/>
      <c r="B78" s="27" t="s">
        <v>62</v>
      </c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</sheetData>
  <sheetProtection/>
  <mergeCells count="68">
    <mergeCell ref="A51:U51"/>
    <mergeCell ref="A52:U52"/>
    <mergeCell ref="A53:U53"/>
    <mergeCell ref="A54:U54"/>
    <mergeCell ref="A55:U55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X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X18"/>
    <mergeCell ref="A19:U19"/>
    <mergeCell ref="A20:U20"/>
    <mergeCell ref="W1:X2"/>
    <mergeCell ref="H3:X4"/>
    <mergeCell ref="H6:X6"/>
    <mergeCell ref="S8:X8"/>
    <mergeCell ref="A10:R12"/>
    <mergeCell ref="S10:X12"/>
    <mergeCell ref="A56:X56"/>
    <mergeCell ref="A57:U57"/>
    <mergeCell ref="A58:U58"/>
    <mergeCell ref="A59:U59"/>
    <mergeCell ref="A60:U60"/>
    <mergeCell ref="A61:U61"/>
    <mergeCell ref="A62:U62"/>
    <mergeCell ref="A63:U63"/>
    <mergeCell ref="A64:U64"/>
    <mergeCell ref="A65:U65"/>
    <mergeCell ref="A66:U66"/>
    <mergeCell ref="A67:U67"/>
    <mergeCell ref="H75:U75"/>
    <mergeCell ref="H76:U76"/>
    <mergeCell ref="H77:U77"/>
    <mergeCell ref="A68:U68"/>
    <mergeCell ref="A69:U69"/>
    <mergeCell ref="A70:U70"/>
    <mergeCell ref="A71:U71"/>
    <mergeCell ref="A72:U72"/>
    <mergeCell ref="H74:U74"/>
  </mergeCells>
  <printOptions/>
  <pageMargins left="0.39370078740157477" right="0.39370078740157477" top="0.39370078740157477" bottom="0.39370078740157477" header="0.39370078740157477" footer="0.39370078740157477"/>
  <pageSetup fitToWidth="0" fitToHeight="1" orientation="portrait" pageOrder="overThenDown" paperSize="9" scale="90" r:id="rId1"/>
  <rowBreaks count="1" manualBreakCount="1">
    <brk id="56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52"/>
  <sheetViews>
    <sheetView tabSelected="1" zoomScalePageLayoutView="0" workbookViewId="0" topLeftCell="A1">
      <selection activeCell="S59" sqref="S59"/>
    </sheetView>
  </sheetViews>
  <sheetFormatPr defaultColWidth="10.66015625" defaultRowHeight="11.25"/>
  <cols>
    <col min="1" max="12" width="3" style="33" customWidth="1"/>
    <col min="13" max="13" width="7.16015625" style="33" customWidth="1"/>
    <col min="14" max="15" width="3" style="33" customWidth="1"/>
    <col min="16" max="16" width="3.83203125" style="33" customWidth="1"/>
    <col min="17" max="17" width="14.16015625" style="33" customWidth="1"/>
    <col min="18" max="18" width="14.83203125" style="33" customWidth="1"/>
    <col min="19" max="19" width="19.66015625" style="33" customWidth="1"/>
    <col min="20" max="20" width="15" style="33" customWidth="1"/>
    <col min="21" max="21" width="10.5" style="33" customWidth="1"/>
    <col min="22" max="22" width="16" style="33" customWidth="1"/>
  </cols>
  <sheetData>
    <row r="1" spans="20:22" s="2" customFormat="1" ht="14.25" customHeight="1">
      <c r="T1" s="167" t="s">
        <v>86</v>
      </c>
      <c r="U1" s="167"/>
      <c r="V1" s="167"/>
    </row>
    <row r="2" spans="20:22" s="33" customFormat="1" ht="6.75" customHeight="1">
      <c r="T2" s="167"/>
      <c r="U2" s="167"/>
      <c r="V2" s="167"/>
    </row>
    <row r="3" spans="1:24" ht="12" customHeight="1">
      <c r="A3" s="2"/>
      <c r="B3" s="2"/>
      <c r="C3" s="2"/>
      <c r="D3" s="2"/>
      <c r="E3" s="2"/>
      <c r="F3" s="2"/>
      <c r="G3" s="2"/>
      <c r="H3" s="187" t="s">
        <v>1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35"/>
      <c r="X3" s="35"/>
    </row>
    <row r="4" spans="1:24" ht="12" customHeight="1">
      <c r="A4" s="3" t="s">
        <v>2</v>
      </c>
      <c r="B4" s="2"/>
      <c r="C4" s="2"/>
      <c r="D4" s="2"/>
      <c r="E4" s="2"/>
      <c r="F4" s="2"/>
      <c r="G4" s="2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35"/>
      <c r="X4" s="35"/>
    </row>
    <row r="5" spans="23:24" s="2" customFormat="1" ht="6" customHeight="1">
      <c r="W5" s="36"/>
      <c r="X5" s="36"/>
    </row>
    <row r="6" spans="1:24" ht="12" customHeight="1">
      <c r="A6" s="3" t="s">
        <v>3</v>
      </c>
      <c r="B6" s="2"/>
      <c r="C6" s="2"/>
      <c r="D6" s="2"/>
      <c r="E6" s="2"/>
      <c r="F6" s="2"/>
      <c r="G6" s="2"/>
      <c r="H6" s="90" t="s">
        <v>4</v>
      </c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37"/>
      <c r="X6" s="37"/>
    </row>
    <row r="7" spans="23:24" s="2" customFormat="1" ht="6" customHeight="1">
      <c r="W7" s="36"/>
      <c r="X7" s="36"/>
    </row>
    <row r="8" spans="1:24" ht="12" customHeight="1">
      <c r="A8" s="3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04">
        <v>21</v>
      </c>
      <c r="T8" s="132"/>
      <c r="U8" s="132"/>
      <c r="V8" s="132"/>
      <c r="W8" s="38"/>
      <c r="X8" s="38"/>
    </row>
    <row r="9" spans="23:24" s="2" customFormat="1" ht="6.75" customHeight="1">
      <c r="W9" s="36"/>
      <c r="X9" s="36"/>
    </row>
    <row r="10" spans="1:24" s="2" customFormat="1" ht="5.25" customHeight="1">
      <c r="A10" s="105" t="s">
        <v>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6" t="s">
        <v>159</v>
      </c>
      <c r="T10" s="133"/>
      <c r="U10" s="133"/>
      <c r="V10" s="133"/>
      <c r="W10" s="39"/>
      <c r="X10" s="39"/>
    </row>
    <row r="11" spans="1:24" ht="12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33"/>
      <c r="T11" s="133"/>
      <c r="U11" s="133"/>
      <c r="V11" s="133"/>
      <c r="W11" s="39"/>
      <c r="X11" s="39"/>
    </row>
    <row r="12" spans="1:24" ht="12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34"/>
      <c r="T12" s="134"/>
      <c r="U12" s="134"/>
      <c r="V12" s="134"/>
      <c r="W12" s="39"/>
      <c r="X12" s="39"/>
    </row>
    <row r="13" spans="23:24" s="5" customFormat="1" ht="4.5" customHeight="1">
      <c r="W13" s="40"/>
      <c r="X13" s="40"/>
    </row>
    <row r="14" spans="1:24" s="2" customFormat="1" ht="12.75" customHeight="1">
      <c r="A14" s="168" t="s">
        <v>119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W14" s="36"/>
      <c r="X14" s="36"/>
    </row>
    <row r="15" spans="1:19" s="2" customFormat="1" ht="12" customHeight="1">
      <c r="A15" s="169" t="s">
        <v>157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</row>
    <row r="16" s="2" customFormat="1" ht="12" customHeight="1" thickBot="1">
      <c r="V16" s="34" t="s">
        <v>155</v>
      </c>
    </row>
    <row r="17" spans="1:22" s="2" customFormat="1" ht="18" customHeight="1">
      <c r="A17" s="170" t="s">
        <v>120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2"/>
      <c r="O17" s="176" t="s">
        <v>121</v>
      </c>
      <c r="P17" s="177"/>
      <c r="Q17" s="180" t="s">
        <v>122</v>
      </c>
      <c r="R17" s="181"/>
      <c r="S17" s="181"/>
      <c r="T17" s="182"/>
      <c r="U17" s="183" t="s">
        <v>68</v>
      </c>
      <c r="V17" s="185" t="s">
        <v>123</v>
      </c>
    </row>
    <row r="18" spans="1:22" s="2" customFormat="1" ht="21.75" customHeight="1">
      <c r="A18" s="173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5"/>
      <c r="O18" s="178"/>
      <c r="P18" s="179"/>
      <c r="Q18" s="28" t="s">
        <v>49</v>
      </c>
      <c r="R18" s="28" t="s">
        <v>124</v>
      </c>
      <c r="S18" s="29" t="s">
        <v>125</v>
      </c>
      <c r="T18" s="29" t="s">
        <v>126</v>
      </c>
      <c r="U18" s="184"/>
      <c r="V18" s="186"/>
    </row>
    <row r="19" spans="1:22" s="2" customFormat="1" ht="18" customHeight="1">
      <c r="A19" s="163">
        <v>1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66">
        <v>2</v>
      </c>
      <c r="P19" s="165"/>
      <c r="Q19" s="30">
        <v>3</v>
      </c>
      <c r="R19" s="30">
        <v>4</v>
      </c>
      <c r="S19" s="31">
        <v>5</v>
      </c>
      <c r="T19" s="31">
        <v>6</v>
      </c>
      <c r="U19" s="31">
        <v>7</v>
      </c>
      <c r="V19" s="32">
        <v>8</v>
      </c>
    </row>
    <row r="20" spans="1:22" s="2" customFormat="1" ht="18" customHeight="1">
      <c r="A20" s="149" t="s">
        <v>127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1"/>
      <c r="O20" s="147">
        <v>10</v>
      </c>
      <c r="P20" s="148"/>
      <c r="Q20" s="64">
        <v>531815122.45</v>
      </c>
      <c r="R20" s="65" t="s">
        <v>15</v>
      </c>
      <c r="S20" s="66">
        <v>-673262000</v>
      </c>
      <c r="T20" s="66">
        <v>-141447000</v>
      </c>
      <c r="U20" s="66" t="s">
        <v>15</v>
      </c>
      <c r="V20" s="67">
        <v>-141447000</v>
      </c>
    </row>
    <row r="21" spans="1:22" ht="12" customHeight="1">
      <c r="A21" s="160" t="s">
        <v>128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  <c r="O21" s="147">
        <v>20</v>
      </c>
      <c r="P21" s="148"/>
      <c r="Q21" s="68" t="s">
        <v>15</v>
      </c>
      <c r="R21" s="69" t="s">
        <v>15</v>
      </c>
      <c r="S21" s="70" t="s">
        <v>15</v>
      </c>
      <c r="T21" s="66" t="s">
        <v>15</v>
      </c>
      <c r="U21" s="70" t="s">
        <v>15</v>
      </c>
      <c r="V21" s="67" t="s">
        <v>15</v>
      </c>
    </row>
    <row r="22" spans="1:22" ht="12" customHeight="1">
      <c r="A22" s="149" t="s">
        <v>129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1"/>
      <c r="O22" s="158">
        <v>30</v>
      </c>
      <c r="P22" s="159"/>
      <c r="Q22" s="71">
        <v>531815122.45</v>
      </c>
      <c r="R22" s="72" t="s">
        <v>15</v>
      </c>
      <c r="S22" s="73">
        <v>-673262000</v>
      </c>
      <c r="T22" s="73">
        <v>-141447000</v>
      </c>
      <c r="U22" s="73" t="s">
        <v>15</v>
      </c>
      <c r="V22" s="74">
        <v>-141447000</v>
      </c>
    </row>
    <row r="23" spans="1:22" ht="12" customHeight="1">
      <c r="A23" s="160" t="s">
        <v>130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  <c r="O23" s="147">
        <v>31</v>
      </c>
      <c r="P23" s="148"/>
      <c r="Q23" s="68" t="s">
        <v>15</v>
      </c>
      <c r="R23" s="69" t="s">
        <v>15</v>
      </c>
      <c r="S23" s="70" t="s">
        <v>15</v>
      </c>
      <c r="T23" s="66" t="s">
        <v>15</v>
      </c>
      <c r="U23" s="70" t="s">
        <v>15</v>
      </c>
      <c r="V23" s="67" t="s">
        <v>15</v>
      </c>
    </row>
    <row r="24" spans="1:22" ht="12" customHeight="1">
      <c r="A24" s="144" t="s">
        <v>131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6"/>
      <c r="O24" s="147">
        <v>32</v>
      </c>
      <c r="P24" s="148"/>
      <c r="Q24" s="68" t="s">
        <v>15</v>
      </c>
      <c r="R24" s="69" t="s">
        <v>15</v>
      </c>
      <c r="S24" s="70" t="s">
        <v>15</v>
      </c>
      <c r="T24" s="66" t="s">
        <v>15</v>
      </c>
      <c r="U24" s="70" t="s">
        <v>15</v>
      </c>
      <c r="V24" s="67" t="s">
        <v>15</v>
      </c>
    </row>
    <row r="25" spans="1:22" ht="23.25" customHeight="1">
      <c r="A25" s="144" t="s">
        <v>132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6"/>
      <c r="O25" s="156">
        <v>33</v>
      </c>
      <c r="P25" s="157"/>
      <c r="Q25" s="68" t="s">
        <v>15</v>
      </c>
      <c r="R25" s="69" t="s">
        <v>15</v>
      </c>
      <c r="S25" s="70" t="s">
        <v>15</v>
      </c>
      <c r="T25" s="66" t="s">
        <v>15</v>
      </c>
      <c r="U25" s="70" t="s">
        <v>15</v>
      </c>
      <c r="V25" s="67" t="s">
        <v>15</v>
      </c>
    </row>
    <row r="26" spans="1:22" ht="34.5" customHeight="1">
      <c r="A26" s="149" t="s">
        <v>133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1"/>
      <c r="O26" s="158">
        <v>40</v>
      </c>
      <c r="P26" s="159"/>
      <c r="Q26" s="71" t="s">
        <v>15</v>
      </c>
      <c r="R26" s="72" t="s">
        <v>15</v>
      </c>
      <c r="S26" s="73" t="s">
        <v>15</v>
      </c>
      <c r="T26" s="73" t="s">
        <v>15</v>
      </c>
      <c r="U26" s="73" t="s">
        <v>15</v>
      </c>
      <c r="V26" s="74" t="s">
        <v>15</v>
      </c>
    </row>
    <row r="27" spans="1:22" ht="12" customHeight="1">
      <c r="A27" s="144" t="s">
        <v>63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6"/>
      <c r="O27" s="147">
        <v>50</v>
      </c>
      <c r="P27" s="148"/>
      <c r="Q27" s="68" t="s">
        <v>15</v>
      </c>
      <c r="R27" s="69" t="s">
        <v>15</v>
      </c>
      <c r="S27" s="70">
        <v>-93534000</v>
      </c>
      <c r="T27" s="66">
        <v>-93534000</v>
      </c>
      <c r="U27" s="70" t="s">
        <v>15</v>
      </c>
      <c r="V27" s="67">
        <v>-93534000</v>
      </c>
    </row>
    <row r="28" spans="1:22" ht="23.25" customHeight="1">
      <c r="A28" s="149" t="s">
        <v>134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1"/>
      <c r="O28" s="152">
        <v>60</v>
      </c>
      <c r="P28" s="153"/>
      <c r="Q28" s="71" t="s">
        <v>15</v>
      </c>
      <c r="R28" s="72" t="s">
        <v>15</v>
      </c>
      <c r="S28" s="73">
        <v>-93534000</v>
      </c>
      <c r="T28" s="73">
        <v>-93534000</v>
      </c>
      <c r="U28" s="73" t="s">
        <v>15</v>
      </c>
      <c r="V28" s="74">
        <v>-93534000</v>
      </c>
    </row>
    <row r="29" spans="1:22" ht="12" customHeight="1">
      <c r="A29" s="144" t="s">
        <v>135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6"/>
      <c r="O29" s="154">
        <v>70</v>
      </c>
      <c r="P29" s="155"/>
      <c r="Q29" s="75" t="s">
        <v>15</v>
      </c>
      <c r="R29" s="76" t="s">
        <v>15</v>
      </c>
      <c r="S29" s="77" t="s">
        <v>15</v>
      </c>
      <c r="T29" s="78" t="s">
        <v>15</v>
      </c>
      <c r="U29" s="77" t="s">
        <v>15</v>
      </c>
      <c r="V29" s="79" t="s">
        <v>15</v>
      </c>
    </row>
    <row r="30" spans="1:22" ht="12" customHeight="1">
      <c r="A30" s="144" t="s">
        <v>136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6"/>
      <c r="O30" s="147">
        <v>80</v>
      </c>
      <c r="P30" s="148"/>
      <c r="Q30" s="68" t="s">
        <v>15</v>
      </c>
      <c r="R30" s="69" t="s">
        <v>15</v>
      </c>
      <c r="S30" s="70" t="s">
        <v>15</v>
      </c>
      <c r="T30" s="66" t="s">
        <v>15</v>
      </c>
      <c r="U30" s="70" t="s">
        <v>15</v>
      </c>
      <c r="V30" s="67" t="s">
        <v>15</v>
      </c>
    </row>
    <row r="31" spans="1:22" ht="23.25" customHeight="1">
      <c r="A31" s="144" t="s">
        <v>51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6"/>
      <c r="O31" s="147">
        <v>90</v>
      </c>
      <c r="P31" s="148"/>
      <c r="Q31" s="68" t="s">
        <v>15</v>
      </c>
      <c r="R31" s="69" t="s">
        <v>15</v>
      </c>
      <c r="S31" s="70" t="s">
        <v>15</v>
      </c>
      <c r="T31" s="66" t="s">
        <v>15</v>
      </c>
      <c r="U31" s="70" t="s">
        <v>15</v>
      </c>
      <c r="V31" s="67" t="s">
        <v>15</v>
      </c>
    </row>
    <row r="32" spans="1:22" ht="23.25" customHeight="1">
      <c r="A32" s="137" t="s">
        <v>161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8">
        <v>100</v>
      </c>
      <c r="P32" s="138"/>
      <c r="Q32" s="64">
        <v>531815122.45</v>
      </c>
      <c r="R32" s="65" t="s">
        <v>15</v>
      </c>
      <c r="S32" s="66">
        <v>-766797000</v>
      </c>
      <c r="T32" s="66">
        <v>-234982000</v>
      </c>
      <c r="U32" s="66" t="s">
        <v>15</v>
      </c>
      <c r="V32" s="67">
        <v>-234982000</v>
      </c>
    </row>
    <row r="33" spans="1:22" ht="12" customHeight="1">
      <c r="A33" s="137" t="s">
        <v>137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8">
        <v>110</v>
      </c>
      <c r="P33" s="138"/>
      <c r="Q33" s="64">
        <v>531815122.45</v>
      </c>
      <c r="R33" s="65" t="s">
        <v>15</v>
      </c>
      <c r="S33" s="66">
        <v>-455546000</v>
      </c>
      <c r="T33" s="66">
        <v>76269000</v>
      </c>
      <c r="U33" s="66" t="s">
        <v>15</v>
      </c>
      <c r="V33" s="67">
        <v>76269000</v>
      </c>
    </row>
    <row r="34" spans="1:22" ht="12" customHeight="1">
      <c r="A34" s="135" t="s">
        <v>128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9">
        <v>120</v>
      </c>
      <c r="P34" s="139"/>
      <c r="Q34" s="75" t="s">
        <v>15</v>
      </c>
      <c r="R34" s="76" t="s">
        <v>15</v>
      </c>
      <c r="S34" s="77" t="s">
        <v>15</v>
      </c>
      <c r="T34" s="78" t="s">
        <v>15</v>
      </c>
      <c r="U34" s="77" t="s">
        <v>15</v>
      </c>
      <c r="V34" s="79" t="s">
        <v>15</v>
      </c>
    </row>
    <row r="35" spans="1:22" ht="12" customHeight="1">
      <c r="A35" s="137" t="s">
        <v>138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8">
        <v>130</v>
      </c>
      <c r="P35" s="138"/>
      <c r="Q35" s="71">
        <v>531815122.45</v>
      </c>
      <c r="R35" s="72" t="s">
        <v>15</v>
      </c>
      <c r="S35" s="73">
        <v>-455546000</v>
      </c>
      <c r="T35" s="73">
        <v>76269000</v>
      </c>
      <c r="U35" s="73" t="s">
        <v>15</v>
      </c>
      <c r="V35" s="74">
        <v>76269000</v>
      </c>
    </row>
    <row r="36" spans="1:22" ht="12" customHeight="1">
      <c r="A36" s="135" t="s">
        <v>130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9">
        <v>131</v>
      </c>
      <c r="P36" s="139"/>
      <c r="Q36" s="75" t="s">
        <v>15</v>
      </c>
      <c r="R36" s="76" t="s">
        <v>15</v>
      </c>
      <c r="S36" s="77" t="s">
        <v>15</v>
      </c>
      <c r="T36" s="78" t="s">
        <v>15</v>
      </c>
      <c r="U36" s="77" t="s">
        <v>15</v>
      </c>
      <c r="V36" s="79" t="s">
        <v>15</v>
      </c>
    </row>
    <row r="37" spans="1:22" s="2" customFormat="1" ht="12" customHeight="1" thickBot="1">
      <c r="A37" s="142" t="s">
        <v>131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3">
        <v>132</v>
      </c>
      <c r="P37" s="143"/>
      <c r="Q37" s="80" t="s">
        <v>15</v>
      </c>
      <c r="R37" s="81" t="s">
        <v>15</v>
      </c>
      <c r="S37" s="82" t="s">
        <v>15</v>
      </c>
      <c r="T37" s="83" t="s">
        <v>15</v>
      </c>
      <c r="U37" s="82" t="s">
        <v>15</v>
      </c>
      <c r="V37" s="84" t="s">
        <v>15</v>
      </c>
    </row>
    <row r="38" spans="1:22" ht="23.25" customHeight="1">
      <c r="A38" s="135" t="s">
        <v>132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6">
        <v>133</v>
      </c>
      <c r="P38" s="136"/>
      <c r="Q38" s="85" t="s">
        <v>15</v>
      </c>
      <c r="R38" s="85" t="s">
        <v>15</v>
      </c>
      <c r="S38" s="85" t="s">
        <v>15</v>
      </c>
      <c r="T38" s="85" t="s">
        <v>15</v>
      </c>
      <c r="U38" s="85" t="s">
        <v>15</v>
      </c>
      <c r="V38" s="86" t="s">
        <v>15</v>
      </c>
    </row>
    <row r="39" spans="1:22" ht="34.5" customHeight="1">
      <c r="A39" s="137" t="s">
        <v>151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8">
        <v>140</v>
      </c>
      <c r="P39" s="138"/>
      <c r="Q39" s="60" t="s">
        <v>15</v>
      </c>
      <c r="R39" s="60" t="s">
        <v>15</v>
      </c>
      <c r="S39" s="60" t="s">
        <v>15</v>
      </c>
      <c r="T39" s="60" t="s">
        <v>15</v>
      </c>
      <c r="U39" s="60" t="s">
        <v>15</v>
      </c>
      <c r="V39" s="87" t="s">
        <v>15</v>
      </c>
    </row>
    <row r="40" spans="1:22" s="2" customFormat="1" ht="18" customHeight="1">
      <c r="A40" s="135" t="s">
        <v>152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6">
        <v>150</v>
      </c>
      <c r="P40" s="136"/>
      <c r="Q40" s="85" t="s">
        <v>15</v>
      </c>
      <c r="R40" s="85" t="s">
        <v>15</v>
      </c>
      <c r="S40" s="85">
        <v>-217717000</v>
      </c>
      <c r="T40" s="85">
        <v>-217717000</v>
      </c>
      <c r="U40" s="85" t="s">
        <v>15</v>
      </c>
      <c r="V40" s="86">
        <v>-217717000</v>
      </c>
    </row>
    <row r="41" spans="1:22" ht="23.25" customHeight="1">
      <c r="A41" s="137" t="s">
        <v>153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8">
        <v>160</v>
      </c>
      <c r="P41" s="138"/>
      <c r="Q41" s="60" t="s">
        <v>15</v>
      </c>
      <c r="R41" s="60" t="s">
        <v>15</v>
      </c>
      <c r="S41" s="60">
        <v>-217717000</v>
      </c>
      <c r="T41" s="60">
        <v>-217717000</v>
      </c>
      <c r="U41" s="60" t="s">
        <v>15</v>
      </c>
      <c r="V41" s="87">
        <v>-217717000</v>
      </c>
    </row>
    <row r="42" spans="1:22" s="2" customFormat="1" ht="18" customHeight="1">
      <c r="A42" s="135" t="s">
        <v>135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9">
        <v>170</v>
      </c>
      <c r="P42" s="139"/>
      <c r="Q42" s="85" t="s">
        <v>15</v>
      </c>
      <c r="R42" s="85" t="s">
        <v>15</v>
      </c>
      <c r="S42" s="85" t="s">
        <v>15</v>
      </c>
      <c r="T42" s="85" t="s">
        <v>15</v>
      </c>
      <c r="U42" s="85" t="s">
        <v>15</v>
      </c>
      <c r="V42" s="86" t="s">
        <v>15</v>
      </c>
    </row>
    <row r="43" spans="1:22" s="2" customFormat="1" ht="18" customHeight="1">
      <c r="A43" s="135" t="s">
        <v>136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6">
        <v>180</v>
      </c>
      <c r="P43" s="136"/>
      <c r="Q43" s="85" t="s">
        <v>15</v>
      </c>
      <c r="R43" s="85" t="s">
        <v>15</v>
      </c>
      <c r="S43" s="85" t="s">
        <v>15</v>
      </c>
      <c r="T43" s="85" t="s">
        <v>15</v>
      </c>
      <c r="U43" s="85" t="s">
        <v>15</v>
      </c>
      <c r="V43" s="86" t="s">
        <v>15</v>
      </c>
    </row>
    <row r="44" spans="1:22" ht="23.25" customHeight="1">
      <c r="A44" s="135" t="s">
        <v>51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9">
        <v>190</v>
      </c>
      <c r="P44" s="139"/>
      <c r="Q44" s="85" t="s">
        <v>15</v>
      </c>
      <c r="R44" s="85" t="s">
        <v>15</v>
      </c>
      <c r="S44" s="85" t="s">
        <v>15</v>
      </c>
      <c r="T44" s="85" t="s">
        <v>15</v>
      </c>
      <c r="U44" s="85" t="s">
        <v>15</v>
      </c>
      <c r="V44" s="86" t="s">
        <v>15</v>
      </c>
    </row>
    <row r="45" spans="1:22" ht="34.5" customHeight="1" thickBot="1">
      <c r="A45" s="140" t="s">
        <v>154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1">
        <v>200</v>
      </c>
      <c r="P45" s="141"/>
      <c r="Q45" s="88">
        <v>531815122.45</v>
      </c>
      <c r="R45" s="88" t="s">
        <v>15</v>
      </c>
      <c r="S45" s="88">
        <v>-673262000</v>
      </c>
      <c r="T45" s="88">
        <v>-141447000</v>
      </c>
      <c r="U45" s="88" t="s">
        <v>15</v>
      </c>
      <c r="V45" s="89">
        <v>-141447000</v>
      </c>
    </row>
    <row r="46" s="2" customFormat="1" ht="18" customHeight="1"/>
    <row r="47" s="2" customFormat="1" ht="18" customHeight="1"/>
    <row r="48" spans="1:18" s="2" customFormat="1" ht="12.75" customHeight="1">
      <c r="A48" s="24" t="s">
        <v>56</v>
      </c>
      <c r="B48"/>
      <c r="C48"/>
      <c r="D48"/>
      <c r="E48"/>
      <c r="F48"/>
      <c r="G48"/>
      <c r="H48" s="116" t="s">
        <v>57</v>
      </c>
      <c r="I48" s="116"/>
      <c r="J48" s="116"/>
      <c r="K48" s="116"/>
      <c r="L48" s="116"/>
      <c r="M48" s="116"/>
      <c r="N48" s="116"/>
      <c r="O48" s="116"/>
      <c r="P48" s="116"/>
      <c r="Q48" s="116"/>
      <c r="R48" s="116"/>
    </row>
    <row r="49" spans="1:18" s="2" customFormat="1" ht="10.5" customHeight="1">
      <c r="A49"/>
      <c r="B49"/>
      <c r="C49"/>
      <c r="D49"/>
      <c r="E49"/>
      <c r="F49"/>
      <c r="G49"/>
      <c r="H49" s="115" t="s">
        <v>58</v>
      </c>
      <c r="I49" s="115"/>
      <c r="J49" s="115"/>
      <c r="K49" s="115"/>
      <c r="L49" s="115"/>
      <c r="M49" s="115"/>
      <c r="N49" s="115"/>
      <c r="O49" s="115"/>
      <c r="P49" s="115"/>
      <c r="Q49" s="115"/>
      <c r="R49" s="115"/>
    </row>
    <row r="50" spans="1:18" s="2" customFormat="1" ht="12.75" customHeight="1">
      <c r="A50" s="24" t="s">
        <v>60</v>
      </c>
      <c r="B50"/>
      <c r="C50"/>
      <c r="D50"/>
      <c r="E50"/>
      <c r="F50"/>
      <c r="G50"/>
      <c r="H50" s="116" t="s">
        <v>61</v>
      </c>
      <c r="I50" s="116"/>
      <c r="J50" s="116"/>
      <c r="K50" s="116"/>
      <c r="L50" s="116"/>
      <c r="M50" s="116"/>
      <c r="N50" s="116"/>
      <c r="O50" s="116"/>
      <c r="P50" s="116"/>
      <c r="Q50" s="116"/>
      <c r="R50" s="116"/>
    </row>
    <row r="51" spans="1:18" s="2" customFormat="1" ht="9.75" customHeight="1">
      <c r="A51"/>
      <c r="B51"/>
      <c r="C51"/>
      <c r="D51"/>
      <c r="E51"/>
      <c r="F51"/>
      <c r="G51"/>
      <c r="H51" s="115" t="s">
        <v>58</v>
      </c>
      <c r="I51" s="115"/>
      <c r="J51" s="115"/>
      <c r="K51" s="115"/>
      <c r="L51" s="115"/>
      <c r="M51" s="115"/>
      <c r="N51" s="115"/>
      <c r="O51" s="115"/>
      <c r="P51" s="115"/>
      <c r="Q51" s="115"/>
      <c r="R51" s="115"/>
    </row>
    <row r="52" spans="1:18" s="2" customFormat="1" ht="12.75" customHeight="1">
      <c r="A52"/>
      <c r="B52" s="27" t="s">
        <v>62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="2" customFormat="1" ht="12.75" customHeight="1"/>
  </sheetData>
  <sheetProtection/>
  <mergeCells count="71">
    <mergeCell ref="T1:V2"/>
    <mergeCell ref="A14:S14"/>
    <mergeCell ref="A15:S15"/>
    <mergeCell ref="A17:N18"/>
    <mergeCell ref="O17:P18"/>
    <mergeCell ref="Q17:T17"/>
    <mergeCell ref="U17:U18"/>
    <mergeCell ref="V17:V18"/>
    <mergeCell ref="H3:V4"/>
    <mergeCell ref="H6:V6"/>
    <mergeCell ref="A19:N19"/>
    <mergeCell ref="O19:P19"/>
    <mergeCell ref="A20:N20"/>
    <mergeCell ref="O20:P20"/>
    <mergeCell ref="A21:N21"/>
    <mergeCell ref="O21:P21"/>
    <mergeCell ref="A22:N22"/>
    <mergeCell ref="O22:P22"/>
    <mergeCell ref="A23:N23"/>
    <mergeCell ref="O23:P23"/>
    <mergeCell ref="A24:N24"/>
    <mergeCell ref="O24:P24"/>
    <mergeCell ref="A25:N25"/>
    <mergeCell ref="O25:P25"/>
    <mergeCell ref="A26:N26"/>
    <mergeCell ref="O26:P26"/>
    <mergeCell ref="A27:N27"/>
    <mergeCell ref="O27:P27"/>
    <mergeCell ref="A28:N28"/>
    <mergeCell ref="O28:P28"/>
    <mergeCell ref="A29:N29"/>
    <mergeCell ref="O29:P29"/>
    <mergeCell ref="A30:N30"/>
    <mergeCell ref="O30:P30"/>
    <mergeCell ref="A31:N31"/>
    <mergeCell ref="O31:P31"/>
    <mergeCell ref="A32:N32"/>
    <mergeCell ref="O32:P32"/>
    <mergeCell ref="A33:N33"/>
    <mergeCell ref="O33:P33"/>
    <mergeCell ref="A34:N34"/>
    <mergeCell ref="O34:P34"/>
    <mergeCell ref="A35:N35"/>
    <mergeCell ref="O35:P35"/>
    <mergeCell ref="A36:N36"/>
    <mergeCell ref="O36:P36"/>
    <mergeCell ref="O42:P42"/>
    <mergeCell ref="A37:N37"/>
    <mergeCell ref="O37:P37"/>
    <mergeCell ref="A38:N38"/>
    <mergeCell ref="O38:P38"/>
    <mergeCell ref="A39:N39"/>
    <mergeCell ref="O39:P39"/>
    <mergeCell ref="H50:R50"/>
    <mergeCell ref="H51:R51"/>
    <mergeCell ref="A43:N43"/>
    <mergeCell ref="O43:P43"/>
    <mergeCell ref="A44:N44"/>
    <mergeCell ref="O44:P44"/>
    <mergeCell ref="A45:N45"/>
    <mergeCell ref="O45:P45"/>
    <mergeCell ref="S8:V8"/>
    <mergeCell ref="S10:V12"/>
    <mergeCell ref="H48:R48"/>
    <mergeCell ref="H49:R49"/>
    <mergeCell ref="A10:R12"/>
    <mergeCell ref="A40:N40"/>
    <mergeCell ref="O40:P40"/>
    <mergeCell ref="A41:N41"/>
    <mergeCell ref="O41:P41"/>
    <mergeCell ref="A42:N42"/>
  </mergeCells>
  <printOptions/>
  <pageMargins left="0.75" right="0.75" top="1" bottom="1" header="0.5" footer="0.5"/>
  <pageSetup fitToHeight="0" fitToWidth="1" orientation="portrait" paperSize="9" scale="76" r:id="rId1"/>
  <rowBreaks count="1" manualBreakCount="1">
    <brk id="5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Temirlan Malik</dc:creator>
  <cp:keywords/>
  <dc:description/>
  <cp:lastModifiedBy>Temirlan Malik</cp:lastModifiedBy>
  <cp:lastPrinted>2018-05-04T11:06:30Z</cp:lastPrinted>
  <dcterms:created xsi:type="dcterms:W3CDTF">2018-02-23T11:21:27Z</dcterms:created>
  <dcterms:modified xsi:type="dcterms:W3CDTF">2018-05-14T04:34:10Z</dcterms:modified>
  <cp:category/>
  <cp:version/>
  <cp:contentType/>
  <cp:contentStatus/>
  <cp:revision>1</cp:revision>
</cp:coreProperties>
</file>