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12105" windowHeight="7080" tabRatio="835" activeTab="0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<sst xmlns="http://schemas.openxmlformats.org/spreadsheetml/2006/main" count="472" uniqueCount="164">
  <si>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</si>
  <si>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</si>
  <si>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</si>
  <si>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</si>
  <si>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</si>
  <si>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</si>
  <si>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</si>
  <si>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</si>
  <si>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</si>
  <si>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</si>
  <si>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</si>
  <si>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</si>
  <si>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</si>
  <si>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</si>
  <si>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</si>
  <si>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</si>
  <si>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</si>
  <si>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</si>
  <si>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</si>
  <si>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</si>
  <si>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</si>
  <si>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</si>
  <si>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</si>
  <si>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</si>
  <si>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</si>
  <si>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</si>
  <si>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</si>
  <si>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</si>
  <si>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</si>
  <si>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</si>
  <si>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</si>
  <si>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</si>
  <si>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</si>
  <si>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</si>
  <si>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</si>
  <si>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</si>
  <si>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</si>
  <si>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</si>
  <si>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</si>
  <si>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</si>
  <si>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</si>
  <si>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</si>
  <si>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</si>
  <si>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</si>
  <si>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</si>
  <si>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</si>
  <si>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</si>
  <si>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</si>
  <si>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</si>
  <si>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</si>
  <si>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</si>
  <si>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</si>
  <si>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</si>
  <si>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</si>
  <si>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</si>
  <si>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</si>
  <si>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</si>
  <si>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</si>
  <si>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</si>
  <si>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</si>
  <si>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</si>
  <si>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</si>
  <si>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</si>
  <si>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</si>
  <si>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</si>
  <si>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</si>
  <si>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</si>
  <si>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</si>
  <si>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</si>
  <si>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</si>
  <si>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</si>
  <si>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</si>
  <si>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</si>
  <si>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</si>
  <si>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</si>
  <si>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</si>
  <si>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</si>
  <si>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</si>
  <si>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</si>
  <si>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</si>
  <si>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</si>
  <si>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</si>
  <si>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</si>
  <si>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</si>
  <si>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</si>
  <si>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</si>
  <si>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</si>
  <si>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</si>
  <si>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</si>
  <si>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</si>
  <si>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</si>
  <si>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</si>
  <si>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</si>
  <si>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</si>
  <si>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</si>
  <si>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</si>
  <si>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</si>
  <si>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</si>
  <si>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</si>
  <si>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</si>
  <si>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</si>
  <si>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</si>
  <si>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</si>
  <si>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</si>
  <si>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</si>
  <si>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</si>
  <si>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</si>
  <si>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</si>
  <si>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</si>
  <si>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</si>
  <si>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</si>
  <si>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</si>
  <si>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</si>
  <si>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</si>
  <si>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</si>
  <si>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</si>
  <si>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</si>
  <si>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</si>
  <si>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</si>
  <si>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</si>
  <si>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</si>
  <si>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</si>
  <si>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</si>
  <si>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</si>
  <si>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</si>
  <si>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</si>
  <si>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</si>
  <si>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</si>
  <si>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</si>
  <si>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</si>
  <si>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</si>
  <si>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</si>
  <si>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</si>
  <si>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</si>
  <si>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</si>
  <si>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</si>
  <si>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</si>
  <si>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</si>
  <si>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</si>
  <si>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</si>
  <si>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</si>
  <si>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</si>
  <si>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</si>
  <si>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</si>
  <si>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</si>
  <si>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</si>
  <si>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</si>
  <si>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</si>
  <si>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</si>
  <si>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</si>
  <si>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</si>
  <si>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тенге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</si>
  <si>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</si>
  <si>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</si>
  <si>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За аналогичный период предыдущего года</t>
  </si>
  <si>
    <t>Балансовая стоимость одной простой акции, в тенге</t>
  </si>
  <si>
    <t>Сальдо на 1 января отчетного года</t>
  </si>
  <si>
    <t>Карабаева Д.Т.</t>
  </si>
  <si>
    <t>Отдельный отчет о финансовом положении (бухгалтерский баланс)</t>
  </si>
  <si>
    <t>по состоянию на 31 марта 2020 года</t>
  </si>
  <si>
    <t>за 1 квартал 2020 года</t>
  </si>
  <si>
    <t>Сальдо на 31 марта отчетного года
(стр.030+стр. 060+стр. 070+стр. 080+стр. 090)</t>
  </si>
  <si>
    <t>Сальдо на 1 января 2019 года</t>
  </si>
  <si>
    <t>Сальдо на 31 марта 2019 (стр.130 + стр. 160-стр. 170+стр. 180-стр.
190)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</si>
</sst>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</numFmts>
  <fonts count="44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right"/>
    </xf>
    <xf numFmtId="181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3" fontId="1" fillId="34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185" fontId="43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0" fontId="1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6" fontId="1" fillId="34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top" wrapText="1"/>
    </xf>
    <xf numFmtId="169" fontId="4" fillId="0" borderId="12" xfId="0" applyNumberFormat="1" applyFont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 vertical="center"/>
    </xf>
    <xf numFmtId="1" fontId="4" fillId="35" borderId="12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96" fontId="1" fillId="34" borderId="12" xfId="0" applyNumberFormat="1" applyFont="1" applyFill="1" applyBorder="1" applyAlignment="1">
      <alignment horizontal="right" vertical="center"/>
    </xf>
    <xf numFmtId="196" fontId="4" fillId="0" borderId="12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7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94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9" fontId="1" fillId="0" borderId="0" xfId="0" applyNumberFormat="1" applyFont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 wrapText="1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/>
    </xf>
    <xf numFmtId="169" fontId="4" fillId="34" borderId="12" xfId="0" applyNumberFormat="1" applyFont="1" applyFill="1" applyBorder="1" applyAlignment="1">
      <alignment horizontal="right"/>
    </xf>
    <xf numFmtId="169" fontId="4" fillId="34" borderId="13" xfId="0" applyNumberFormat="1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/>
    </xf>
    <xf numFmtId="196" fontId="0" fillId="0" borderId="0" xfId="0" applyNumberFormat="1" applyAlignment="1">
      <alignment horizontal="left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35" borderId="12" xfId="0" applyNumberFormat="1" applyFont="1" applyFill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4" fillId="35" borderId="19" xfId="0" applyNumberFormat="1" applyFont="1" applyFill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/>
    </xf>
    <xf numFmtId="0" fontId="1" fillId="0" borderId="20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indent="5"/>
    </xf>
    <xf numFmtId="0" fontId="4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indent="5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20" xfId="0" applyNumberFormat="1" applyFont="1" applyBorder="1" applyAlignment="1">
      <alignment horizontal="left" vertical="center" wrapText="1" indent="5"/>
    </xf>
    <xf numFmtId="0" fontId="1" fillId="0" borderId="20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4" fillId="5" borderId="22" xfId="0" applyNumberFormat="1" applyFont="1" applyFill="1" applyBorder="1" applyAlignment="1">
      <alignment horizontal="left" vertical="center" wrapText="1"/>
    </xf>
    <xf numFmtId="0" fontId="4" fillId="5" borderId="14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left" vertical="center" wrapText="1"/>
    </xf>
    <xf numFmtId="0" fontId="4" fillId="5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top"/>
    </xf>
    <xf numFmtId="168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71"/>
  <sheetViews>
    <sheetView tabSelected="1" zoomScalePageLayoutView="0" workbookViewId="0" topLeftCell="A36">
      <selection activeCell="X48" sqref="X48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5" width="12" style="0" bestFit="1" customWidth="1"/>
    <col min="26" max="26" width="10.66015625" style="0" customWidth="1"/>
  </cols>
  <sheetData>
    <row r="1" spans="23:24" s="2" customFormat="1" ht="14.25" customHeight="1">
      <c r="W1" s="131" t="s">
        <v>0</v>
      </c>
      <c r="X1" s="131"/>
    </row>
    <row r="2" spans="23:24" s="1" customFormat="1" ht="6.75" customHeight="1">
      <c r="W2" s="131"/>
      <c r="X2" s="131"/>
    </row>
    <row r="3" spans="8:24" s="2" customFormat="1" ht="11.25" customHeight="1">
      <c r="H3" s="132" t="s">
        <v>1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2" customHeight="1">
      <c r="A4" s="3" t="s">
        <v>2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="2" customFormat="1" ht="4.5" customHeight="1"/>
    <row r="6" spans="1:24" ht="26.25" customHeight="1">
      <c r="A6" s="3" t="s">
        <v>3</v>
      </c>
      <c r="H6" s="119" t="s">
        <v>4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="2" customFormat="1" ht="6" customHeight="1"/>
    <row r="8" spans="1:24" ht="12" customHeight="1">
      <c r="A8" s="3" t="s">
        <v>5</v>
      </c>
      <c r="S8" s="134">
        <v>16</v>
      </c>
      <c r="T8" s="134"/>
      <c r="U8" s="134"/>
      <c r="V8" s="134"/>
      <c r="W8" s="134"/>
      <c r="X8" s="134"/>
    </row>
    <row r="9" s="2" customFormat="1" ht="5.25" customHeight="1"/>
    <row r="10" spans="1:24" s="2" customFormat="1" ht="5.25" customHeight="1">
      <c r="A10" s="135" t="s">
        <v>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 t="s">
        <v>153</v>
      </c>
      <c r="T10" s="136"/>
      <c r="U10" s="136"/>
      <c r="V10" s="136"/>
      <c r="W10" s="136"/>
      <c r="X10" s="136"/>
    </row>
    <row r="11" spans="1:24" ht="12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6"/>
      <c r="T11" s="136"/>
      <c r="U11" s="136"/>
      <c r="V11" s="136"/>
      <c r="W11" s="136"/>
      <c r="X11" s="136"/>
    </row>
    <row r="12" spans="1:24" ht="12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7"/>
      <c r="T12" s="137"/>
      <c r="U12" s="137"/>
      <c r="V12" s="137"/>
      <c r="W12" s="137"/>
      <c r="X12" s="137"/>
    </row>
    <row r="13" s="5" customFormat="1" ht="4.5" customHeight="1"/>
    <row r="14" spans="1:23" s="2" customFormat="1" ht="39" customHeight="1">
      <c r="A14" s="128" t="s">
        <v>158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24" s="2" customFormat="1" ht="10.5" customHeight="1">
      <c r="A15" s="129" t="s">
        <v>159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6" t="s">
        <v>7</v>
      </c>
    </row>
    <row r="16" s="2" customFormat="1" ht="4.5" customHeight="1"/>
    <row r="17" spans="1:24" s="2" customFormat="1" ht="21" customHeight="1">
      <c r="A17" s="130" t="s">
        <v>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124" t="s">
        <v>12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9">
        <v>1</v>
      </c>
      <c r="W18" s="101">
        <f>SUM(W19:W25)</f>
        <v>75951074.5</v>
      </c>
      <c r="X18" s="44">
        <f>SUM(X19:X25)</f>
        <v>61013</v>
      </c>
    </row>
    <row r="19" spans="1:24" s="2" customFormat="1" ht="12.75" customHeight="1">
      <c r="A19" s="121" t="s">
        <v>13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0">
        <v>2</v>
      </c>
      <c r="W19" s="109">
        <f>381982.43+18586</f>
        <v>400568.43</v>
      </c>
      <c r="X19" s="46">
        <v>407</v>
      </c>
    </row>
    <row r="20" spans="1:24" s="2" customFormat="1" ht="12.75" customHeight="1">
      <c r="A20" s="121" t="s">
        <v>14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0">
        <v>3</v>
      </c>
      <c r="W20" s="104"/>
      <c r="X20" s="46" t="s">
        <v>15</v>
      </c>
    </row>
    <row r="21" spans="1:24" s="2" customFormat="1" ht="12.75" customHeight="1">
      <c r="A21" s="121" t="s">
        <v>16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0">
        <v>4</v>
      </c>
      <c r="W21" s="109"/>
      <c r="X21" s="46"/>
    </row>
    <row r="22" spans="1:24" s="2" customFormat="1" ht="12.75" customHeight="1">
      <c r="A22" s="121" t="s">
        <v>17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">
        <v>5</v>
      </c>
      <c r="W22" s="105">
        <v>482620</v>
      </c>
      <c r="X22" s="46">
        <v>459</v>
      </c>
    </row>
    <row r="23" spans="1:24" s="2" customFormat="1" ht="12.75" customHeight="1">
      <c r="A23" s="121" t="s">
        <v>18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0">
        <v>6</v>
      </c>
      <c r="W23" s="105">
        <f>343836.57+265</f>
        <v>344101.57</v>
      </c>
      <c r="X23" s="46">
        <v>344</v>
      </c>
    </row>
    <row r="24" spans="1:24" s="2" customFormat="1" ht="12.75" customHeight="1">
      <c r="A24" s="127" t="s">
        <v>19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0">
        <v>7</v>
      </c>
      <c r="W24" s="106" t="s">
        <v>15</v>
      </c>
      <c r="X24" s="46" t="s">
        <v>15</v>
      </c>
    </row>
    <row r="25" spans="1:24" s="2" customFormat="1" ht="12.75" customHeight="1">
      <c r="A25" s="127" t="s">
        <v>20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0">
        <v>8</v>
      </c>
      <c r="W25" s="109">
        <f>43172944.36-1180461.99+86121.33+23884.81-457060+4499999.89+28578356.1</f>
        <v>74723784.5</v>
      </c>
      <c r="X25" s="46">
        <f>18267+41536</f>
        <v>59803</v>
      </c>
    </row>
    <row r="26" spans="1:24" s="2" customFormat="1" ht="12.75" customHeight="1">
      <c r="A26" s="124" t="s">
        <v>21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9">
        <v>9</v>
      </c>
      <c r="W26" s="101">
        <f>SUM(W27:W37)</f>
        <v>1340204841.74</v>
      </c>
      <c r="X26" s="44">
        <f>SUM(X27:X37)</f>
        <v>1325012</v>
      </c>
    </row>
    <row r="27" spans="1:24" s="2" customFormat="1" ht="12.75" customHeight="1">
      <c r="A27" s="121" t="s">
        <v>22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1">
        <v>10</v>
      </c>
      <c r="W27" s="105"/>
      <c r="X27" s="46"/>
    </row>
    <row r="28" spans="1:24" s="2" customFormat="1" ht="12.75" customHeight="1">
      <c r="A28" s="121" t="s">
        <v>23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">
        <v>11</v>
      </c>
      <c r="W28" s="106" t="s">
        <v>15</v>
      </c>
      <c r="X28" s="46" t="s">
        <v>15</v>
      </c>
    </row>
    <row r="29" spans="1:24" s="2" customFormat="1" ht="12.75" customHeight="1">
      <c r="A29" s="121" t="s">
        <v>24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1">
        <v>12</v>
      </c>
      <c r="W29" s="106" t="s">
        <v>15</v>
      </c>
      <c r="X29" s="46" t="s">
        <v>15</v>
      </c>
    </row>
    <row r="30" spans="1:24" s="2" customFormat="1" ht="12.75" customHeight="1">
      <c r="A30" s="121" t="s">
        <v>25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1">
        <v>13</v>
      </c>
      <c r="W30" s="106" t="s">
        <v>15</v>
      </c>
      <c r="X30" s="46" t="s">
        <v>15</v>
      </c>
    </row>
    <row r="31" spans="1:24" s="2" customFormat="1" ht="12.75" customHeight="1">
      <c r="A31" s="121" t="s">
        <v>26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1">
        <v>14</v>
      </c>
      <c r="W31" s="106" t="s">
        <v>15</v>
      </c>
      <c r="X31" s="46" t="s">
        <v>15</v>
      </c>
    </row>
    <row r="32" spans="1:24" s="2" customFormat="1" ht="12.75" customHeight="1">
      <c r="A32" s="121" t="s">
        <v>27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1">
        <v>15</v>
      </c>
      <c r="W32" s="109">
        <v>7948654.9</v>
      </c>
      <c r="X32" s="46">
        <v>8687</v>
      </c>
    </row>
    <row r="33" spans="1:24" s="2" customFormat="1" ht="12.75" customHeight="1">
      <c r="A33" s="121" t="s">
        <v>28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1">
        <v>16</v>
      </c>
      <c r="W33" s="106" t="s">
        <v>15</v>
      </c>
      <c r="X33" s="46" t="s">
        <v>15</v>
      </c>
    </row>
    <row r="34" spans="1:24" s="2" customFormat="1" ht="12.75" customHeight="1">
      <c r="A34" s="121" t="s">
        <v>29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1">
        <v>17</v>
      </c>
      <c r="W34" s="109">
        <v>1319618856.98</v>
      </c>
      <c r="X34" s="47">
        <v>1303687</v>
      </c>
    </row>
    <row r="35" spans="1:24" s="2" customFormat="1" ht="12.75" customHeight="1">
      <c r="A35" s="121" t="s">
        <v>30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1">
        <v>18</v>
      </c>
      <c r="W35" s="106" t="s">
        <v>15</v>
      </c>
      <c r="X35" s="46" t="s">
        <v>15</v>
      </c>
    </row>
    <row r="36" spans="1:24" s="2" customFormat="1" ht="12.75" customHeight="1">
      <c r="A36" s="121" t="s">
        <v>31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1">
        <v>19</v>
      </c>
      <c r="W36" s="106" t="s">
        <v>15</v>
      </c>
      <c r="X36" s="46" t="s">
        <v>15</v>
      </c>
    </row>
    <row r="37" spans="1:24" s="2" customFormat="1" ht="12.75" customHeight="1">
      <c r="A37" s="121" t="s">
        <v>32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1">
        <v>20</v>
      </c>
      <c r="W37" s="117">
        <f>15155089-2517759.14</f>
        <v>12637329.86</v>
      </c>
      <c r="X37" s="46">
        <v>12638</v>
      </c>
    </row>
    <row r="38" spans="1:24" s="2" customFormat="1" ht="12.75" customHeight="1">
      <c r="A38" s="126" t="s">
        <v>33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92">
        <v>21</v>
      </c>
      <c r="W38" s="102">
        <f>W26+W18</f>
        <v>1416155916.24</v>
      </c>
      <c r="X38" s="93">
        <f>X26+X18</f>
        <v>1386025</v>
      </c>
    </row>
    <row r="39" spans="1:26" s="2" customFormat="1" ht="12.75" customHeight="1">
      <c r="A39" s="124" t="s">
        <v>34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">
        <v>22</v>
      </c>
      <c r="W39" s="101">
        <f>W40+W47</f>
        <v>1990702840.9299998</v>
      </c>
      <c r="X39" s="44">
        <f>X40+X47</f>
        <v>1836473</v>
      </c>
      <c r="Y39" s="39"/>
      <c r="Z39" s="65"/>
    </row>
    <row r="40" spans="1:24" s="2" customFormat="1" ht="12.75" customHeight="1">
      <c r="A40" s="124" t="s">
        <v>35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">
        <v>23</v>
      </c>
      <c r="W40" s="101">
        <f>SUM(W41:W46)</f>
        <v>1969930271.9299998</v>
      </c>
      <c r="X40" s="44">
        <f>SUM(X41:X46)</f>
        <v>1815700</v>
      </c>
    </row>
    <row r="41" spans="1:24" s="2" customFormat="1" ht="12.75" customHeight="1">
      <c r="A41" s="121" t="s">
        <v>36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1">
        <v>24</v>
      </c>
      <c r="W41" s="109">
        <f>1834583234.91+111308000</f>
        <v>1945891234.91</v>
      </c>
      <c r="X41" s="46">
        <f>1730719</f>
        <v>1730719</v>
      </c>
    </row>
    <row r="42" spans="1:24" s="2" customFormat="1" ht="12.75" customHeight="1">
      <c r="A42" s="121" t="s">
        <v>37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1">
        <v>25</v>
      </c>
      <c r="W42" s="105">
        <v>957157.8</v>
      </c>
      <c r="X42" s="46">
        <v>819</v>
      </c>
    </row>
    <row r="43" spans="1:24" ht="12" customHeight="1">
      <c r="A43" s="125" t="s">
        <v>38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1">
        <v>26</v>
      </c>
      <c r="W43" s="105">
        <v>822171.55</v>
      </c>
      <c r="X43" s="46">
        <v>634</v>
      </c>
    </row>
    <row r="44" spans="1:24" s="2" customFormat="1" ht="12.75" customHeight="1">
      <c r="A44" s="121" t="s">
        <v>39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1">
        <v>27</v>
      </c>
      <c r="W44" s="109">
        <v>10139936.08</v>
      </c>
      <c r="X44" s="46">
        <v>76488</v>
      </c>
    </row>
    <row r="45" spans="1:24" s="2" customFormat="1" ht="12.75" customHeight="1">
      <c r="A45" s="123" t="s">
        <v>40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1">
        <v>28</v>
      </c>
      <c r="W45" s="109">
        <v>5917091.82</v>
      </c>
      <c r="X45" s="46">
        <v>5917</v>
      </c>
    </row>
    <row r="46" spans="1:24" s="2" customFormat="1" ht="12.75" customHeight="1">
      <c r="A46" s="121" t="s">
        <v>41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1">
        <v>29</v>
      </c>
      <c r="W46" s="109">
        <f>5072086.77+1130593</f>
        <v>6202679.77</v>
      </c>
      <c r="X46" s="46">
        <f>1123</f>
        <v>1123</v>
      </c>
    </row>
    <row r="47" spans="1:24" s="2" customFormat="1" ht="12.75" customHeight="1">
      <c r="A47" s="124" t="s">
        <v>42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">
        <v>30</v>
      </c>
      <c r="W47" s="101">
        <f>SUM(W48:W52)</f>
        <v>20772569</v>
      </c>
      <c r="X47" s="44">
        <f>SUM(X48:X52)</f>
        <v>20773</v>
      </c>
    </row>
    <row r="48" spans="1:24" s="2" customFormat="1" ht="12.75" customHeight="1">
      <c r="A48" s="121" t="s">
        <v>43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1">
        <v>31</v>
      </c>
      <c r="W48" s="106" t="s">
        <v>15</v>
      </c>
      <c r="X48" s="46" t="s">
        <v>15</v>
      </c>
    </row>
    <row r="49" spans="1:24" s="2" customFormat="1" ht="12.75" customHeight="1">
      <c r="A49" s="121" t="s">
        <v>44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1">
        <v>32</v>
      </c>
      <c r="W49" s="106" t="s">
        <v>15</v>
      </c>
      <c r="X49" s="46" t="s">
        <v>15</v>
      </c>
    </row>
    <row r="50" spans="1:24" s="2" customFormat="1" ht="12.75" customHeight="1">
      <c r="A50" s="121" t="s">
        <v>45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1">
        <v>33</v>
      </c>
      <c r="W50" s="96" t="s">
        <v>15</v>
      </c>
      <c r="X50" s="46" t="s">
        <v>15</v>
      </c>
    </row>
    <row r="51" spans="1:24" s="2" customFormat="1" ht="12.75" customHeight="1">
      <c r="A51" s="123" t="s">
        <v>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1">
        <v>34</v>
      </c>
      <c r="W51" s="95">
        <v>20772569</v>
      </c>
      <c r="X51" s="46">
        <v>20773</v>
      </c>
    </row>
    <row r="52" spans="1:24" s="2" customFormat="1" ht="12.75" customHeight="1">
      <c r="A52" s="121" t="s">
        <v>47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1">
        <v>35</v>
      </c>
      <c r="W52" s="96" t="s">
        <v>15</v>
      </c>
      <c r="X52" s="46" t="s">
        <v>15</v>
      </c>
    </row>
    <row r="53" spans="1:24" s="2" customFormat="1" ht="12.75" customHeight="1">
      <c r="A53" s="124" t="s">
        <v>48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">
        <v>36</v>
      </c>
      <c r="W53" s="98">
        <f>SUM(W54:W59)</f>
        <v>-574546924.69</v>
      </c>
      <c r="X53" s="99">
        <f>SUM(X54:X59)</f>
        <v>-450447.80000000005</v>
      </c>
    </row>
    <row r="54" spans="1:24" s="2" customFormat="1" ht="12.75" customHeight="1">
      <c r="A54" s="121" t="s">
        <v>49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1">
        <v>37</v>
      </c>
      <c r="W54" s="95">
        <v>531815122.45</v>
      </c>
      <c r="X54" s="47">
        <v>531815.2</v>
      </c>
    </row>
    <row r="55" spans="1:24" s="2" customFormat="1" ht="12.75" customHeight="1">
      <c r="A55" s="121" t="s">
        <v>50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1">
        <v>38</v>
      </c>
      <c r="W55" s="96" t="s">
        <v>15</v>
      </c>
      <c r="X55" s="47" t="s">
        <v>15</v>
      </c>
    </row>
    <row r="56" spans="1:24" s="2" customFormat="1" ht="12.75" customHeight="1">
      <c r="A56" s="121" t="s">
        <v>51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1">
        <v>39</v>
      </c>
      <c r="W56" s="96" t="s">
        <v>15</v>
      </c>
      <c r="X56" s="47" t="s">
        <v>15</v>
      </c>
    </row>
    <row r="57" spans="1:24" s="2" customFormat="1" ht="12.75" customHeight="1">
      <c r="A57" s="121" t="s">
        <v>52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1">
        <v>40</v>
      </c>
      <c r="W57" s="96" t="s">
        <v>15</v>
      </c>
      <c r="X57" s="47" t="s">
        <v>15</v>
      </c>
    </row>
    <row r="58" spans="1:24" s="2" customFormat="1" ht="12.75" customHeight="1">
      <c r="A58" s="121" t="s">
        <v>53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1">
        <v>41</v>
      </c>
      <c r="W58" s="96" t="s">
        <v>15</v>
      </c>
      <c r="X58" s="47" t="s">
        <v>15</v>
      </c>
    </row>
    <row r="59" spans="1:25" s="2" customFormat="1" ht="12.75" customHeight="1">
      <c r="A59" s="121" t="s">
        <v>54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1">
        <v>42</v>
      </c>
      <c r="W59" s="97">
        <f>-1105723838.14-638209</f>
        <v>-1106362047.14</v>
      </c>
      <c r="X59" s="100">
        <f>-981625-638</f>
        <v>-982263</v>
      </c>
      <c r="Y59" s="118"/>
    </row>
    <row r="60" spans="1:25" s="2" customFormat="1" ht="12.75" customHeight="1">
      <c r="A60" s="122" t="s">
        <v>55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92">
        <v>43</v>
      </c>
      <c r="W60" s="103">
        <f>W39+W53</f>
        <v>1416155916.2399998</v>
      </c>
      <c r="X60" s="94">
        <f>X39+X53</f>
        <v>1386025.2</v>
      </c>
      <c r="Y60" s="65"/>
    </row>
    <row r="61" spans="23:24" s="2" customFormat="1" ht="6" customHeight="1">
      <c r="W61" s="39"/>
      <c r="X61" s="39">
        <f>X38-X60</f>
        <v>-0.19999999995343387</v>
      </c>
    </row>
    <row r="62" spans="1:25" s="2" customFormat="1" ht="20.25" customHeight="1">
      <c r="A62" s="40" t="s">
        <v>155</v>
      </c>
      <c r="W62" s="41">
        <f>W53/150000*1000/1000</f>
        <v>-3830.312831266667</v>
      </c>
      <c r="X62" s="41">
        <f>X53/150000*1000</f>
        <v>-3002.9853333333335</v>
      </c>
      <c r="Y62" s="65"/>
    </row>
    <row r="63" s="2" customFormat="1" ht="6" customHeight="1"/>
    <row r="64" s="2" customFormat="1" ht="6" customHeight="1"/>
    <row r="65" spans="1:23" s="2" customFormat="1" ht="12.75" customHeight="1">
      <c r="A65" s="3" t="s">
        <v>56</v>
      </c>
      <c r="H65" s="119" t="s">
        <v>57</v>
      </c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W65" s="4"/>
    </row>
    <row r="66" spans="8:23" s="2" customFormat="1" ht="10.5" customHeight="1">
      <c r="H66" s="120" t="s">
        <v>58</v>
      </c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W66" s="13" t="s">
        <v>59</v>
      </c>
    </row>
    <row r="67" spans="1:23" s="2" customFormat="1" ht="12.75" customHeight="1">
      <c r="A67" s="3" t="s">
        <v>60</v>
      </c>
      <c r="H67" s="119" t="s">
        <v>157</v>
      </c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W67" s="4"/>
    </row>
    <row r="68" spans="2:23" s="2" customFormat="1" ht="9.75" customHeight="1">
      <c r="B68" s="1" t="s">
        <v>61</v>
      </c>
      <c r="H68" s="120" t="s">
        <v>58</v>
      </c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W68" s="13" t="s">
        <v>59</v>
      </c>
    </row>
    <row r="70" ht="12">
      <c r="W70" s="107"/>
    </row>
    <row r="71" spans="23:24" ht="12">
      <c r="W71" s="107">
        <f>W38-W60</f>
        <v>0</v>
      </c>
      <c r="X71" s="107">
        <f>X38-X60</f>
        <v>-0.19999999995343387</v>
      </c>
    </row>
  </sheetData>
  <sheetProtection/>
  <mergeCells count="56"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H67:U67"/>
    <mergeCell ref="H68:U68"/>
    <mergeCell ref="A57:U57"/>
    <mergeCell ref="A58:U58"/>
    <mergeCell ref="A59:U59"/>
    <mergeCell ref="A60:U60"/>
    <mergeCell ref="H65:U65"/>
    <mergeCell ref="H66:U6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44"/>
  <sheetViews>
    <sheetView zoomScalePageLayoutView="0" workbookViewId="0" topLeftCell="A22">
      <selection activeCell="X32" sqref="X3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  <col min="25" max="25" width="17.83203125" style="0" customWidth="1"/>
  </cols>
  <sheetData>
    <row r="1" spans="23:24" s="2" customFormat="1" ht="14.25" customHeight="1">
      <c r="W1" s="131" t="s">
        <v>85</v>
      </c>
      <c r="X1" s="131"/>
    </row>
    <row r="2" spans="23:24" s="1" customFormat="1" ht="6.75" customHeight="1">
      <c r="W2" s="131"/>
      <c r="X2" s="131"/>
    </row>
    <row r="3" spans="8:24" ht="12" customHeight="1">
      <c r="H3" s="138" t="s">
        <v>1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ht="12" customHeight="1">
      <c r="A4" s="3" t="s">
        <v>2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="2" customFormat="1" ht="6" customHeight="1"/>
    <row r="6" spans="1:24" ht="12" customHeight="1">
      <c r="A6" s="3" t="s">
        <v>3</v>
      </c>
      <c r="H6" s="119" t="s">
        <v>4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="2" customFormat="1" ht="6" customHeight="1"/>
    <row r="8" spans="1:24" ht="12" customHeight="1">
      <c r="A8" s="3" t="s">
        <v>5</v>
      </c>
      <c r="S8" s="134">
        <v>9</v>
      </c>
      <c r="T8" s="134"/>
      <c r="U8" s="134"/>
      <c r="V8" s="134"/>
      <c r="W8" s="134"/>
      <c r="X8" s="134"/>
    </row>
    <row r="9" s="2" customFormat="1" ht="6.75" customHeight="1"/>
    <row r="10" spans="1:24" s="2" customFormat="1" ht="5.25" customHeight="1">
      <c r="A10" s="135" t="s">
        <v>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 t="s">
        <v>152</v>
      </c>
      <c r="T10" s="136"/>
      <c r="U10" s="136"/>
      <c r="V10" s="136"/>
      <c r="W10" s="136"/>
      <c r="X10" s="136"/>
    </row>
    <row r="11" spans="1:24" ht="12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6"/>
      <c r="T11" s="136"/>
      <c r="U11" s="136"/>
      <c r="V11" s="136"/>
      <c r="W11" s="136"/>
      <c r="X11" s="136"/>
    </row>
    <row r="12" spans="1:24" ht="12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7"/>
      <c r="T12" s="137"/>
      <c r="U12" s="137"/>
      <c r="V12" s="137"/>
      <c r="W12" s="137"/>
      <c r="X12" s="137"/>
    </row>
    <row r="13" s="5" customFormat="1" ht="4.5" customHeight="1"/>
    <row r="14" spans="1:24" s="2" customFormat="1" ht="12.75" customHeight="1">
      <c r="A14" s="140" t="s">
        <v>84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s="2" customFormat="1" ht="12" customHeight="1">
      <c r="A15" s="129" t="s">
        <v>160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="2" customFormat="1" ht="12" customHeight="1">
      <c r="X16" s="6" t="s">
        <v>7</v>
      </c>
    </row>
    <row r="17" spans="1:24" ht="35.25" customHeight="1">
      <c r="A17" s="130" t="s">
        <v>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7" t="s">
        <v>9</v>
      </c>
      <c r="W17" s="7" t="s">
        <v>83</v>
      </c>
      <c r="X17" s="8" t="s">
        <v>154</v>
      </c>
    </row>
    <row r="18" spans="1:24" s="2" customFormat="1" ht="12.75" customHeight="1">
      <c r="A18" s="121" t="s">
        <v>82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6">
        <v>10</v>
      </c>
      <c r="W18" s="49" t="s">
        <v>15</v>
      </c>
      <c r="X18" s="49" t="s">
        <v>15</v>
      </c>
    </row>
    <row r="19" spans="1:24" s="2" customFormat="1" ht="12.75" customHeight="1">
      <c r="A19" s="141" t="s">
        <v>81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6">
        <v>20</v>
      </c>
      <c r="W19" s="47" t="s">
        <v>15</v>
      </c>
      <c r="X19" s="47" t="s">
        <v>15</v>
      </c>
    </row>
    <row r="20" spans="1:24" s="2" customFormat="1" ht="12.75" customHeight="1">
      <c r="A20" s="142" t="s">
        <v>80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7">
        <v>30</v>
      </c>
      <c r="W20" s="108" t="s">
        <v>15</v>
      </c>
      <c r="X20" s="108" t="s">
        <v>15</v>
      </c>
    </row>
    <row r="21" spans="1:27" s="2" customFormat="1" ht="12.75" customHeight="1">
      <c r="A21" s="127" t="s">
        <v>79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6">
        <v>40</v>
      </c>
      <c r="W21" s="109">
        <v>0</v>
      </c>
      <c r="X21" s="54">
        <v>628</v>
      </c>
      <c r="AA21" s="43"/>
    </row>
    <row r="22" spans="1:24" s="2" customFormat="1" ht="12.75" customHeight="1">
      <c r="A22" s="127" t="s">
        <v>78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6">
        <v>50</v>
      </c>
      <c r="W22" s="105">
        <v>121507.5</v>
      </c>
      <c r="X22" s="54">
        <v>171</v>
      </c>
    </row>
    <row r="23" spans="1:24" s="2" customFormat="1" ht="12.75" customHeight="1">
      <c r="A23" s="127" t="s">
        <v>77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6">
        <v>60</v>
      </c>
      <c r="W23" s="106" t="s">
        <v>15</v>
      </c>
      <c r="X23" s="54" t="s">
        <v>15</v>
      </c>
    </row>
    <row r="24" spans="1:24" s="2" customFormat="1" ht="12.75" customHeight="1">
      <c r="A24" s="127" t="s">
        <v>76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6">
        <v>70</v>
      </c>
      <c r="W24" s="109">
        <v>19354733.91</v>
      </c>
      <c r="X24" s="54">
        <v>27683</v>
      </c>
    </row>
    <row r="25" spans="1:24" s="2" customFormat="1" ht="12.75" customHeight="1">
      <c r="A25" s="127" t="s">
        <v>75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6">
        <v>80</v>
      </c>
      <c r="W25" s="109">
        <v>103864750.06</v>
      </c>
      <c r="X25" s="54">
        <v>32921</v>
      </c>
    </row>
    <row r="26" spans="1:24" s="2" customFormat="1" ht="12.75" customHeight="1">
      <c r="A26" s="141" t="s">
        <v>74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6">
        <v>90</v>
      </c>
      <c r="W26" s="105">
        <v>1001385</v>
      </c>
      <c r="X26" s="54">
        <v>0</v>
      </c>
    </row>
    <row r="27" spans="1:26" s="2" customFormat="1" ht="12.75" customHeight="1">
      <c r="A27" s="127" t="s">
        <v>73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1">
        <v>100</v>
      </c>
      <c r="W27" s="106" t="s">
        <v>15</v>
      </c>
      <c r="X27" s="54"/>
      <c r="Z27" s="48"/>
    </row>
    <row r="28" spans="1:26" ht="23.25" customHeight="1">
      <c r="A28" s="143" t="s">
        <v>72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">
        <v>110</v>
      </c>
      <c r="W28" s="110">
        <f>W21+W22-W24-W25-W26</f>
        <v>-124099361.47</v>
      </c>
      <c r="X28" s="50">
        <f>X21+X22-X24-X25-X26</f>
        <v>-59805</v>
      </c>
      <c r="Y28" s="66"/>
      <c r="Z28" s="2"/>
    </row>
    <row r="29" spans="1:24" s="2" customFormat="1" ht="12.75" customHeight="1">
      <c r="A29" s="127" t="s">
        <v>71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1">
        <v>120</v>
      </c>
      <c r="W29" s="91" t="s">
        <v>15</v>
      </c>
      <c r="X29" s="45" t="s">
        <v>15</v>
      </c>
    </row>
    <row r="30" spans="1:24" s="2" customFormat="1" ht="12.75" customHeight="1">
      <c r="A30" s="142" t="s">
        <v>70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2">
        <v>130</v>
      </c>
      <c r="W30" s="110">
        <f>W28</f>
        <v>-124099361.47</v>
      </c>
      <c r="X30" s="50">
        <f>X28</f>
        <v>-59805</v>
      </c>
    </row>
    <row r="31" spans="1:24" s="2" customFormat="1" ht="12.75" customHeight="1">
      <c r="A31" s="127" t="s">
        <v>69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1">
        <v>140</v>
      </c>
      <c r="W31" s="91" t="s">
        <v>15</v>
      </c>
      <c r="X31" s="45" t="s">
        <v>15</v>
      </c>
    </row>
    <row r="32" spans="1:24" s="14" customFormat="1" ht="23.25" customHeight="1">
      <c r="A32" s="143" t="s">
        <v>68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5">
        <v>150</v>
      </c>
      <c r="W32" s="111">
        <f>W30</f>
        <v>-124099361.47</v>
      </c>
      <c r="X32" s="52">
        <f>X30</f>
        <v>-59805</v>
      </c>
    </row>
    <row r="33" spans="1:24" s="2" customFormat="1" ht="12.75" customHeight="1">
      <c r="A33" s="127" t="s">
        <v>67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1">
        <v>160</v>
      </c>
      <c r="W33" s="91" t="s">
        <v>15</v>
      </c>
      <c r="X33" s="45" t="s">
        <v>15</v>
      </c>
    </row>
    <row r="34" spans="1:24" s="2" customFormat="1" ht="21.75" customHeight="1">
      <c r="A34" s="143" t="s">
        <v>66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2">
        <v>200</v>
      </c>
      <c r="W34" s="110">
        <f>W32</f>
        <v>-124099361.47</v>
      </c>
      <c r="X34" s="50">
        <f>X32</f>
        <v>-59805</v>
      </c>
    </row>
    <row r="35" spans="1:24" s="2" customFormat="1" ht="12.75" customHeight="1">
      <c r="A35" s="144" t="s">
        <v>65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1">
        <v>210</v>
      </c>
      <c r="W35" s="53">
        <f>W34/150000000</f>
        <v>-0.8273290764666666</v>
      </c>
      <c r="X35" s="53">
        <f>X34/150000</f>
        <v>-0.3987</v>
      </c>
    </row>
    <row r="36" spans="1:24" s="2" customFormat="1" ht="12.75" customHeight="1">
      <c r="A36" s="121" t="s">
        <v>64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1">
        <v>220</v>
      </c>
      <c r="W36" s="45" t="s">
        <v>15</v>
      </c>
      <c r="X36" s="45" t="s">
        <v>15</v>
      </c>
    </row>
    <row r="37" spans="1:24" s="2" customFormat="1" ht="12.75" customHeight="1">
      <c r="A37" s="141" t="s">
        <v>63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1">
        <v>230</v>
      </c>
      <c r="W37" s="45" t="s">
        <v>15</v>
      </c>
      <c r="X37" s="45" t="s">
        <v>15</v>
      </c>
    </row>
    <row r="38" spans="1:24" s="2" customFormat="1" ht="12.75" customHeight="1">
      <c r="A38" s="142" t="s">
        <v>62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2">
        <v>240</v>
      </c>
      <c r="W38" s="110">
        <f>W34</f>
        <v>-124099361.47</v>
      </c>
      <c r="X38" s="50">
        <f>X34</f>
        <v>-59805</v>
      </c>
    </row>
    <row r="39" s="2" customFormat="1" ht="18" customHeight="1">
      <c r="X39" s="39"/>
    </row>
    <row r="40" spans="1:23" s="2" customFormat="1" ht="12.75" customHeight="1">
      <c r="A40" s="3" t="s">
        <v>56</v>
      </c>
      <c r="H40" s="119" t="s">
        <v>57</v>
      </c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W40" s="4"/>
    </row>
    <row r="41" spans="8:23" s="2" customFormat="1" ht="10.5" customHeight="1">
      <c r="H41" s="120" t="s">
        <v>58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W41" s="13" t="s">
        <v>59</v>
      </c>
    </row>
    <row r="42" spans="1:23" s="2" customFormat="1" ht="12.75" customHeight="1">
      <c r="A42" s="3" t="s">
        <v>60</v>
      </c>
      <c r="H42" s="119" t="s">
        <v>157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W42" s="4"/>
    </row>
    <row r="43" spans="8:23" s="2" customFormat="1" ht="9.75" customHeight="1">
      <c r="H43" s="120" t="s">
        <v>58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W43" s="13" t="s">
        <v>59</v>
      </c>
    </row>
    <row r="44" s="2" customFormat="1" ht="12.75" customHeight="1">
      <c r="B44" s="1" t="s">
        <v>61</v>
      </c>
    </row>
    <row r="45" s="2" customFormat="1" ht="12.75" customHeight="1"/>
  </sheetData>
  <sheetProtection/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78"/>
  <sheetViews>
    <sheetView zoomScalePageLayoutView="0" workbookViewId="0" topLeftCell="A1">
      <selection activeCell="W67" sqref="W67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9.33203125" style="1" customWidth="1"/>
  </cols>
  <sheetData>
    <row r="1" spans="23:24" s="2" customFormat="1" ht="14.25" customHeight="1">
      <c r="W1" s="131" t="s">
        <v>85</v>
      </c>
      <c r="X1" s="131"/>
    </row>
    <row r="2" spans="23:24" s="1" customFormat="1" ht="6.75" customHeight="1">
      <c r="W2" s="131"/>
      <c r="X2" s="131"/>
    </row>
    <row r="3" spans="8:24" s="2" customFormat="1" ht="12" customHeight="1">
      <c r="H3" s="138" t="s">
        <v>1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s="2" customFormat="1" ht="12" customHeight="1">
      <c r="A4" s="3" t="s">
        <v>2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="2" customFormat="1" ht="6" customHeight="1"/>
    <row r="6" spans="1:24" s="2" customFormat="1" ht="12" customHeight="1">
      <c r="A6" s="3" t="s">
        <v>3</v>
      </c>
      <c r="H6" s="119" t="s">
        <v>4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="2" customFormat="1" ht="6" customHeight="1"/>
    <row r="8" spans="1:24" s="2" customFormat="1" ht="12" customHeight="1">
      <c r="A8" s="3" t="s">
        <v>5</v>
      </c>
      <c r="S8" s="134">
        <v>9</v>
      </c>
      <c r="T8" s="134"/>
      <c r="U8" s="134"/>
      <c r="V8" s="134"/>
      <c r="W8" s="134"/>
      <c r="X8" s="134"/>
    </row>
    <row r="9" s="2" customFormat="1" ht="6.75" customHeight="1"/>
    <row r="10" spans="1:24" s="2" customFormat="1" ht="5.25" customHeight="1">
      <c r="A10" s="135" t="s">
        <v>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 t="s">
        <v>152</v>
      </c>
      <c r="T10" s="136"/>
      <c r="U10" s="136"/>
      <c r="V10" s="136"/>
      <c r="W10" s="136"/>
      <c r="X10" s="136"/>
    </row>
    <row r="11" spans="1:24" s="2" customFormat="1" ht="12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6"/>
      <c r="T11" s="136"/>
      <c r="U11" s="136"/>
      <c r="V11" s="136"/>
      <c r="W11" s="136"/>
      <c r="X11" s="136"/>
    </row>
    <row r="12" spans="1:24" s="2" customFormat="1" ht="12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7"/>
      <c r="T12" s="137"/>
      <c r="U12" s="137"/>
      <c r="V12" s="137"/>
      <c r="W12" s="137"/>
      <c r="X12" s="137"/>
    </row>
    <row r="13" s="5" customFormat="1" ht="4.5" customHeight="1"/>
    <row r="14" spans="1:24" s="2" customFormat="1" ht="12.75" customHeight="1">
      <c r="A14" s="140" t="s">
        <v>117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s="2" customFormat="1" ht="12" customHeight="1">
      <c r="A15" s="129" t="s">
        <v>160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="2" customFormat="1" ht="12" customHeight="1">
      <c r="X16" s="6" t="s">
        <v>7</v>
      </c>
    </row>
    <row r="17" spans="1:24" s="2" customFormat="1" ht="33.75" customHeight="1">
      <c r="A17" s="130" t="s">
        <v>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7" t="s">
        <v>9</v>
      </c>
      <c r="W17" s="7" t="s">
        <v>83</v>
      </c>
      <c r="X17" s="8" t="s">
        <v>154</v>
      </c>
    </row>
    <row r="18" spans="1:24" s="2" customFormat="1" ht="12.75" customHeight="1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s="2" customFormat="1" ht="12.75" customHeight="1">
      <c r="A19" s="121" t="s">
        <v>103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">
        <v>10</v>
      </c>
      <c r="W19" s="110">
        <f>SUM(W20:W25)</f>
        <v>0</v>
      </c>
      <c r="X19" s="50">
        <f>SUM(X20:X25)</f>
        <v>580</v>
      </c>
    </row>
    <row r="20" spans="1:24" s="2" customFormat="1" ht="12.75" customHeight="1">
      <c r="A20" s="141" t="s">
        <v>94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20"/>
      <c r="W20" s="85" t="s">
        <v>15</v>
      </c>
      <c r="X20" s="55" t="s">
        <v>15</v>
      </c>
    </row>
    <row r="21" spans="1:24" s="2" customFormat="1" ht="12.75" customHeight="1">
      <c r="A21" s="156" t="s">
        <v>115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1">
        <v>11</v>
      </c>
      <c r="W21" s="86" t="s">
        <v>15</v>
      </c>
      <c r="X21" s="45" t="s">
        <v>15</v>
      </c>
    </row>
    <row r="22" spans="1:24" s="2" customFormat="1" ht="12.75" customHeight="1">
      <c r="A22" s="156" t="s">
        <v>114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1">
        <v>12</v>
      </c>
      <c r="W22" s="86" t="s">
        <v>15</v>
      </c>
      <c r="X22" s="45" t="s">
        <v>15</v>
      </c>
    </row>
    <row r="23" spans="1:24" s="2" customFormat="1" ht="12.75" customHeight="1">
      <c r="A23" s="156" t="s">
        <v>113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1">
        <v>13</v>
      </c>
      <c r="W23" s="86"/>
      <c r="X23" s="45"/>
    </row>
    <row r="24" spans="1:24" s="2" customFormat="1" ht="12.75" customHeight="1">
      <c r="A24" s="156" t="s">
        <v>112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1">
        <v>14</v>
      </c>
      <c r="W24" s="86" t="s">
        <v>15</v>
      </c>
      <c r="X24" s="45" t="s">
        <v>15</v>
      </c>
    </row>
    <row r="25" spans="1:24" s="2" customFormat="1" ht="12.75" customHeight="1">
      <c r="A25" s="156" t="s">
        <v>96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1">
        <v>15</v>
      </c>
      <c r="W25" s="87"/>
      <c r="X25" s="45">
        <v>580</v>
      </c>
    </row>
    <row r="26" spans="1:24" s="2" customFormat="1" ht="12.75" customHeight="1">
      <c r="A26" s="127" t="s">
        <v>95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">
        <v>20</v>
      </c>
      <c r="W26" s="110">
        <f>SUM(W27:W34)</f>
        <v>24645918.89</v>
      </c>
      <c r="X26" s="50">
        <f>SUM(X27:X34)</f>
        <v>35031</v>
      </c>
    </row>
    <row r="27" spans="1:24" s="2" customFormat="1" ht="12.75" customHeight="1">
      <c r="A27" s="141" t="s">
        <v>94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20"/>
      <c r="W27" s="85" t="s">
        <v>15</v>
      </c>
      <c r="X27" s="56" t="s">
        <v>15</v>
      </c>
    </row>
    <row r="28" spans="1:27" s="2" customFormat="1" ht="12.75" customHeight="1">
      <c r="A28" s="156" t="s">
        <v>111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1">
        <v>21</v>
      </c>
      <c r="W28" s="112">
        <v>3901462.33</v>
      </c>
      <c r="X28" s="45">
        <v>3233</v>
      </c>
      <c r="AA28" s="65"/>
    </row>
    <row r="29" spans="1:24" s="2" customFormat="1" ht="12.75" customHeight="1">
      <c r="A29" s="156" t="s">
        <v>110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1">
        <v>22</v>
      </c>
      <c r="W29" s="112">
        <v>5308000</v>
      </c>
      <c r="X29" s="45">
        <v>74</v>
      </c>
    </row>
    <row r="30" spans="1:24" s="2" customFormat="1" ht="12.75" customHeight="1">
      <c r="A30" s="156" t="s">
        <v>109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1">
        <v>23</v>
      </c>
      <c r="W30" s="112">
        <v>10078340.85</v>
      </c>
      <c r="X30" s="45">
        <v>22251</v>
      </c>
    </row>
    <row r="31" spans="1:24" s="2" customFormat="1" ht="12.75" customHeight="1">
      <c r="A31" s="156" t="s">
        <v>108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1">
        <v>24</v>
      </c>
      <c r="W31" s="113" t="s">
        <v>15</v>
      </c>
      <c r="X31" s="45">
        <v>0</v>
      </c>
    </row>
    <row r="32" spans="1:24" s="2" customFormat="1" ht="12.75" customHeight="1">
      <c r="A32" s="156" t="s">
        <v>107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1">
        <v>25</v>
      </c>
      <c r="W32" s="113" t="s">
        <v>15</v>
      </c>
      <c r="X32" s="45" t="s">
        <v>15</v>
      </c>
    </row>
    <row r="33" spans="1:24" s="2" customFormat="1" ht="12.75" customHeight="1">
      <c r="A33" s="156" t="s">
        <v>106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1">
        <v>26</v>
      </c>
      <c r="W33" s="112">
        <v>4817311.71</v>
      </c>
      <c r="X33" s="45">
        <v>4496</v>
      </c>
    </row>
    <row r="34" spans="1:24" s="2" customFormat="1" ht="12.75" customHeight="1">
      <c r="A34" s="156" t="s">
        <v>87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1">
        <v>27</v>
      </c>
      <c r="W34" s="112">
        <v>540804</v>
      </c>
      <c r="X34" s="45">
        <v>4977</v>
      </c>
    </row>
    <row r="35" spans="1:25" s="2" customFormat="1" ht="21.75" customHeight="1">
      <c r="A35" s="157" t="s">
        <v>105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2">
        <v>30</v>
      </c>
      <c r="W35" s="110">
        <f>W19-W26</f>
        <v>-24645918.89</v>
      </c>
      <c r="X35" s="50">
        <f>X19-X26</f>
        <v>-34451</v>
      </c>
      <c r="Y35" s="65"/>
    </row>
    <row r="36" spans="1:24" s="2" customFormat="1" ht="12.75" customHeight="1">
      <c r="A36" s="155" t="s">
        <v>104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1:24" s="2" customFormat="1" ht="12.75" customHeight="1">
      <c r="A37" s="121" t="s">
        <v>103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">
        <v>40</v>
      </c>
      <c r="W37" s="57">
        <f>SUM(W38:W45)</f>
        <v>0</v>
      </c>
      <c r="X37" s="57">
        <f>SUM(X38:X45)</f>
        <v>0</v>
      </c>
    </row>
    <row r="38" spans="1:24" s="2" customFormat="1" ht="12.75" customHeight="1">
      <c r="A38" s="141" t="s">
        <v>94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20"/>
      <c r="W38" s="58" t="s">
        <v>15</v>
      </c>
      <c r="X38" s="58" t="s">
        <v>15</v>
      </c>
    </row>
    <row r="39" spans="1:24" s="2" customFormat="1" ht="12.75" customHeight="1">
      <c r="A39" s="156" t="s">
        <v>102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1">
        <v>41</v>
      </c>
      <c r="W39" s="59" t="s">
        <v>15</v>
      </c>
      <c r="X39" s="59" t="s">
        <v>15</v>
      </c>
    </row>
    <row r="40" spans="1:24" s="2" customFormat="1" ht="12.75" customHeight="1">
      <c r="A40" s="158" t="s">
        <v>101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1">
        <v>42</v>
      </c>
      <c r="W40" s="59" t="s">
        <v>15</v>
      </c>
      <c r="X40" s="59" t="s">
        <v>15</v>
      </c>
    </row>
    <row r="41" spans="1:24" s="2" customFormat="1" ht="12.75" customHeight="1">
      <c r="A41" s="158" t="s">
        <v>100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1">
        <v>43</v>
      </c>
      <c r="W41" s="59" t="s">
        <v>15</v>
      </c>
      <c r="X41" s="59"/>
    </row>
    <row r="42" spans="1:24" s="2" customFormat="1" ht="12.75" customHeight="1">
      <c r="A42" s="156" t="s">
        <v>99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1">
        <v>44</v>
      </c>
      <c r="W42" s="59" t="s">
        <v>15</v>
      </c>
      <c r="X42" s="59" t="s">
        <v>15</v>
      </c>
    </row>
    <row r="43" spans="1:24" s="2" customFormat="1" ht="12" customHeight="1">
      <c r="A43" s="159" t="s">
        <v>98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1">
        <v>45</v>
      </c>
      <c r="W43" s="59" t="s">
        <v>15</v>
      </c>
      <c r="X43" s="59" t="s">
        <v>15</v>
      </c>
    </row>
    <row r="44" spans="1:24" s="18" customFormat="1" ht="12" customHeight="1">
      <c r="A44" s="160" t="s">
        <v>97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9">
        <v>46</v>
      </c>
      <c r="W44" s="60" t="s">
        <v>15</v>
      </c>
      <c r="X44" s="60" t="s">
        <v>15</v>
      </c>
    </row>
    <row r="45" spans="1:24" s="2" customFormat="1" ht="12" customHeight="1">
      <c r="A45" s="156" t="s">
        <v>96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1">
        <v>47</v>
      </c>
      <c r="W45" s="59" t="s">
        <v>15</v>
      </c>
      <c r="X45" s="59" t="s">
        <v>15</v>
      </c>
    </row>
    <row r="46" spans="1:24" s="2" customFormat="1" ht="12.75" customHeight="1">
      <c r="A46" s="121" t="s">
        <v>95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">
        <v>50</v>
      </c>
      <c r="W46" s="90">
        <f>SUM(W48:W54)</f>
        <v>86667653.4</v>
      </c>
      <c r="X46" s="61">
        <f>SUM(X48:X54)</f>
        <v>99</v>
      </c>
    </row>
    <row r="47" spans="1:24" s="2" customFormat="1" ht="12.75" customHeight="1">
      <c r="A47" s="162" t="s">
        <v>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20"/>
      <c r="W47" s="85" t="s">
        <v>15</v>
      </c>
      <c r="X47" s="62" t="s">
        <v>15</v>
      </c>
    </row>
    <row r="48" spans="1:24" s="2" customFormat="1" ht="12.75" customHeight="1">
      <c r="A48" s="158" t="s">
        <v>93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1">
        <v>51</v>
      </c>
      <c r="W48" s="86" t="s">
        <v>15</v>
      </c>
      <c r="X48" s="63"/>
    </row>
    <row r="49" spans="1:24" s="2" customFormat="1" ht="12.75" customHeight="1">
      <c r="A49" s="156" t="s">
        <v>92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1">
        <v>52</v>
      </c>
      <c r="W49" s="86" t="s">
        <v>15</v>
      </c>
      <c r="X49" s="63" t="s">
        <v>15</v>
      </c>
    </row>
    <row r="50" spans="1:24" s="2" customFormat="1" ht="12.75" customHeight="1">
      <c r="A50" s="156" t="s">
        <v>91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1">
        <v>53</v>
      </c>
      <c r="W50" s="88">
        <v>86667653.4</v>
      </c>
      <c r="X50" s="63">
        <v>99</v>
      </c>
    </row>
    <row r="51" spans="1:24" s="2" customFormat="1" ht="12.75" customHeight="1">
      <c r="A51" s="156" t="s">
        <v>90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1">
        <v>54</v>
      </c>
      <c r="W51" s="86" t="s">
        <v>15</v>
      </c>
      <c r="X51" s="63" t="s">
        <v>15</v>
      </c>
    </row>
    <row r="52" spans="1:24" s="2" customFormat="1" ht="12.75" customHeight="1">
      <c r="A52" s="156" t="s">
        <v>89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1">
        <v>55</v>
      </c>
      <c r="W52" s="86" t="s">
        <v>15</v>
      </c>
      <c r="X52" s="63" t="s">
        <v>15</v>
      </c>
    </row>
    <row r="53" spans="1:24" s="18" customFormat="1" ht="15" customHeight="1">
      <c r="A53" s="161" t="s">
        <v>88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9">
        <v>56</v>
      </c>
      <c r="W53" s="89" t="s">
        <v>15</v>
      </c>
      <c r="X53" s="64" t="s">
        <v>15</v>
      </c>
    </row>
    <row r="54" spans="1:24" s="2" customFormat="1" ht="12.75" customHeight="1">
      <c r="A54" s="158" t="s">
        <v>87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1">
        <v>57</v>
      </c>
      <c r="W54" s="86" t="s">
        <v>15</v>
      </c>
      <c r="X54" s="63"/>
    </row>
    <row r="55" spans="1:24" s="2" customFormat="1" ht="24.75" customHeight="1">
      <c r="A55" s="125" t="s">
        <v>86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">
        <v>60</v>
      </c>
      <c r="W55" s="90">
        <f>W37-W46</f>
        <v>-86667653.4</v>
      </c>
      <c r="X55" s="61">
        <f>X37-X46</f>
        <v>-99</v>
      </c>
    </row>
    <row r="56" spans="1:24" s="2" customFormat="1" ht="15.75" customHeight="1">
      <c r="A56" s="154" t="s">
        <v>136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</row>
    <row r="57" spans="1:24" ht="12">
      <c r="A57" s="152" t="s">
        <v>103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21">
        <v>70</v>
      </c>
      <c r="W57" s="90">
        <f>SUM(W58:W62)</f>
        <v>111308000</v>
      </c>
      <c r="X57" s="51">
        <f>SUM(X58:X62)</f>
        <v>34535</v>
      </c>
    </row>
    <row r="58" spans="1:24" ht="12">
      <c r="A58" s="153" t="s">
        <v>94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22"/>
      <c r="W58" s="85" t="s">
        <v>15</v>
      </c>
      <c r="X58" s="55" t="s">
        <v>15</v>
      </c>
    </row>
    <row r="59" spans="1:24" ht="12">
      <c r="A59" s="151" t="s">
        <v>137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23">
        <v>71</v>
      </c>
      <c r="W59" s="86" t="s">
        <v>15</v>
      </c>
      <c r="X59" s="45" t="s">
        <v>15</v>
      </c>
    </row>
    <row r="60" spans="1:24" ht="12">
      <c r="A60" s="151" t="s">
        <v>138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23">
        <v>72</v>
      </c>
      <c r="W60" s="88">
        <v>111308000</v>
      </c>
      <c r="X60" s="45"/>
    </row>
    <row r="61" spans="1:24" ht="12">
      <c r="A61" s="151" t="s">
        <v>139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23">
        <v>73</v>
      </c>
      <c r="W61" s="86" t="s">
        <v>15</v>
      </c>
      <c r="X61" s="45" t="s">
        <v>15</v>
      </c>
    </row>
    <row r="62" spans="1:24" ht="12">
      <c r="A62" s="151" t="s">
        <v>96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23">
        <v>74</v>
      </c>
      <c r="W62" s="86" t="s">
        <v>15</v>
      </c>
      <c r="X62" s="45">
        <v>34535</v>
      </c>
    </row>
    <row r="63" spans="1:24" ht="12">
      <c r="A63" s="152" t="s">
        <v>95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21">
        <v>80</v>
      </c>
      <c r="W63" s="51">
        <f>SUM(W65:W68)</f>
        <v>0</v>
      </c>
      <c r="X63" s="51">
        <f>SUM(X65:X68)</f>
        <v>0</v>
      </c>
    </row>
    <row r="64" spans="1:24" ht="12">
      <c r="A64" s="153" t="s">
        <v>94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22"/>
      <c r="W64" s="85" t="s">
        <v>15</v>
      </c>
      <c r="X64" s="55" t="s">
        <v>15</v>
      </c>
    </row>
    <row r="65" spans="1:24" ht="12">
      <c r="A65" s="148" t="s">
        <v>140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23">
        <v>81</v>
      </c>
      <c r="W65" s="86" t="s">
        <v>15</v>
      </c>
      <c r="X65" s="45"/>
    </row>
    <row r="66" spans="1:24" ht="12">
      <c r="A66" s="148" t="s">
        <v>141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23">
        <v>82</v>
      </c>
      <c r="W66" s="86" t="s">
        <v>15</v>
      </c>
      <c r="X66" s="45" t="s">
        <v>15</v>
      </c>
    </row>
    <row r="67" spans="1:24" ht="12">
      <c r="A67" s="148" t="s">
        <v>142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23">
        <v>83</v>
      </c>
      <c r="W67" s="86" t="s">
        <v>15</v>
      </c>
      <c r="X67" s="45" t="s">
        <v>15</v>
      </c>
    </row>
    <row r="68" spans="1:24" ht="12">
      <c r="A68" s="148" t="s">
        <v>143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23">
        <v>84</v>
      </c>
      <c r="W68" s="86" t="s">
        <v>15</v>
      </c>
      <c r="X68" s="45"/>
    </row>
    <row r="69" spans="1:24" ht="12">
      <c r="A69" s="149" t="s">
        <v>144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21">
        <v>90</v>
      </c>
      <c r="W69" s="90">
        <f>W57-W63</f>
        <v>111308000</v>
      </c>
      <c r="X69" s="51">
        <f>X57-X63</f>
        <v>34535</v>
      </c>
    </row>
    <row r="70" spans="1:25" ht="23.25" customHeight="1">
      <c r="A70" s="149" t="s">
        <v>145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21">
        <v>100</v>
      </c>
      <c r="W70" s="90">
        <f>W35+W55+W69</f>
        <v>-5572.2900000065565</v>
      </c>
      <c r="X70" s="51">
        <f>X35+X55+X69</f>
        <v>-15</v>
      </c>
      <c r="Y70" s="67"/>
    </row>
    <row r="71" spans="1:25" ht="12">
      <c r="A71" s="150" t="s">
        <v>146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23">
        <v>110</v>
      </c>
      <c r="W71" s="88">
        <f>387554.72+18586</f>
        <v>406140.72</v>
      </c>
      <c r="X71" s="45">
        <v>578</v>
      </c>
      <c r="Y71" s="68"/>
    </row>
    <row r="72" spans="1:25" ht="12">
      <c r="A72" s="150" t="s">
        <v>147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23">
        <v>120</v>
      </c>
      <c r="W72" s="88">
        <f>W71+W70</f>
        <v>400568.4299999934</v>
      </c>
      <c r="X72" s="45">
        <f>X71+X70</f>
        <v>563</v>
      </c>
      <c r="Y72" s="68"/>
    </row>
    <row r="73" spans="1:25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68"/>
      <c r="Y73" s="68"/>
    </row>
    <row r="74" spans="1:24" ht="12">
      <c r="A74" s="24" t="s">
        <v>56</v>
      </c>
      <c r="B74"/>
      <c r="C74"/>
      <c r="D74"/>
      <c r="E74"/>
      <c r="F74"/>
      <c r="G74"/>
      <c r="H74" s="147" t="s">
        <v>57</v>
      </c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/>
      <c r="W74" s="25"/>
      <c r="X74"/>
    </row>
    <row r="75" spans="1:24" ht="11.25">
      <c r="A75"/>
      <c r="B75"/>
      <c r="C75"/>
      <c r="D75"/>
      <c r="E75"/>
      <c r="F75"/>
      <c r="G75"/>
      <c r="H75" s="145" t="s">
        <v>58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46" t="s">
        <v>157</v>
      </c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/>
      <c r="W76" s="25"/>
      <c r="X76"/>
    </row>
    <row r="77" spans="1:24" ht="11.25">
      <c r="A77"/>
      <c r="B77"/>
      <c r="C77"/>
      <c r="D77"/>
      <c r="E77"/>
      <c r="F77"/>
      <c r="G77"/>
      <c r="H77" s="145" t="s">
        <v>58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/>
      <c r="W77" s="26" t="s">
        <v>59</v>
      </c>
      <c r="X77"/>
    </row>
    <row r="78" spans="1:24" ht="12">
      <c r="A78"/>
      <c r="B78" s="27" t="s">
        <v>61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scale="88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zoomScalePageLayoutView="0" workbookViewId="0" topLeftCell="A1">
      <selection activeCell="S35" sqref="S35"/>
    </sheetView>
  </sheetViews>
  <sheetFormatPr defaultColWidth="10.66015625" defaultRowHeight="11.25"/>
  <cols>
    <col min="1" max="12" width="3" style="31" customWidth="1"/>
    <col min="13" max="13" width="7.16015625" style="31" customWidth="1"/>
    <col min="14" max="15" width="3" style="31" customWidth="1"/>
    <col min="16" max="16" width="3.83203125" style="31" customWidth="1"/>
    <col min="17" max="17" width="14.16015625" style="31" customWidth="1"/>
    <col min="18" max="18" width="14.83203125" style="31" customWidth="1"/>
    <col min="19" max="19" width="19.66015625" style="31" customWidth="1"/>
    <col min="20" max="20" width="15" style="31" customWidth="1"/>
    <col min="21" max="21" width="10.5" style="31" customWidth="1"/>
    <col min="22" max="22" width="16" style="31" customWidth="1"/>
  </cols>
  <sheetData>
    <row r="1" spans="20:22" s="2" customFormat="1" ht="14.25" customHeight="1">
      <c r="T1" s="191" t="s">
        <v>85</v>
      </c>
      <c r="U1" s="191"/>
      <c r="V1" s="191"/>
    </row>
    <row r="2" spans="20:22" s="31" customFormat="1" ht="6.75" customHeight="1">
      <c r="T2" s="191"/>
      <c r="U2" s="191"/>
      <c r="V2" s="191"/>
    </row>
    <row r="3" spans="1:24" ht="12" customHeight="1">
      <c r="A3" s="2"/>
      <c r="B3" s="2"/>
      <c r="C3" s="2"/>
      <c r="D3" s="2"/>
      <c r="E3" s="2"/>
      <c r="F3" s="2"/>
      <c r="G3" s="2"/>
      <c r="H3" s="204" t="s">
        <v>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33"/>
      <c r="X3" s="33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33"/>
      <c r="X4" s="33"/>
    </row>
    <row r="5" spans="23:24" s="2" customFormat="1" ht="6" customHeight="1">
      <c r="W5" s="34"/>
      <c r="X5" s="34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119" t="s">
        <v>4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35"/>
      <c r="X6" s="35"/>
    </row>
    <row r="7" spans="23:24" s="2" customFormat="1" ht="6" customHeight="1">
      <c r="W7" s="34"/>
      <c r="X7" s="34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34">
        <v>9</v>
      </c>
      <c r="T8" s="163"/>
      <c r="U8" s="163"/>
      <c r="V8" s="163"/>
      <c r="W8" s="36"/>
      <c r="X8" s="36"/>
    </row>
    <row r="9" spans="23:24" s="2" customFormat="1" ht="6.75" customHeight="1">
      <c r="W9" s="34"/>
      <c r="X9" s="34"/>
    </row>
    <row r="10" spans="1:24" s="2" customFormat="1" ht="5.25" customHeight="1">
      <c r="A10" s="135" t="s">
        <v>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 t="s">
        <v>152</v>
      </c>
      <c r="T10" s="164"/>
      <c r="U10" s="164"/>
      <c r="V10" s="164"/>
      <c r="W10" s="37"/>
      <c r="X10" s="37"/>
    </row>
    <row r="11" spans="1:24" ht="12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64"/>
      <c r="T11" s="164"/>
      <c r="U11" s="164"/>
      <c r="V11" s="164"/>
      <c r="W11" s="37"/>
      <c r="X11" s="37"/>
    </row>
    <row r="12" spans="1:24" ht="12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65"/>
      <c r="T12" s="165"/>
      <c r="U12" s="165"/>
      <c r="V12" s="165"/>
      <c r="W12" s="37"/>
      <c r="X12" s="37"/>
    </row>
    <row r="13" spans="23:24" s="5" customFormat="1" ht="4.5" customHeight="1">
      <c r="W13" s="38"/>
      <c r="X13" s="38"/>
    </row>
    <row r="14" spans="1:24" s="2" customFormat="1" ht="12.75" customHeight="1">
      <c r="A14" s="192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W14" s="34"/>
      <c r="X14" s="34"/>
    </row>
    <row r="15" spans="1:19" s="2" customFormat="1" ht="12" customHeight="1">
      <c r="A15" s="193" t="s">
        <v>160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</row>
    <row r="16" s="2" customFormat="1" ht="12" customHeight="1" thickBot="1">
      <c r="V16" s="32" t="s">
        <v>151</v>
      </c>
    </row>
    <row r="17" spans="1:22" s="2" customFormat="1" ht="18" customHeight="1">
      <c r="A17" s="194" t="s">
        <v>119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8" t="s">
        <v>120</v>
      </c>
      <c r="P17" s="198"/>
      <c r="Q17" s="198" t="s">
        <v>121</v>
      </c>
      <c r="R17" s="198"/>
      <c r="S17" s="198"/>
      <c r="T17" s="198"/>
      <c r="U17" s="200" t="s">
        <v>67</v>
      </c>
      <c r="V17" s="202" t="s">
        <v>122</v>
      </c>
    </row>
    <row r="18" spans="1:22" s="2" customFormat="1" ht="21.75" customHeight="1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9"/>
      <c r="P18" s="199"/>
      <c r="Q18" s="28" t="s">
        <v>49</v>
      </c>
      <c r="R18" s="28" t="s">
        <v>123</v>
      </c>
      <c r="S18" s="28" t="s">
        <v>124</v>
      </c>
      <c r="T18" s="28" t="s">
        <v>125</v>
      </c>
      <c r="U18" s="201"/>
      <c r="V18" s="203"/>
    </row>
    <row r="19" spans="1:22" s="2" customFormat="1" ht="18" customHeight="1">
      <c r="A19" s="187">
        <v>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>
        <v>2</v>
      </c>
      <c r="P19" s="188"/>
      <c r="Q19" s="29">
        <v>3</v>
      </c>
      <c r="R19" s="29">
        <v>4</v>
      </c>
      <c r="S19" s="29">
        <v>5</v>
      </c>
      <c r="T19" s="29">
        <v>6</v>
      </c>
      <c r="U19" s="29">
        <v>7</v>
      </c>
      <c r="V19" s="30">
        <v>8</v>
      </c>
    </row>
    <row r="20" spans="1:22" s="2" customFormat="1" ht="18" customHeight="1">
      <c r="A20" s="189" t="s">
        <v>156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76">
        <v>10</v>
      </c>
      <c r="P20" s="176"/>
      <c r="Q20" s="69">
        <v>531815</v>
      </c>
      <c r="R20" s="69" t="s">
        <v>15</v>
      </c>
      <c r="S20" s="69">
        <v>-982264</v>
      </c>
      <c r="T20" s="69">
        <f>Q20+S20</f>
        <v>-450449</v>
      </c>
      <c r="U20" s="69" t="s">
        <v>15</v>
      </c>
      <c r="V20" s="70">
        <f>T20</f>
        <v>-450449</v>
      </c>
    </row>
    <row r="21" spans="1:22" ht="12" customHeight="1">
      <c r="A21" s="185" t="s">
        <v>126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76">
        <v>20</v>
      </c>
      <c r="P21" s="176"/>
      <c r="Q21" s="71" t="s">
        <v>15</v>
      </c>
      <c r="R21" s="71" t="s">
        <v>15</v>
      </c>
      <c r="S21" s="71" t="s">
        <v>15</v>
      </c>
      <c r="T21" s="69" t="s">
        <v>15</v>
      </c>
      <c r="U21" s="71" t="s">
        <v>15</v>
      </c>
      <c r="V21" s="70" t="s">
        <v>15</v>
      </c>
    </row>
    <row r="22" spans="1:23" ht="12" customHeight="1">
      <c r="A22" s="169" t="s">
        <v>127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84">
        <v>30</v>
      </c>
      <c r="P22" s="184"/>
      <c r="Q22" s="72">
        <v>531815</v>
      </c>
      <c r="R22" s="72" t="s">
        <v>15</v>
      </c>
      <c r="S22" s="72">
        <v>-982264</v>
      </c>
      <c r="T22" s="69">
        <f>Q22+S22</f>
        <v>-450449</v>
      </c>
      <c r="U22" s="69" t="s">
        <v>15</v>
      </c>
      <c r="V22" s="70">
        <f>T22</f>
        <v>-450449</v>
      </c>
      <c r="W22" s="68"/>
    </row>
    <row r="23" spans="1:22" ht="12" customHeight="1">
      <c r="A23" s="185" t="s">
        <v>128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76">
        <v>31</v>
      </c>
      <c r="P23" s="176"/>
      <c r="Q23" s="71" t="s">
        <v>15</v>
      </c>
      <c r="R23" s="71" t="s">
        <v>15</v>
      </c>
      <c r="S23" s="71" t="s">
        <v>15</v>
      </c>
      <c r="T23" s="69" t="s">
        <v>15</v>
      </c>
      <c r="U23" s="71" t="s">
        <v>15</v>
      </c>
      <c r="V23" s="70" t="s">
        <v>15</v>
      </c>
    </row>
    <row r="24" spans="1:22" ht="12" customHeight="1">
      <c r="A24" s="166" t="s">
        <v>129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76">
        <v>32</v>
      </c>
      <c r="P24" s="176"/>
      <c r="Q24" s="71" t="s">
        <v>15</v>
      </c>
      <c r="R24" s="71" t="s">
        <v>15</v>
      </c>
      <c r="S24" s="71" t="s">
        <v>15</v>
      </c>
      <c r="T24" s="69" t="s">
        <v>15</v>
      </c>
      <c r="U24" s="71" t="s">
        <v>15</v>
      </c>
      <c r="V24" s="70" t="s">
        <v>15</v>
      </c>
    </row>
    <row r="25" spans="1:22" ht="23.25" customHeight="1">
      <c r="A25" s="166" t="s">
        <v>130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83">
        <v>33</v>
      </c>
      <c r="P25" s="183"/>
      <c r="Q25" s="71" t="s">
        <v>15</v>
      </c>
      <c r="R25" s="71" t="s">
        <v>15</v>
      </c>
      <c r="S25" s="71" t="s">
        <v>15</v>
      </c>
      <c r="T25" s="69" t="s">
        <v>15</v>
      </c>
      <c r="U25" s="71" t="s">
        <v>15</v>
      </c>
      <c r="V25" s="70" t="s">
        <v>15</v>
      </c>
    </row>
    <row r="26" spans="1:22" ht="34.5" customHeight="1">
      <c r="A26" s="169" t="s">
        <v>131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84">
        <v>40</v>
      </c>
      <c r="P26" s="184"/>
      <c r="Q26" s="72" t="s">
        <v>15</v>
      </c>
      <c r="R26" s="72" t="s">
        <v>15</v>
      </c>
      <c r="S26" s="72" t="s">
        <v>15</v>
      </c>
      <c r="T26" s="72" t="s">
        <v>15</v>
      </c>
      <c r="U26" s="72" t="s">
        <v>15</v>
      </c>
      <c r="V26" s="73" t="s">
        <v>15</v>
      </c>
    </row>
    <row r="27" spans="1:22" ht="12" customHeight="1">
      <c r="A27" s="166" t="s">
        <v>62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76">
        <v>50</v>
      </c>
      <c r="P27" s="176"/>
      <c r="Q27" s="71" t="s">
        <v>15</v>
      </c>
      <c r="R27" s="71" t="s">
        <v>15</v>
      </c>
      <c r="S27" s="71">
        <f>опиу!W28/1000</f>
        <v>-124099.36147</v>
      </c>
      <c r="T27" s="74">
        <f>S27</f>
        <v>-124099.36147</v>
      </c>
      <c r="U27" s="71" t="s">
        <v>15</v>
      </c>
      <c r="V27" s="70">
        <f>T27</f>
        <v>-124099.36147</v>
      </c>
    </row>
    <row r="28" spans="1:22" ht="23.25" customHeight="1">
      <c r="A28" s="169" t="s">
        <v>132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81">
        <v>60</v>
      </c>
      <c r="P28" s="181"/>
      <c r="Q28" s="72" t="s">
        <v>15</v>
      </c>
      <c r="R28" s="72" t="s">
        <v>15</v>
      </c>
      <c r="S28" s="72">
        <f>S27</f>
        <v>-124099.36147</v>
      </c>
      <c r="T28" s="72">
        <f>T27</f>
        <v>-124099.36147</v>
      </c>
      <c r="U28" s="72" t="s">
        <v>15</v>
      </c>
      <c r="V28" s="73">
        <f>T28</f>
        <v>-124099.36147</v>
      </c>
    </row>
    <row r="29" spans="1:22" ht="12" customHeight="1">
      <c r="A29" s="166" t="s">
        <v>133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82">
        <v>70</v>
      </c>
      <c r="P29" s="182"/>
      <c r="Q29" s="75" t="s">
        <v>15</v>
      </c>
      <c r="R29" s="75" t="s">
        <v>15</v>
      </c>
      <c r="S29" s="75" t="s">
        <v>15</v>
      </c>
      <c r="T29" s="76" t="s">
        <v>15</v>
      </c>
      <c r="U29" s="75" t="s">
        <v>15</v>
      </c>
      <c r="V29" s="77" t="s">
        <v>15</v>
      </c>
    </row>
    <row r="30" spans="1:22" ht="12" customHeight="1">
      <c r="A30" s="166" t="s">
        <v>134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76">
        <v>80</v>
      </c>
      <c r="P30" s="176"/>
      <c r="Q30" s="74" t="s">
        <v>15</v>
      </c>
      <c r="R30" s="74" t="s">
        <v>15</v>
      </c>
      <c r="S30" s="114" t="s">
        <v>15</v>
      </c>
      <c r="T30" s="115" t="s">
        <v>15</v>
      </c>
      <c r="U30" s="114" t="s">
        <v>15</v>
      </c>
      <c r="V30" s="116" t="s">
        <v>15</v>
      </c>
    </row>
    <row r="31" spans="1:22" ht="23.25" customHeight="1">
      <c r="A31" s="166" t="s">
        <v>51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76">
        <v>90</v>
      </c>
      <c r="P31" s="176"/>
      <c r="Q31" s="74" t="s">
        <v>15</v>
      </c>
      <c r="R31" s="74" t="s">
        <v>15</v>
      </c>
      <c r="S31" s="114" t="s">
        <v>15</v>
      </c>
      <c r="T31" s="115" t="s">
        <v>15</v>
      </c>
      <c r="U31" s="114" t="s">
        <v>15</v>
      </c>
      <c r="V31" s="116" t="s">
        <v>15</v>
      </c>
    </row>
    <row r="32" spans="1:22" ht="23.25" customHeight="1" thickBot="1">
      <c r="A32" s="173" t="s">
        <v>161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7">
        <v>100</v>
      </c>
      <c r="P32" s="177"/>
      <c r="Q32" s="78">
        <v>531815</v>
      </c>
      <c r="R32" s="78" t="s">
        <v>15</v>
      </c>
      <c r="S32" s="78">
        <f>S22+S28</f>
        <v>-1106363.36147</v>
      </c>
      <c r="T32" s="78">
        <f>T22+T28</f>
        <v>-574548.36147</v>
      </c>
      <c r="U32" s="78" t="s">
        <v>15</v>
      </c>
      <c r="V32" s="79">
        <f>T32</f>
        <v>-574548.36147</v>
      </c>
    </row>
    <row r="33" spans="1:22" ht="12" customHeight="1">
      <c r="A33" s="178" t="s">
        <v>162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>
        <v>110</v>
      </c>
      <c r="P33" s="180"/>
      <c r="Q33" s="80">
        <v>531815</v>
      </c>
      <c r="R33" s="80" t="s">
        <v>15</v>
      </c>
      <c r="S33" s="80">
        <v>-920441</v>
      </c>
      <c r="T33" s="80">
        <f>Q33+S33</f>
        <v>-388626</v>
      </c>
      <c r="U33" s="80" t="s">
        <v>15</v>
      </c>
      <c r="V33" s="81">
        <f>Q33+S33</f>
        <v>-388626</v>
      </c>
    </row>
    <row r="34" spans="1:22" ht="12" customHeight="1">
      <c r="A34" s="166" t="s">
        <v>126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72">
        <v>120</v>
      </c>
      <c r="P34" s="172"/>
      <c r="Q34" s="82" t="s">
        <v>15</v>
      </c>
      <c r="R34" s="82" t="s">
        <v>15</v>
      </c>
      <c r="S34" s="82" t="s">
        <v>15</v>
      </c>
      <c r="T34" s="83" t="s">
        <v>15</v>
      </c>
      <c r="U34" s="82" t="s">
        <v>15</v>
      </c>
      <c r="V34" s="84" t="s">
        <v>15</v>
      </c>
    </row>
    <row r="35" spans="1:22" ht="12" customHeight="1">
      <c r="A35" s="169" t="s">
        <v>135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>
        <v>130</v>
      </c>
      <c r="P35" s="171"/>
      <c r="Q35" s="72">
        <v>531815</v>
      </c>
      <c r="R35" s="72" t="s">
        <v>15</v>
      </c>
      <c r="S35" s="72">
        <f>S33</f>
        <v>-920441</v>
      </c>
      <c r="T35" s="72">
        <f>T33</f>
        <v>-388626</v>
      </c>
      <c r="U35" s="72" t="s">
        <v>15</v>
      </c>
      <c r="V35" s="73">
        <f>Q35+S35</f>
        <v>-388626</v>
      </c>
    </row>
    <row r="36" spans="1:22" ht="12" customHeight="1">
      <c r="A36" s="166" t="s">
        <v>128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72">
        <v>131</v>
      </c>
      <c r="P36" s="172"/>
      <c r="Q36" s="75" t="s">
        <v>15</v>
      </c>
      <c r="R36" s="75" t="s">
        <v>15</v>
      </c>
      <c r="S36" s="75" t="s">
        <v>15</v>
      </c>
      <c r="T36" s="76" t="s">
        <v>15</v>
      </c>
      <c r="U36" s="75" t="s">
        <v>15</v>
      </c>
      <c r="V36" s="77" t="s">
        <v>15</v>
      </c>
    </row>
    <row r="37" spans="1:22" s="2" customFormat="1" ht="12" customHeight="1">
      <c r="A37" s="166" t="s">
        <v>129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72">
        <v>132</v>
      </c>
      <c r="P37" s="172"/>
      <c r="Q37" s="75" t="s">
        <v>15</v>
      </c>
      <c r="R37" s="75" t="s">
        <v>15</v>
      </c>
      <c r="S37" s="75" t="s">
        <v>15</v>
      </c>
      <c r="T37" s="76" t="s">
        <v>15</v>
      </c>
      <c r="U37" s="75" t="s">
        <v>15</v>
      </c>
      <c r="V37" s="77" t="s">
        <v>15</v>
      </c>
    </row>
    <row r="38" spans="1:22" ht="23.25" customHeight="1">
      <c r="A38" s="166" t="s">
        <v>130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8">
        <v>133</v>
      </c>
      <c r="P38" s="168"/>
      <c r="Q38" s="69" t="s">
        <v>15</v>
      </c>
      <c r="R38" s="69" t="s">
        <v>15</v>
      </c>
      <c r="S38" s="69" t="s">
        <v>15</v>
      </c>
      <c r="T38" s="69" t="s">
        <v>15</v>
      </c>
      <c r="U38" s="69" t="s">
        <v>15</v>
      </c>
      <c r="V38" s="70" t="s">
        <v>15</v>
      </c>
    </row>
    <row r="39" spans="1:22" ht="34.5" customHeight="1">
      <c r="A39" s="169" t="s">
        <v>148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1">
        <v>140</v>
      </c>
      <c r="P39" s="171"/>
      <c r="Q39" s="72" t="s">
        <v>15</v>
      </c>
      <c r="R39" s="72" t="s">
        <v>15</v>
      </c>
      <c r="S39" s="72" t="s">
        <v>15</v>
      </c>
      <c r="T39" s="72" t="s">
        <v>15</v>
      </c>
      <c r="U39" s="72" t="s">
        <v>15</v>
      </c>
      <c r="V39" s="73" t="s">
        <v>15</v>
      </c>
    </row>
    <row r="40" spans="1:22" s="2" customFormat="1" ht="18" customHeight="1">
      <c r="A40" s="166" t="s">
        <v>149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8">
        <v>150</v>
      </c>
      <c r="P40" s="168"/>
      <c r="Q40" s="69" t="s">
        <v>15</v>
      </c>
      <c r="R40" s="69" t="s">
        <v>15</v>
      </c>
      <c r="S40" s="74">
        <v>-59805</v>
      </c>
      <c r="T40" s="74">
        <v>-59805</v>
      </c>
      <c r="U40" s="74" t="s">
        <v>15</v>
      </c>
      <c r="V40" s="70">
        <f>T40</f>
        <v>-59805</v>
      </c>
    </row>
    <row r="41" spans="1:24" ht="23.25" customHeight="1">
      <c r="A41" s="169" t="s">
        <v>150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1">
        <v>160</v>
      </c>
      <c r="P41" s="171"/>
      <c r="Q41" s="72" t="s">
        <v>15</v>
      </c>
      <c r="R41" s="72" t="s">
        <v>15</v>
      </c>
      <c r="S41" s="72">
        <f>SUM(S36:S40)</f>
        <v>-59805</v>
      </c>
      <c r="T41" s="72">
        <f>SUM(T36:T40)</f>
        <v>-59805</v>
      </c>
      <c r="U41" s="72" t="s">
        <v>15</v>
      </c>
      <c r="V41" s="72">
        <f>T41</f>
        <v>-59805</v>
      </c>
      <c r="X41" s="42"/>
    </row>
    <row r="42" spans="1:22" s="2" customFormat="1" ht="18" customHeight="1">
      <c r="A42" s="166" t="s">
        <v>133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72">
        <v>170</v>
      </c>
      <c r="P42" s="172"/>
      <c r="Q42" s="69" t="s">
        <v>15</v>
      </c>
      <c r="R42" s="69" t="s">
        <v>15</v>
      </c>
      <c r="S42" s="69" t="s">
        <v>15</v>
      </c>
      <c r="T42" s="69" t="s">
        <v>15</v>
      </c>
      <c r="U42" s="69" t="s">
        <v>15</v>
      </c>
      <c r="V42" s="70" t="s">
        <v>15</v>
      </c>
    </row>
    <row r="43" spans="1:22" s="2" customFormat="1" ht="18" customHeight="1">
      <c r="A43" s="166" t="s">
        <v>134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8">
        <v>180</v>
      </c>
      <c r="P43" s="168"/>
      <c r="Q43" s="69" t="s">
        <v>15</v>
      </c>
      <c r="R43" s="69" t="s">
        <v>15</v>
      </c>
      <c r="S43" s="69" t="s">
        <v>15</v>
      </c>
      <c r="T43" s="69" t="s">
        <v>15</v>
      </c>
      <c r="U43" s="69" t="s">
        <v>15</v>
      </c>
      <c r="V43" s="70" t="s">
        <v>15</v>
      </c>
    </row>
    <row r="44" spans="1:22" ht="23.25" customHeight="1">
      <c r="A44" s="166" t="s">
        <v>51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72">
        <v>190</v>
      </c>
      <c r="P44" s="172"/>
      <c r="Q44" s="69" t="s">
        <v>15</v>
      </c>
      <c r="R44" s="69" t="s">
        <v>15</v>
      </c>
      <c r="S44" s="69" t="s">
        <v>15</v>
      </c>
      <c r="T44" s="69" t="s">
        <v>15</v>
      </c>
      <c r="U44" s="69" t="s">
        <v>15</v>
      </c>
      <c r="V44" s="70" t="s">
        <v>15</v>
      </c>
    </row>
    <row r="45" spans="1:22" ht="34.5" customHeight="1" thickBot="1">
      <c r="A45" s="173" t="s">
        <v>163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>
        <v>200</v>
      </c>
      <c r="P45" s="175"/>
      <c r="Q45" s="78">
        <v>531815</v>
      </c>
      <c r="R45" s="78" t="s">
        <v>15</v>
      </c>
      <c r="S45" s="78">
        <f>S35+S40</f>
        <v>-980246</v>
      </c>
      <c r="T45" s="78">
        <f>T35+T40</f>
        <v>-448431</v>
      </c>
      <c r="U45" s="78" t="s">
        <v>15</v>
      </c>
      <c r="V45" s="78">
        <f>V35+V40</f>
        <v>-448431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47" t="s">
        <v>57</v>
      </c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s="2" customFormat="1" ht="10.5" customHeight="1">
      <c r="A49"/>
      <c r="B49"/>
      <c r="C49"/>
      <c r="D49"/>
      <c r="E49"/>
      <c r="F49"/>
      <c r="G49"/>
      <c r="H49" s="145" t="s">
        <v>58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46" t="s">
        <v>157</v>
      </c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1:18" s="2" customFormat="1" ht="9.75" customHeight="1">
      <c r="A51"/>
      <c r="B51"/>
      <c r="C51"/>
      <c r="D51"/>
      <c r="E51"/>
      <c r="F51"/>
      <c r="G51"/>
      <c r="H51" s="145" t="s">
        <v>58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</row>
    <row r="52" spans="1:18" s="2" customFormat="1" ht="12.75" customHeight="1">
      <c r="A52"/>
      <c r="B52" s="27" t="s">
        <v>61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O42:P42"/>
    <mergeCell ref="A37:N37"/>
    <mergeCell ref="O37:P37"/>
    <mergeCell ref="A38:N38"/>
    <mergeCell ref="O38:P38"/>
    <mergeCell ref="A39:N39"/>
    <mergeCell ref="O39:P39"/>
    <mergeCell ref="H50:R50"/>
    <mergeCell ref="H51:R51"/>
    <mergeCell ref="A43:N43"/>
    <mergeCell ref="O43:P43"/>
    <mergeCell ref="A44:N44"/>
    <mergeCell ref="O44:P44"/>
    <mergeCell ref="A45:N45"/>
    <mergeCell ref="O45:P45"/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2019-10-18T11:13:53Z</cp:lastPrinted>
  <dcterms:created xsi:type="dcterms:W3CDTF">2018-02-23T11:21:27Z</dcterms:created>
  <dcterms:modified xsi:type="dcterms:W3CDTF">2020-04-27T19:08:17Z</dcterms:modified>
  <cp:category/>
  <cp:version/>
  <cp:contentType/>
  <cp:contentStatus/>
  <cp:revision>1</cp:revision>
</cp:coreProperties>
</file>