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835" activeTab="3"/>
  </bookViews>
  <sheets>
    <sheet name="ББ" sheetId="1" r:id="rId1"/>
    <sheet name="опиу" sheetId="2" r:id="rId2"/>
    <sheet name="ддс" sheetId="3" r:id="rId3"/>
    <sheet name="капитал" sheetId="4" r:id="rId4"/>
  </sheets>
  <definedNames/>
  <calcPr fullCalcOnLoad="1"/>
</workbook>
</file>

<file path=xl/sharedStrings.xml><?xml version="1.0" encoding="utf-8"?>
<sst xmlns="http://schemas.openxmlformats.org/spreadsheetml/2006/main" count="481" uniqueCount="165">
  <si>
    <t>Отчет составлен в соответствии с требованиями к содержанию и раскрытию информации МСФО  для предприятий МСБ</t>
  </si>
  <si>
    <t>АО "Ай Карааул"</t>
  </si>
  <si>
    <t>Наименование</t>
  </si>
  <si>
    <t>Вид деятельности</t>
  </si>
  <si>
    <t>Деятельность по проведению геологической разведки и изысканий (без научных исследований и разработок)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</si>
  <si>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</si>
  <si>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</si>
  <si>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</si>
  <si>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</si>
  <si>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</si>
  <si>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</si>
  <si>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</si>
  <si>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</si>
  <si>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Денежные средства и эквиваленты денежных средств</t>
  </si>
  <si>
    <t>Краткосрочные финансовые инвестиции</t>
  </si>
  <si>
    <t>-</t>
  </si>
  <si>
    <t xml:space="preserve">Краткосрочная дебиторская задолженность     </t>
  </si>
  <si>
    <t>Запасы</t>
  </si>
  <si>
    <t>Текущие налоговые активы</t>
  </si>
  <si>
    <t>Долгосрочные активы, предназначенные для продажи</t>
  </si>
  <si>
    <t>Прочие краткосрочные активы</t>
  </si>
  <si>
    <t>II. Долгосрочные активы</t>
  </si>
  <si>
    <t>Долгосрочные финансовые инвестиции</t>
  </si>
  <si>
    <t>Долгосрочная дебиторская задолженность</t>
  </si>
  <si>
    <t xml:space="preserve">Инвестиции в совместно контролируемые предприятия </t>
  </si>
  <si>
    <t xml:space="preserve">Инвестиции в ассоциированные предприятия </t>
  </si>
  <si>
    <t>Инвестиции в недвижимость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</si>
  <si>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</si>
  <si>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</si>
  <si>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</si>
  <si>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</si>
  <si>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</si>
  <si>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</si>
  <si>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БАЛАНС (строка 01 + строка 09)</t>
  </si>
  <si>
    <t>Обязательства</t>
  </si>
  <si>
    <t>III. Краткосрочные обязательства</t>
  </si>
  <si>
    <t>Краткосрочные финансовые обязательства</t>
  </si>
  <si>
    <t>Обязательства по налогам</t>
  </si>
  <si>
    <t>Обязательства по другим обязательным и добровольным платежам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</si>
  <si>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</si>
  <si>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</si>
  <si>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</si>
  <si>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IV. Долгосрочные обязательства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</si>
  <si>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</si>
  <si>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</si>
  <si>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</si>
  <si>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</si>
  <si>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</si>
  <si>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</si>
  <si>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Уставный капитал</t>
  </si>
  <si>
    <t>Неоплаченный капитал</t>
  </si>
  <si>
    <t>Выкупленные собственные долевые инструменты</t>
  </si>
  <si>
    <t>Эмиссионный доход</t>
  </si>
  <si>
    <t>Резервы</t>
  </si>
  <si>
    <t>Нераспределенная прибыль (непокрытый убыток)</t>
  </si>
  <si>
    <t>БАЛАНС (строка 22 + строка 36)</t>
  </si>
  <si>
    <t>Руководитель</t>
  </si>
  <si>
    <t>Шабанбаев М. Э.</t>
  </si>
  <si>
    <t>(фамилия, имя, отчество)</t>
  </si>
  <si>
    <t>(подпись)</t>
  </si>
  <si>
    <t>Главный бухгалтер</t>
  </si>
  <si>
    <t>Карабаева Д. Т.</t>
  </si>
  <si>
    <t>М П</t>
  </si>
  <si>
    <t>Общий совокупный доход</t>
  </si>
  <si>
    <t>Доля предприятий по методу долевого участия</t>
  </si>
  <si>
    <t xml:space="preserve">Прочий совокупный доход </t>
  </si>
  <si>
    <t>Прибыль на акцию</t>
  </si>
  <si>
    <t>Итоговая прибыль (итоговый убыток) за период (стр. 150-стр. 160)</t>
  </si>
  <si>
    <t>Доля меньшинства</t>
  </si>
  <si>
    <t>Чистая прибыль (убыток) за период (стр. 130 - стр.140) до вычета доли меньшинства</t>
  </si>
  <si>
    <t>Расходы по корпоративному подоходному налогу</t>
  </si>
  <si>
    <t>Прибыль (убыток) до налогообложения  (стр.110+/-стр. 120)</t>
  </si>
  <si>
    <t>Прибыль (убыток) от прекращенной деятельности</t>
  </si>
  <si>
    <t>Прибыль (убыток) за  период  от  продолжаемой деятельности (стр. 030+стр. 040+стр. 050-стр.060 – стр. 070 - стр.080 - стр. 090+/- стр. 100)</t>
  </si>
  <si>
    <t>Доля прибыли/убытка организаций, учитываемых по методу долевого участия</t>
  </si>
  <si>
    <t>Прочие расходы</t>
  </si>
  <si>
    <t>Расходы на финансирование</t>
  </si>
  <si>
    <t>Административные расходы</t>
  </si>
  <si>
    <t>Расходы на реализацию продукции и оказание услуг</t>
  </si>
  <si>
    <t>Прочие доходы</t>
  </si>
  <si>
    <t>Доходы от финансирования</t>
  </si>
  <si>
    <t>Валовая прибыль (стр. 010 - стр. 020)</t>
  </si>
  <si>
    <t>Себестоимость реализованной продукции и оказанных услуг</t>
  </si>
  <si>
    <t>Доход от реализации продукции и оказания услуг</t>
  </si>
  <si>
    <t>За отчетный период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</si>
  <si>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</si>
  <si>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</si>
  <si>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3. Чистая сумма денежных средств от инвестиционной деятельности (стр. 040 - стр. 050)</t>
  </si>
  <si>
    <t>прочие выплаты</t>
  </si>
  <si>
    <t>фьючерсные и форвардные контракты, опционы и свопы</t>
  </si>
  <si>
    <t>предоставление займов другим организациям</t>
  </si>
  <si>
    <t>приобретение финансовых активов</t>
  </si>
  <si>
    <t>приобретение других долгосрочных активов</t>
  </si>
  <si>
    <t>приобретение нематериальных активов</t>
  </si>
  <si>
    <t>приобретение основных средств</t>
  </si>
  <si>
    <t>в том числе:</t>
  </si>
  <si>
    <t>2. Выбытие денежных средств, всего</t>
  </si>
  <si>
    <t>прочие поступления</t>
  </si>
  <si>
    <t xml:space="preserve">фьючерсные и форвардные контракты, опционы и свопы </t>
  </si>
  <si>
    <t>погашение займов, предоставленных другим организациям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</si>
  <si>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</si>
  <si>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</si>
  <si>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</si>
  <si>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</si>
  <si>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</si>
  <si>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</si>
  <si>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</si>
  <si>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</si>
  <si>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</si>
  <si>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</si>
  <si>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</si>
  <si>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</si>
  <si>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</si>
  <si>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</si>
  <si>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</si>
  <si>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</si>
  <si>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</si>
  <si>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</si>
  <si>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</si>
  <si>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</si>
  <si>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</si>
  <si>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</si>
  <si>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</si>
  <si>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</si>
  <si>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</si>
  <si>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</si>
  <si>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</si>
  <si>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</si>
  <si>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</si>
  <si>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</si>
  <si>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Хеджирование денежных потоков</t>
  </si>
  <si>
    <t>Курсовые разницы от зарубежной деятельности</t>
  </si>
  <si>
    <t>Прибыль/убыток, 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</si>
  <si>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</si>
  <si>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</si>
  <si>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</si>
  <si>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Пересчитанное сальдо (стр.110+/-стр. 120)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</si>
  <si>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</si>
  <si>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</si>
  <si>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</si>
  <si>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</si>
  <si>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</si>
  <si>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</si>
  <si>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</si>
  <si>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</si>
  <si>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</si>
  <si>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</si>
  <si>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</si>
  <si>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</si>
  <si>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</si>
  <si>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</si>
  <si>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</si>
  <si>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тенге</t>
  </si>
  <si>
    <t>7232 возврат земли 15% на июнь 2018 года</t>
  </si>
  <si>
    <t>г.Алматы, ул. Толе би 63                                                                                                                                                                  080 740 006 246</t>
  </si>
  <si>
    <t>г.Алматы, ул. Толе би, 63                                                                                                                                                                  080 740 006 246</t>
  </si>
  <si>
    <t>Консолидированный отчет о финансовом положении (бухгалтерский баланс)</t>
  </si>
  <si>
    <t>За аналогичный период предыдущего года</t>
  </si>
  <si>
    <t>Балансовая стоимость одной простой акции, в тенге</t>
  </si>
  <si>
    <t>по состоянию на 30 июня 2018 года</t>
  </si>
  <si>
    <t>за 1-ое полугодие 2018 года</t>
  </si>
  <si>
    <t>Сальдо на 1 января 2017 года</t>
  </si>
  <si>
    <t>Сальдо на 30 июня 2017 (стр.130 + стр. 160-стр. 170+стр. 180-стр.
190)</t>
  </si>
  <si>
    <t>Сальдо на 1 января 2018</t>
  </si>
  <si>
    <t>Сальдо на 30 июня 2018 года
(стр.030+стр. 060+стр. 070+стр. 080+стр. 090)</t>
  </si>
</sst>
</file>

<file path=xl/styles.xml><?xml version="1.0" encoding="utf-8"?>
<styleSheet xmlns="http://schemas.openxmlformats.org/spreadsheetml/2006/main">
  <numFmts count="57">
    <numFmt numFmtId="5" formatCode="#,##0&quot;р.&quot;_);\(#,##0&quot;р.&quot;\)"/>
    <numFmt numFmtId="6" formatCode="#,##0&quot;р.&quot;_);[Red]\(#,##0&quot;р.&quot;\)"/>
    <numFmt numFmtId="7" formatCode="#,##0.00&quot;р.&quot;_);\(#,##0.00&quot;р.&quot;\)"/>
    <numFmt numFmtId="8" formatCode="#,##0.00&quot;р.&quot;_);[Red]\(#,##0.00&quot;р.&quot;\)"/>
    <numFmt numFmtId="42" formatCode="_ * #,##0_)&quot;р.&quot;_ ;_ * \(#,##0\)&quot;р.&quot;_ ;_ * &quot;-&quot;_)&quot;р.&quot;_ ;_ @_ "/>
    <numFmt numFmtId="41" formatCode="_ * #,##0_)_р_._ ;_ * \(#,##0\)_р_._ ;_ * &quot;-&quot;_)_р_._ ;_ @_ "/>
    <numFmt numFmtId="44" formatCode="_ * #,##0.00_)&quot;р.&quot;_ ;_ * \(#,##0.00\)&quot;р.&quot;_ ;_ * &quot;-&quot;??_)&quot;р.&quot;_ ;_ @_ "/>
    <numFmt numFmtId="43" formatCode="_ * #,##0.00_)_р_._ ;_ * \(#,##0.00\)_р_._ ;_ * &quot;-&quot;??_)_р_._ ;_ @_ "/>
    <numFmt numFmtId="164" formatCode="00"/>
    <numFmt numFmtId="165" formatCode="#,##0,"/>
    <numFmt numFmtId="166" formatCode="0,"/>
    <numFmt numFmtId="167" formatCode="[=-454427885.14]&quot;(454 428)&quot;;General"/>
    <numFmt numFmtId="168" formatCode="000"/>
    <numFmt numFmtId="169" formatCode="#,###,"/>
    <numFmt numFmtId="170" formatCode="[=0]&quot;-&quot;;General"/>
    <numFmt numFmtId="171" formatCode="[=-133719319.09]&quot;(133 719)&quot;;General"/>
    <numFmt numFmtId="172" formatCode="[=-736826835.54]&quot;(736 827)&quot;;General"/>
    <numFmt numFmtId="173" formatCode="[=-16540745.61]&quot;(16 541)&quot;;General"/>
    <numFmt numFmtId="174" formatCode="[=-298939696.01]&quot;(298 940)&quot;;General"/>
    <numFmt numFmtId="175" formatCode="[=-282398950.4]&quot;(282 399)&quot;;General"/>
    <numFmt numFmtId="176" formatCode="[=-159325000]&quot;(159 325)&quot;;General"/>
    <numFmt numFmtId="177" formatCode="[=-132312000]&quot;(132 312)&quot;;General"/>
    <numFmt numFmtId="178" formatCode="[=-211106950.4]&quot;(211 107)&quot;;General"/>
    <numFmt numFmtId="179" formatCode="[=-133719713.09]&quot;(133 720)&quot;;General"/>
    <numFmt numFmtId="180" formatCode="[=-227213033.04]&quot;(227 213)&quot;;General"/>
    <numFmt numFmtId="181" formatCode="[=-830320549.49]&quot;(830 321)&quot;;General"/>
    <numFmt numFmtId="182" formatCode="[=-93493713.95]&quot;(93 494)&quot;;General"/>
    <numFmt numFmtId="183" formatCode="[=-811000]&quot;(811)&quot;;General"/>
    <numFmt numFmtId="184" formatCode="[=-27698199.36]&quot;(27 698)&quot;;General"/>
    <numFmt numFmtId="185" formatCode="[=-8404318.43]&quot;(8 404)&quot;;General"/>
    <numFmt numFmtId="186" formatCode="[=-665534441.54]&quot;(665 534)&quot;;General"/>
    <numFmt numFmtId="187" formatCode="[=-759028155.49]&quot;(759 028)&quot;;General"/>
    <numFmt numFmtId="188" formatCode="[=-766260540.49]&quot;(766 261)&quot;;General"/>
    <numFmt numFmtId="189" formatCode="[=-672766826.54]&quot;(672 767)&quot;;General"/>
    <numFmt numFmtId="190" formatCode="[=-140951704.09]&quot;(140 952)&quot;;General"/>
    <numFmt numFmtId="191" formatCode="[=-234445418.04]&quot;(234 445)&quot;;General"/>
    <numFmt numFmtId="192" formatCode="[=-61010000]&quot;(61 010)&quot;;General"/>
    <numFmt numFmtId="193" formatCode="[=-10606000]&quot;(10 606)&quot;;General"/>
    <numFmt numFmtId="194" formatCode="[=-50404000]&quot;(50 404)&quot;;General"/>
    <numFmt numFmtId="195" formatCode="[=-218338941.4]&quot;(218 339)&quot;;General"/>
    <numFmt numFmtId="196" formatCode="[=-43283785.24]&quot;(43 283 785,24)&quot;;General"/>
    <numFmt numFmtId="197" formatCode="[=-43283785.24]&quot;(43 284)&quot;;General"/>
    <numFmt numFmtId="198" formatCode="[=-16986190.05]&quot;(16 986)&quot;;General"/>
    <numFmt numFmtId="199" formatCode="[=0]&quot;(672 767)&quot;;General"/>
    <numFmt numFmtId="200" formatCode="[=-673262481.59]&quot;(672 767)&quot;;General"/>
    <numFmt numFmtId="201" formatCode="[=-673262481.59]&quot;(673 262)&quot;;General"/>
    <numFmt numFmtId="202" formatCode="[=-141447359.1]&quot;(141 447)&quot;;General"/>
    <numFmt numFmtId="203" formatCode="[=-141447359.1]*(\1\4\1\4\4\7\)\ ;General"/>
    <numFmt numFmtId="204" formatCode="[=-289921132.01]&quot;(289 921)&quot;;General"/>
    <numFmt numFmtId="205" formatCode="[=-821736254.46]&quot;(821 736)&quot;;General"/>
    <numFmt numFmtId="206" formatCode="0.00_);[Red]\(0.00\)"/>
    <numFmt numFmtId="207" formatCode="#,##0_);[Red]\(#,###,\)"/>
    <numFmt numFmtId="208" formatCode="#,##0_);[Red]\(#,##0\)"/>
    <numFmt numFmtId="209" formatCode="[=-189470966.71]&quot;(189 471)&quot;;General"/>
    <numFmt numFmtId="210" formatCode="[=-10232848.05]&quot;(10 233)&quot;;General"/>
    <numFmt numFmtId="211" formatCode="[=-13632978.69]&quot;(13 633)&quot;;General"/>
    <numFmt numFmtId="212" formatCode="#,##0.00_);[Red]\(#,###,\)"/>
  </numFmts>
  <fonts count="44">
    <font>
      <sz val="8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wrapText="1"/>
    </xf>
    <xf numFmtId="1" fontId="4" fillId="0" borderId="12" xfId="0" applyNumberFormat="1" applyFont="1" applyBorder="1" applyAlignment="1">
      <alignment horizontal="center" vertical="center" wrapText="1"/>
    </xf>
    <xf numFmtId="168" fontId="1" fillId="0" borderId="12" xfId="0" applyNumberFormat="1" applyFont="1" applyBorder="1" applyAlignment="1">
      <alignment horizontal="center" vertical="center"/>
    </xf>
    <xf numFmtId="168" fontId="4" fillId="0" borderId="12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0" xfId="0" applyNumberForma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166" fontId="1" fillId="34" borderId="12" xfId="0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top" wrapText="1"/>
    </xf>
    <xf numFmtId="165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165" fontId="4" fillId="0" borderId="12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 horizontal="left"/>
    </xf>
    <xf numFmtId="169" fontId="4" fillId="0" borderId="12" xfId="0" applyNumberFormat="1" applyFont="1" applyBorder="1" applyAlignment="1">
      <alignment horizontal="right" vertical="center"/>
    </xf>
    <xf numFmtId="169" fontId="1" fillId="34" borderId="12" xfId="0" applyNumberFormat="1" applyFont="1" applyFill="1" applyBorder="1" applyAlignment="1">
      <alignment horizontal="right" vertical="center"/>
    </xf>
    <xf numFmtId="169" fontId="4" fillId="0" borderId="12" xfId="0" applyNumberFormat="1" applyFont="1" applyBorder="1" applyAlignment="1">
      <alignment horizontal="right" vertical="center" wrapText="1"/>
    </xf>
    <xf numFmtId="169" fontId="0" fillId="0" borderId="0" xfId="0" applyNumberFormat="1" applyAlignment="1">
      <alignment horizontal="left"/>
    </xf>
    <xf numFmtId="169" fontId="4" fillId="34" borderId="14" xfId="0" applyNumberFormat="1" applyFont="1" applyFill="1" applyBorder="1" applyAlignment="1">
      <alignment horizontal="right" vertical="center"/>
    </xf>
    <xf numFmtId="169" fontId="4" fillId="34" borderId="11" xfId="0" applyNumberFormat="1" applyFont="1" applyFill="1" applyBorder="1" applyAlignment="1">
      <alignment horizontal="right" vertical="center"/>
    </xf>
    <xf numFmtId="169" fontId="1" fillId="34" borderId="14" xfId="0" applyNumberFormat="1" applyFont="1" applyFill="1" applyBorder="1" applyAlignment="1">
      <alignment horizontal="right" vertical="center"/>
    </xf>
    <xf numFmtId="169" fontId="1" fillId="34" borderId="11" xfId="0" applyNumberFormat="1" applyFont="1" applyFill="1" applyBorder="1" applyAlignment="1">
      <alignment horizontal="right" vertical="center"/>
    </xf>
    <xf numFmtId="169" fontId="4" fillId="0" borderId="14" xfId="0" applyNumberFormat="1" applyFont="1" applyBorder="1" applyAlignment="1">
      <alignment horizontal="right" vertical="center"/>
    </xf>
    <xf numFmtId="169" fontId="4" fillId="0" borderId="11" xfId="0" applyNumberFormat="1" applyFont="1" applyBorder="1" applyAlignment="1">
      <alignment horizontal="right" vertical="center"/>
    </xf>
    <xf numFmtId="169" fontId="1" fillId="34" borderId="14" xfId="0" applyNumberFormat="1" applyFont="1" applyFill="1" applyBorder="1" applyAlignment="1">
      <alignment horizontal="right" vertical="center" wrapText="1"/>
    </xf>
    <xf numFmtId="169" fontId="1" fillId="34" borderId="11" xfId="0" applyNumberFormat="1" applyFont="1" applyFill="1" applyBorder="1" applyAlignment="1">
      <alignment horizontal="right" vertical="center" wrapText="1"/>
    </xf>
    <xf numFmtId="169" fontId="1" fillId="34" borderId="15" xfId="0" applyNumberFormat="1" applyFont="1" applyFill="1" applyBorder="1" applyAlignment="1">
      <alignment horizontal="right" vertical="center" wrapText="1"/>
    </xf>
    <xf numFmtId="169" fontId="1" fillId="34" borderId="16" xfId="0" applyNumberFormat="1" applyFont="1" applyFill="1" applyBorder="1" applyAlignment="1">
      <alignment horizontal="right" vertical="center" wrapText="1"/>
    </xf>
    <xf numFmtId="169" fontId="4" fillId="34" borderId="12" xfId="0" applyNumberFormat="1" applyFont="1" applyFill="1" applyBorder="1" applyAlignment="1">
      <alignment horizontal="right" vertical="center"/>
    </xf>
    <xf numFmtId="169" fontId="4" fillId="34" borderId="13" xfId="0" applyNumberFormat="1" applyFont="1" applyFill="1" applyBorder="1" applyAlignment="1">
      <alignment horizontal="right" vertical="center"/>
    </xf>
    <xf numFmtId="169" fontId="4" fillId="0" borderId="13" xfId="0" applyNumberFormat="1" applyFont="1" applyBorder="1" applyAlignment="1">
      <alignment horizontal="right" vertical="center"/>
    </xf>
    <xf numFmtId="169" fontId="4" fillId="34" borderId="17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4" fontId="1" fillId="34" borderId="12" xfId="0" applyNumberFormat="1" applyFont="1" applyFill="1" applyBorder="1" applyAlignment="1">
      <alignment horizontal="right" vertical="center"/>
    </xf>
    <xf numFmtId="0" fontId="1" fillId="34" borderId="12" xfId="0" applyNumberFormat="1" applyFont="1" applyFill="1" applyBorder="1" applyAlignment="1">
      <alignment horizontal="right" vertical="center"/>
    </xf>
    <xf numFmtId="165" fontId="1" fillId="34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Fill="1" applyBorder="1" applyAlignment="1">
      <alignment horizontal="right" vertical="center"/>
    </xf>
    <xf numFmtId="0" fontId="1" fillId="0" borderId="12" xfId="0" applyNumberFormat="1" applyFont="1" applyFill="1" applyBorder="1" applyAlignment="1">
      <alignment horizontal="right" vertical="center"/>
    </xf>
    <xf numFmtId="165" fontId="1" fillId="0" borderId="12" xfId="0" applyNumberFormat="1" applyFont="1" applyFill="1" applyBorder="1" applyAlignment="1">
      <alignment horizontal="right" vertical="center"/>
    </xf>
    <xf numFmtId="207" fontId="1" fillId="34" borderId="12" xfId="0" applyNumberFormat="1" applyFont="1" applyFill="1" applyBorder="1" applyAlignment="1">
      <alignment horizontal="right" vertical="center"/>
    </xf>
    <xf numFmtId="165" fontId="4" fillId="35" borderId="12" xfId="0" applyNumberFormat="1" applyFont="1" applyFill="1" applyBorder="1" applyAlignment="1">
      <alignment horizontal="right" vertical="center"/>
    </xf>
    <xf numFmtId="165" fontId="1" fillId="35" borderId="12" xfId="0" applyNumberFormat="1" applyFont="1" applyFill="1" applyBorder="1" applyAlignment="1">
      <alignment horizontal="right" vertical="center"/>
    </xf>
    <xf numFmtId="165" fontId="1" fillId="35" borderId="12" xfId="0" applyNumberFormat="1" applyFont="1" applyFill="1" applyBorder="1" applyAlignment="1">
      <alignment horizontal="right" vertical="center"/>
    </xf>
    <xf numFmtId="207" fontId="1" fillId="35" borderId="12" xfId="0" applyNumberFormat="1" applyFont="1" applyFill="1" applyBorder="1" applyAlignment="1">
      <alignment horizontal="right" vertical="center"/>
    </xf>
    <xf numFmtId="165" fontId="4" fillId="35" borderId="12" xfId="0" applyNumberFormat="1" applyFont="1" applyFill="1" applyBorder="1" applyAlignment="1">
      <alignment horizontal="right" vertical="center"/>
    </xf>
    <xf numFmtId="207" fontId="4" fillId="0" borderId="12" xfId="0" applyNumberFormat="1" applyFont="1" applyFill="1" applyBorder="1" applyAlignment="1">
      <alignment horizontal="right" vertical="center"/>
    </xf>
    <xf numFmtId="207" fontId="4" fillId="35" borderId="12" xfId="0" applyNumberFormat="1" applyFont="1" applyFill="1" applyBorder="1" applyAlignment="1">
      <alignment horizontal="right" vertical="center"/>
    </xf>
    <xf numFmtId="208" fontId="0" fillId="0" borderId="0" xfId="0" applyNumberFormat="1" applyAlignment="1">
      <alignment horizontal="right"/>
    </xf>
    <xf numFmtId="169" fontId="1" fillId="34" borderId="12" xfId="0" applyNumberFormat="1" applyFont="1" applyFill="1" applyBorder="1" applyAlignment="1">
      <alignment horizontal="right" vertical="center" wrapText="1"/>
    </xf>
    <xf numFmtId="169" fontId="4" fillId="34" borderId="12" xfId="0" applyNumberFormat="1" applyFont="1" applyFill="1" applyBorder="1" applyAlignment="1">
      <alignment horizontal="right" vertical="center" wrapText="1"/>
    </xf>
    <xf numFmtId="169" fontId="4" fillId="34" borderId="13" xfId="0" applyNumberFormat="1" applyFont="1" applyFill="1" applyBorder="1" applyAlignment="1">
      <alignment horizontal="right" vertical="center" wrapText="1"/>
    </xf>
    <xf numFmtId="169" fontId="1" fillId="34" borderId="17" xfId="0" applyNumberFormat="1" applyFont="1" applyFill="1" applyBorder="1" applyAlignment="1">
      <alignment horizontal="right" vertical="center" wrapText="1"/>
    </xf>
    <xf numFmtId="169" fontId="4" fillId="34" borderId="17" xfId="0" applyNumberFormat="1" applyFont="1" applyFill="1" applyBorder="1" applyAlignment="1">
      <alignment horizontal="right" vertical="center" wrapText="1"/>
    </xf>
    <xf numFmtId="169" fontId="4" fillId="34" borderId="18" xfId="0" applyNumberFormat="1" applyFont="1" applyFill="1" applyBorder="1" applyAlignment="1">
      <alignment horizontal="right" vertical="center" wrapText="1"/>
    </xf>
    <xf numFmtId="212" fontId="4" fillId="0" borderId="12" xfId="0" applyNumberFormat="1" applyFont="1" applyBorder="1" applyAlignment="1">
      <alignment horizontal="right" vertical="center"/>
    </xf>
    <xf numFmtId="210" fontId="43" fillId="0" borderId="12" xfId="0" applyNumberFormat="1" applyFont="1" applyBorder="1" applyAlignment="1">
      <alignment horizontal="right" vertical="center"/>
    </xf>
    <xf numFmtId="207" fontId="4" fillId="0" borderId="12" xfId="0" applyNumberFormat="1" applyFont="1" applyBorder="1" applyAlignment="1">
      <alignment horizontal="right" vertical="center"/>
    </xf>
    <xf numFmtId="165" fontId="1" fillId="35" borderId="12" xfId="0" applyNumberFormat="1" applyFont="1" applyFill="1" applyBorder="1" applyAlignment="1">
      <alignment horizontal="right" vertical="center"/>
    </xf>
    <xf numFmtId="0" fontId="2" fillId="0" borderId="0" xfId="0" applyNumberFormat="1" applyFont="1" applyAlignment="1">
      <alignment horizontal="center" vertical="center" wrapText="1"/>
    </xf>
    <xf numFmtId="0" fontId="1" fillId="33" borderId="0" xfId="0" applyNumberFormat="1" applyFont="1" applyFill="1" applyAlignment="1">
      <alignment horizontal="center" wrapText="1"/>
    </xf>
    <xf numFmtId="0" fontId="1" fillId="33" borderId="10" xfId="0" applyNumberFormat="1" applyFont="1" applyFill="1" applyBorder="1" applyAlignment="1">
      <alignment horizontal="center" wrapText="1"/>
    </xf>
    <xf numFmtId="0" fontId="1" fillId="33" borderId="10" xfId="0" applyNumberFormat="1" applyFont="1" applyFill="1" applyBorder="1" applyAlignment="1">
      <alignment horizontal="center" vertical="center"/>
    </xf>
    <xf numFmtId="1" fontId="1" fillId="33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33" borderId="0" xfId="0" applyNumberFormat="1" applyFont="1" applyFill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center"/>
    </xf>
    <xf numFmtId="0" fontId="4" fillId="0" borderId="20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21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/>
    </xf>
    <xf numFmtId="0" fontId="1" fillId="0" borderId="19" xfId="0" applyNumberFormat="1" applyFont="1" applyBorder="1" applyAlignment="1">
      <alignment horizontal="left" vertical="top"/>
    </xf>
    <xf numFmtId="0" fontId="4" fillId="0" borderId="19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1" fillId="33" borderId="0" xfId="0" applyNumberFormat="1" applyFont="1" applyFill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top" wrapText="1" indent="5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2" xfId="0" applyNumberFormat="1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left" vertical="center" wrapText="1" indent="5"/>
    </xf>
    <xf numFmtId="0" fontId="1" fillId="0" borderId="19" xfId="0" applyNumberFormat="1" applyFont="1" applyBorder="1" applyAlignment="1">
      <alignment horizontal="left" vertical="top" wrapText="1" indent="5"/>
    </xf>
    <xf numFmtId="0" fontId="1" fillId="0" borderId="19" xfId="0" applyNumberFormat="1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center" indent="5"/>
    </xf>
    <xf numFmtId="0" fontId="1" fillId="0" borderId="19" xfId="0" applyNumberFormat="1" applyFont="1" applyBorder="1" applyAlignment="1">
      <alignment horizontal="left" vertical="center" indent="5"/>
    </xf>
    <xf numFmtId="0" fontId="5" fillId="0" borderId="0" xfId="0" applyNumberFormat="1" applyFont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24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8" xfId="0" applyNumberFormat="1" applyFont="1" applyBorder="1" applyAlignment="1">
      <alignment horizontal="center" vertical="top" wrapText="1"/>
    </xf>
    <xf numFmtId="0" fontId="1" fillId="0" borderId="26" xfId="0" applyNumberFormat="1" applyFont="1" applyBorder="1" applyAlignment="1">
      <alignment horizontal="center" vertical="top" wrapText="1"/>
    </xf>
    <xf numFmtId="0" fontId="1" fillId="0" borderId="29" xfId="0" applyNumberFormat="1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1" fillId="33" borderId="0" xfId="0" applyNumberFormat="1" applyFont="1" applyFill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" fontId="6" fillId="0" borderId="35" xfId="0" applyNumberFormat="1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left" vertical="center" wrapText="1"/>
    </xf>
    <xf numFmtId="0" fontId="4" fillId="0" borderId="36" xfId="0" applyNumberFormat="1" applyFont="1" applyBorder="1" applyAlignment="1">
      <alignment horizontal="left" vertical="center" wrapText="1"/>
    </xf>
    <xf numFmtId="0" fontId="4" fillId="0" borderId="14" xfId="0" applyNumberFormat="1" applyFont="1" applyBorder="1" applyAlignment="1">
      <alignment horizontal="left" vertical="center" wrapText="1"/>
    </xf>
    <xf numFmtId="168" fontId="1" fillId="0" borderId="11" xfId="0" applyNumberFormat="1" applyFont="1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left" vertical="top" wrapText="1"/>
    </xf>
    <xf numFmtId="0" fontId="1" fillId="0" borderId="36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left" vertical="top" wrapText="1"/>
    </xf>
    <xf numFmtId="168" fontId="4" fillId="0" borderId="11" xfId="0" applyNumberFormat="1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left" vertical="center" wrapText="1"/>
    </xf>
    <xf numFmtId="0" fontId="1" fillId="0" borderId="36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168" fontId="1" fillId="0" borderId="11" xfId="0" applyNumberFormat="1" applyFont="1" applyBorder="1" applyAlignment="1">
      <alignment horizontal="center" vertical="top"/>
    </xf>
    <xf numFmtId="168" fontId="1" fillId="0" borderId="14" xfId="0" applyNumberFormat="1" applyFont="1" applyBorder="1" applyAlignment="1">
      <alignment horizontal="center" vertical="top"/>
    </xf>
    <xf numFmtId="168" fontId="4" fillId="34" borderId="11" xfId="0" applyNumberFormat="1" applyFont="1" applyFill="1" applyBorder="1" applyAlignment="1">
      <alignment horizontal="center" vertical="center"/>
    </xf>
    <xf numFmtId="168" fontId="4" fillId="34" borderId="14" xfId="0" applyNumberFormat="1" applyFont="1" applyFill="1" applyBorder="1" applyAlignment="1">
      <alignment horizontal="center" vertical="center"/>
    </xf>
    <xf numFmtId="168" fontId="1" fillId="0" borderId="11" xfId="0" applyNumberFormat="1" applyFont="1" applyBorder="1" applyAlignment="1">
      <alignment horizontal="center" vertical="center" wrapText="1"/>
    </xf>
    <xf numFmtId="168" fontId="1" fillId="0" borderId="14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left" vertical="center" wrapText="1"/>
    </xf>
    <xf numFmtId="1" fontId="4" fillId="0" borderId="12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left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68"/>
  <sheetViews>
    <sheetView zoomScalePageLayoutView="0" workbookViewId="0" topLeftCell="A31">
      <selection activeCell="A27" sqref="A27:U27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7.33203125" style="1" customWidth="1"/>
    <col min="22" max="22" width="9.16015625" style="1" customWidth="1"/>
    <col min="23" max="23" width="20.83203125" style="1" customWidth="1"/>
    <col min="24" max="24" width="20.5" style="1" customWidth="1"/>
    <col min="25" max="25" width="10.66015625" style="0" customWidth="1"/>
    <col min="26" max="26" width="26.83203125" style="0" customWidth="1"/>
    <col min="27" max="29" width="10.66015625" style="0" customWidth="1"/>
  </cols>
  <sheetData>
    <row r="1" spans="23:24" s="2" customFormat="1" ht="14.25" customHeight="1">
      <c r="W1" s="100" t="s">
        <v>0</v>
      </c>
      <c r="X1" s="100"/>
    </row>
    <row r="2" spans="23:24" s="1" customFormat="1" ht="6.75" customHeight="1">
      <c r="W2" s="100"/>
      <c r="X2" s="100"/>
    </row>
    <row r="3" spans="8:24" s="2" customFormat="1" ht="11.25" customHeight="1">
      <c r="H3" s="101" t="s">
        <v>1</v>
      </c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ht="12" customHeight="1">
      <c r="A4" s="3" t="s">
        <v>2</v>
      </c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="2" customFormat="1" ht="4.5" customHeight="1"/>
    <row r="6" spans="1:24" ht="26.25" customHeight="1">
      <c r="A6" s="3" t="s">
        <v>3</v>
      </c>
      <c r="H6" s="103" t="s">
        <v>4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="2" customFormat="1" ht="6" customHeight="1"/>
    <row r="8" spans="1:24" ht="12" customHeight="1">
      <c r="A8" s="3" t="s">
        <v>5</v>
      </c>
      <c r="S8" s="104">
        <v>21</v>
      </c>
      <c r="T8" s="104"/>
      <c r="U8" s="104"/>
      <c r="V8" s="104"/>
      <c r="W8" s="104"/>
      <c r="X8" s="104"/>
    </row>
    <row r="9" s="2" customFormat="1" ht="5.25" customHeight="1"/>
    <row r="10" spans="1:24" s="2" customFormat="1" ht="5.25" customHeight="1">
      <c r="A10" s="105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 t="s">
        <v>155</v>
      </c>
      <c r="T10" s="106"/>
      <c r="U10" s="106"/>
      <c r="V10" s="106"/>
      <c r="W10" s="106"/>
      <c r="X10" s="106"/>
    </row>
    <row r="11" spans="1:24" ht="12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106"/>
      <c r="U11" s="106"/>
      <c r="V11" s="106"/>
      <c r="W11" s="106"/>
      <c r="X11" s="106"/>
    </row>
    <row r="12" spans="1:24" ht="12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7"/>
      <c r="T12" s="107"/>
      <c r="U12" s="107"/>
      <c r="V12" s="107"/>
      <c r="W12" s="107"/>
      <c r="X12" s="107"/>
    </row>
    <row r="13" s="5" customFormat="1" ht="4.5" customHeight="1"/>
    <row r="14" spans="1:23" s="2" customFormat="1" ht="39" customHeight="1">
      <c r="A14" s="108" t="s">
        <v>156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</row>
    <row r="15" spans="1:24" s="2" customFormat="1" ht="10.5" customHeight="1">
      <c r="A15" s="109" t="s">
        <v>159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6" t="s">
        <v>7</v>
      </c>
    </row>
    <row r="16" s="2" customFormat="1" ht="4.5" customHeight="1"/>
    <row r="17" spans="1:24" s="2" customFormat="1" ht="21" customHeight="1">
      <c r="A17" s="110" t="s">
        <v>8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7" t="s">
        <v>9</v>
      </c>
      <c r="W17" s="7" t="s">
        <v>10</v>
      </c>
      <c r="X17" s="8" t="s">
        <v>11</v>
      </c>
    </row>
    <row r="18" spans="1:24" s="2" customFormat="1" ht="12.75" customHeight="1">
      <c r="A18" s="111" t="s">
        <v>12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9">
        <v>1</v>
      </c>
      <c r="W18" s="51">
        <f>SUM(W19:W25)</f>
        <v>52616188.06</v>
      </c>
      <c r="X18" s="82">
        <f>SUM(X19:X25)</f>
        <v>65905703.74999999</v>
      </c>
    </row>
    <row r="19" spans="1:24" s="2" customFormat="1" ht="12.75" customHeight="1">
      <c r="A19" s="112" t="s">
        <v>13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0">
        <v>2</v>
      </c>
      <c r="W19" s="99">
        <f>10205120.11+18586</f>
        <v>10223706.11</v>
      </c>
      <c r="X19" s="48">
        <v>23858125.8</v>
      </c>
    </row>
    <row r="20" spans="1:24" s="2" customFormat="1" ht="12.75" customHeight="1">
      <c r="A20" s="112" t="s">
        <v>14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0">
        <v>3</v>
      </c>
      <c r="W20" s="79" t="s">
        <v>15</v>
      </c>
      <c r="X20" s="49" t="s">
        <v>15</v>
      </c>
    </row>
    <row r="21" spans="1:24" s="2" customFormat="1" ht="12.75" customHeight="1">
      <c r="A21" s="112" t="s">
        <v>16</v>
      </c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0">
        <v>4</v>
      </c>
      <c r="W21" s="80">
        <f>40182409.52+829440-1121500</f>
        <v>39890349.52</v>
      </c>
      <c r="X21" s="83">
        <f>38730547.47+829440-1121500</f>
        <v>38438487.47</v>
      </c>
    </row>
    <row r="22" spans="1:24" s="2" customFormat="1" ht="12.75" customHeight="1">
      <c r="A22" s="112" t="s">
        <v>17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0">
        <v>5</v>
      </c>
      <c r="W22" s="78">
        <f>474964+2000</f>
        <v>476964</v>
      </c>
      <c r="X22" s="50">
        <v>704657.24</v>
      </c>
    </row>
    <row r="23" spans="1:24" s="2" customFormat="1" ht="12.75" customHeight="1">
      <c r="A23" s="112" t="s">
        <v>18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0">
        <v>6</v>
      </c>
      <c r="W23" s="78">
        <f>619528.57+265</f>
        <v>619793.57</v>
      </c>
      <c r="X23" s="50">
        <f>631966.44+265</f>
        <v>632231.44</v>
      </c>
    </row>
    <row r="24" spans="1:24" s="2" customFormat="1" ht="12.75" customHeight="1">
      <c r="A24" s="113" t="s">
        <v>19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0">
        <v>7</v>
      </c>
      <c r="W24" s="79" t="s">
        <v>15</v>
      </c>
      <c r="X24" s="49" t="s">
        <v>15</v>
      </c>
    </row>
    <row r="25" spans="1:24" s="2" customFormat="1" ht="12.75" customHeight="1">
      <c r="A25" s="113" t="s">
        <v>20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0">
        <v>8</v>
      </c>
      <c r="W25" s="80">
        <f>1377090.86+28284</f>
        <v>1405374.86</v>
      </c>
      <c r="X25" s="83">
        <v>2272201.8</v>
      </c>
    </row>
    <row r="26" spans="1:24" s="2" customFormat="1" ht="12.75" customHeight="1">
      <c r="A26" s="111" t="s">
        <v>21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9">
        <v>9</v>
      </c>
      <c r="W26" s="51">
        <f>SUM(W27:W37)</f>
        <v>1305357996.25</v>
      </c>
      <c r="X26" s="51">
        <f>SUM(X27:X37)</f>
        <v>1289346176.02</v>
      </c>
    </row>
    <row r="27" spans="1:24" s="2" customFormat="1" ht="12.75" customHeight="1">
      <c r="A27" s="112" t="s">
        <v>22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">
        <v>10</v>
      </c>
      <c r="W27" s="78">
        <f>200000-200000</f>
        <v>0</v>
      </c>
      <c r="X27" s="50"/>
    </row>
    <row r="28" spans="1:24" s="2" customFormat="1" ht="12.75" customHeight="1">
      <c r="A28" s="112" t="s">
        <v>23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">
        <v>11</v>
      </c>
      <c r="W28" s="79" t="s">
        <v>15</v>
      </c>
      <c r="X28" s="49" t="s">
        <v>15</v>
      </c>
    </row>
    <row r="29" spans="1:24" s="2" customFormat="1" ht="12.75" customHeight="1">
      <c r="A29" s="112" t="s">
        <v>24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">
        <v>12</v>
      </c>
      <c r="W29" s="79" t="s">
        <v>15</v>
      </c>
      <c r="X29" s="49" t="s">
        <v>15</v>
      </c>
    </row>
    <row r="30" spans="1:24" s="2" customFormat="1" ht="12.75" customHeight="1">
      <c r="A30" s="112" t="s">
        <v>25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">
        <v>13</v>
      </c>
      <c r="W30" s="79" t="s">
        <v>15</v>
      </c>
      <c r="X30" s="49" t="s">
        <v>15</v>
      </c>
    </row>
    <row r="31" spans="1:24" s="2" customFormat="1" ht="12.75" customHeight="1">
      <c r="A31" s="112" t="s">
        <v>26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">
        <v>14</v>
      </c>
      <c r="W31" s="79" t="s">
        <v>15</v>
      </c>
      <c r="X31" s="49" t="s">
        <v>15</v>
      </c>
    </row>
    <row r="32" spans="1:24" s="2" customFormat="1" ht="12.75" customHeight="1">
      <c r="A32" s="112" t="s">
        <v>27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">
        <v>15</v>
      </c>
      <c r="W32" s="80">
        <v>40665633.78</v>
      </c>
      <c r="X32" s="48">
        <v>44269596.44</v>
      </c>
    </row>
    <row r="33" spans="1:24" s="2" customFormat="1" ht="12.75" customHeight="1">
      <c r="A33" s="112" t="s">
        <v>28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">
        <v>16</v>
      </c>
      <c r="W33" s="79" t="s">
        <v>15</v>
      </c>
      <c r="X33" s="49" t="s">
        <v>15</v>
      </c>
    </row>
    <row r="34" spans="1:26" s="2" customFormat="1" ht="12.75" customHeight="1">
      <c r="A34" s="112" t="s">
        <v>29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">
        <v>17</v>
      </c>
      <c r="W34" s="80">
        <v>1264692362.47</v>
      </c>
      <c r="X34" s="52">
        <v>1245076579.58</v>
      </c>
      <c r="Z34" s="2" t="s">
        <v>153</v>
      </c>
    </row>
    <row r="35" spans="1:24" s="2" customFormat="1" ht="12.75" customHeight="1">
      <c r="A35" s="112" t="s">
        <v>30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">
        <v>18</v>
      </c>
      <c r="W35" s="79" t="s">
        <v>15</v>
      </c>
      <c r="X35" s="49" t="s">
        <v>15</v>
      </c>
    </row>
    <row r="36" spans="1:24" s="2" customFormat="1" ht="12.75" customHeight="1">
      <c r="A36" s="112" t="s">
        <v>31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">
        <v>19</v>
      </c>
      <c r="W36" s="79" t="s">
        <v>15</v>
      </c>
      <c r="X36" s="49" t="s">
        <v>15</v>
      </c>
    </row>
    <row r="37" spans="1:24" s="2" customFormat="1" ht="12.75" customHeight="1">
      <c r="A37" s="112" t="s">
        <v>32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">
        <v>20</v>
      </c>
      <c r="W37" s="76" t="s">
        <v>15</v>
      </c>
      <c r="X37" s="49" t="s">
        <v>15</v>
      </c>
    </row>
    <row r="38" spans="1:26" s="2" customFormat="1" ht="12.75" customHeight="1">
      <c r="A38" s="114" t="s">
        <v>33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2">
        <v>21</v>
      </c>
      <c r="W38" s="51">
        <f>W26+W18</f>
        <v>1357974184.31</v>
      </c>
      <c r="X38" s="82">
        <f>X26+X18</f>
        <v>1355251879.77</v>
      </c>
      <c r="Z38" s="55"/>
    </row>
    <row r="39" spans="1:26" s="2" customFormat="1" ht="12.75" customHeight="1">
      <c r="A39" s="111" t="s">
        <v>34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2">
        <v>22</v>
      </c>
      <c r="W39" s="51">
        <f>W40+W47</f>
        <v>1655697918.17</v>
      </c>
      <c r="X39" s="82">
        <f>X40+X47</f>
        <v>1496699538.91</v>
      </c>
      <c r="Z39" s="55"/>
    </row>
    <row r="40" spans="1:26" s="2" customFormat="1" ht="12.75" customHeight="1">
      <c r="A40" s="111" t="s">
        <v>35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2">
        <v>23</v>
      </c>
      <c r="W40" s="51">
        <f>SUM(W41:W46)</f>
        <v>1638433059.17</v>
      </c>
      <c r="X40" s="82">
        <f>SUM(X41:X46)</f>
        <v>1479434679.91</v>
      </c>
      <c r="Z40" s="55"/>
    </row>
    <row r="41" spans="1:26" s="2" customFormat="1" ht="12.75" customHeight="1">
      <c r="A41" s="112" t="s">
        <v>36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">
        <v>24</v>
      </c>
      <c r="W41" s="52">
        <v>1589507480.01</v>
      </c>
      <c r="X41" s="83">
        <f>699333333.34+620289819.01+117109211.78</f>
        <v>1436732364.1299999</v>
      </c>
      <c r="Z41" s="55"/>
    </row>
    <row r="42" spans="1:24" s="2" customFormat="1" ht="12.75" customHeight="1">
      <c r="A42" s="112" t="s">
        <v>37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">
        <v>25</v>
      </c>
      <c r="W42" s="78">
        <v>946</v>
      </c>
      <c r="X42" s="49" t="s">
        <v>15</v>
      </c>
    </row>
    <row r="43" spans="1:24" ht="12" customHeight="1">
      <c r="A43" s="115" t="s">
        <v>38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">
        <v>26</v>
      </c>
      <c r="W43" s="79" t="s">
        <v>15</v>
      </c>
      <c r="X43" s="49" t="s">
        <v>15</v>
      </c>
    </row>
    <row r="44" spans="1:24" s="2" customFormat="1" ht="12.75" customHeight="1">
      <c r="A44" s="112" t="s">
        <v>39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">
        <v>27</v>
      </c>
      <c r="W44" s="80">
        <f>40298339.2+127284</f>
        <v>40425623.2</v>
      </c>
      <c r="X44" s="83">
        <f>151799540.6-117109211.78-711343.15+33000</f>
        <v>34011985.669999994</v>
      </c>
    </row>
    <row r="45" spans="1:24" s="2" customFormat="1" ht="12.75" customHeight="1">
      <c r="A45" s="116" t="s">
        <v>40</v>
      </c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">
        <v>28</v>
      </c>
      <c r="W45" s="80">
        <v>7978486.96</v>
      </c>
      <c r="X45" s="83">
        <v>7978486.96</v>
      </c>
    </row>
    <row r="46" spans="1:24" s="2" customFormat="1" ht="12.75" customHeight="1">
      <c r="A46" s="112" t="s">
        <v>41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">
        <v>29</v>
      </c>
      <c r="W46" s="80">
        <v>520523</v>
      </c>
      <c r="X46" s="83">
        <v>711843.15</v>
      </c>
    </row>
    <row r="47" spans="1:24" s="2" customFormat="1" ht="12.75" customHeight="1">
      <c r="A47" s="111" t="s">
        <v>42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2">
        <v>30</v>
      </c>
      <c r="W47" s="51">
        <f>SUM(W48:W52)</f>
        <v>17264859</v>
      </c>
      <c r="X47" s="82">
        <f>SUM(X48:X52)</f>
        <v>17264859</v>
      </c>
    </row>
    <row r="48" spans="1:24" s="2" customFormat="1" ht="12.75" customHeight="1">
      <c r="A48" s="112" t="s">
        <v>43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">
        <v>31</v>
      </c>
      <c r="W48" s="79" t="s">
        <v>15</v>
      </c>
      <c r="X48" s="49" t="s">
        <v>15</v>
      </c>
    </row>
    <row r="49" spans="1:24" s="2" customFormat="1" ht="12.75" customHeight="1">
      <c r="A49" s="112" t="s">
        <v>44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">
        <v>32</v>
      </c>
      <c r="W49" s="79" t="s">
        <v>15</v>
      </c>
      <c r="X49" s="49" t="s">
        <v>15</v>
      </c>
    </row>
    <row r="50" spans="1:24" s="2" customFormat="1" ht="12.75" customHeight="1">
      <c r="A50" s="112" t="s">
        <v>45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">
        <v>33</v>
      </c>
      <c r="W50" s="79" t="s">
        <v>15</v>
      </c>
      <c r="X50" s="49" t="s">
        <v>15</v>
      </c>
    </row>
    <row r="51" spans="1:24" s="2" customFormat="1" ht="12.75" customHeight="1">
      <c r="A51" s="116" t="s">
        <v>46</v>
      </c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">
        <v>34</v>
      </c>
      <c r="W51" s="80">
        <v>17264859</v>
      </c>
      <c r="X51" s="83">
        <v>17264859</v>
      </c>
    </row>
    <row r="52" spans="1:24" s="2" customFormat="1" ht="12.75" customHeight="1">
      <c r="A52" s="112" t="s">
        <v>47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">
        <v>35</v>
      </c>
      <c r="W52" s="79" t="s">
        <v>15</v>
      </c>
      <c r="X52" s="49" t="s">
        <v>15</v>
      </c>
    </row>
    <row r="53" spans="1:24" s="2" customFormat="1" ht="12.75" customHeight="1">
      <c r="A53" s="111" t="s">
        <v>48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2">
        <v>36</v>
      </c>
      <c r="W53" s="87">
        <f>SUM(W54:W59)</f>
        <v>-297723726.01000005</v>
      </c>
      <c r="X53" s="88">
        <f>SUM(X54:X59)</f>
        <v>-141447659.14000005</v>
      </c>
    </row>
    <row r="54" spans="1:24" s="2" customFormat="1" ht="12.75" customHeight="1">
      <c r="A54" s="112" t="s">
        <v>49</v>
      </c>
      <c r="B54" s="112"/>
      <c r="C54" s="112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">
        <v>37</v>
      </c>
      <c r="W54" s="77">
        <v>531815122.45</v>
      </c>
      <c r="X54" s="84">
        <v>531815122.45</v>
      </c>
    </row>
    <row r="55" spans="1:24" s="2" customFormat="1" ht="12.75" customHeight="1">
      <c r="A55" s="112" t="s">
        <v>50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">
        <v>38</v>
      </c>
      <c r="W55" s="76" t="s">
        <v>15</v>
      </c>
      <c r="X55" s="53" t="s">
        <v>15</v>
      </c>
    </row>
    <row r="56" spans="1:24" s="2" customFormat="1" ht="12.75" customHeight="1">
      <c r="A56" s="112" t="s">
        <v>51</v>
      </c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">
        <v>39</v>
      </c>
      <c r="W56" s="76" t="s">
        <v>15</v>
      </c>
      <c r="X56" s="53" t="s">
        <v>15</v>
      </c>
    </row>
    <row r="57" spans="1:24" s="2" customFormat="1" ht="12.75" customHeight="1">
      <c r="A57" s="112" t="s">
        <v>52</v>
      </c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">
        <v>40</v>
      </c>
      <c r="W57" s="76" t="s">
        <v>15</v>
      </c>
      <c r="X57" s="53" t="s">
        <v>15</v>
      </c>
    </row>
    <row r="58" spans="1:24" s="2" customFormat="1" ht="12.75" customHeight="1">
      <c r="A58" s="112" t="s">
        <v>53</v>
      </c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">
        <v>41</v>
      </c>
      <c r="W58" s="76" t="s">
        <v>15</v>
      </c>
      <c r="X58" s="53" t="s">
        <v>15</v>
      </c>
    </row>
    <row r="59" spans="1:26" s="2" customFormat="1" ht="12.75" customHeight="1">
      <c r="A59" s="112" t="s">
        <v>54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">
        <v>42</v>
      </c>
      <c r="W59" s="81">
        <f>-828968639.46-570209</f>
        <v>-829538848.46</v>
      </c>
      <c r="X59" s="85">
        <v>-673262781.59</v>
      </c>
      <c r="Z59" s="2" t="s">
        <v>153</v>
      </c>
    </row>
    <row r="60" spans="1:24" s="2" customFormat="1" ht="12.75" customHeight="1">
      <c r="A60" s="111" t="s">
        <v>55</v>
      </c>
      <c r="B60" s="111"/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2">
        <v>43</v>
      </c>
      <c r="W60" s="54">
        <f>W39+W53</f>
        <v>1357974192.16</v>
      </c>
      <c r="X60" s="86">
        <f>X39+X53</f>
        <v>1355251879.77</v>
      </c>
    </row>
    <row r="61" s="2" customFormat="1" ht="6" customHeight="1"/>
    <row r="62" spans="1:24" s="2" customFormat="1" ht="20.25" customHeight="1">
      <c r="A62" s="74" t="s">
        <v>158</v>
      </c>
      <c r="W62" s="89">
        <f>W53/150000</f>
        <v>-1984.824840066667</v>
      </c>
      <c r="X62" s="89">
        <f>X53/150000</f>
        <v>-942.984394266667</v>
      </c>
    </row>
    <row r="63" s="2" customFormat="1" ht="6" customHeight="1"/>
    <row r="64" s="2" customFormat="1" ht="6" customHeight="1"/>
    <row r="65" spans="1:23" s="2" customFormat="1" ht="12.75" customHeight="1">
      <c r="A65" s="3" t="s">
        <v>56</v>
      </c>
      <c r="H65" s="103" t="s">
        <v>57</v>
      </c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W65" s="4"/>
    </row>
    <row r="66" spans="8:23" s="2" customFormat="1" ht="10.5" customHeight="1">
      <c r="H66" s="117" t="s">
        <v>58</v>
      </c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W66" s="13" t="s">
        <v>59</v>
      </c>
    </row>
    <row r="67" spans="1:23" s="2" customFormat="1" ht="12.75" customHeight="1">
      <c r="A67" s="3" t="s">
        <v>60</v>
      </c>
      <c r="H67" s="103" t="s">
        <v>61</v>
      </c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W67" s="4"/>
    </row>
    <row r="68" spans="2:23" s="2" customFormat="1" ht="9.75" customHeight="1">
      <c r="B68" s="1" t="s">
        <v>62</v>
      </c>
      <c r="H68" s="117" t="s">
        <v>58</v>
      </c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W68" s="13" t="s">
        <v>59</v>
      </c>
    </row>
  </sheetData>
  <sheetProtection/>
  <mergeCells count="56">
    <mergeCell ref="H67:U67"/>
    <mergeCell ref="H68:U68"/>
    <mergeCell ref="A57:U57"/>
    <mergeCell ref="A58:U58"/>
    <mergeCell ref="A59:U59"/>
    <mergeCell ref="A60:U60"/>
    <mergeCell ref="H65:U65"/>
    <mergeCell ref="H66:U66"/>
    <mergeCell ref="A51:U51"/>
    <mergeCell ref="A52:U52"/>
    <mergeCell ref="A53:U53"/>
    <mergeCell ref="A54:U54"/>
    <mergeCell ref="A55:U55"/>
    <mergeCell ref="A56:U56"/>
    <mergeCell ref="A45:U45"/>
    <mergeCell ref="A46:U46"/>
    <mergeCell ref="A47:U47"/>
    <mergeCell ref="A48:U48"/>
    <mergeCell ref="A49:U49"/>
    <mergeCell ref="A50:U50"/>
    <mergeCell ref="A39:U39"/>
    <mergeCell ref="A40:U40"/>
    <mergeCell ref="A41:U41"/>
    <mergeCell ref="A42:U42"/>
    <mergeCell ref="A43:U43"/>
    <mergeCell ref="A44:U44"/>
    <mergeCell ref="A33:U33"/>
    <mergeCell ref="A34:U34"/>
    <mergeCell ref="A35:U35"/>
    <mergeCell ref="A36:U36"/>
    <mergeCell ref="A37:U37"/>
    <mergeCell ref="A38:U38"/>
    <mergeCell ref="A27:U27"/>
    <mergeCell ref="A28:U28"/>
    <mergeCell ref="A29:U29"/>
    <mergeCell ref="A30:U30"/>
    <mergeCell ref="A31:U31"/>
    <mergeCell ref="A32:U32"/>
    <mergeCell ref="A21:U21"/>
    <mergeCell ref="A22:U22"/>
    <mergeCell ref="A23:U23"/>
    <mergeCell ref="A24:U24"/>
    <mergeCell ref="A25:U25"/>
    <mergeCell ref="A26:U26"/>
    <mergeCell ref="A14:W14"/>
    <mergeCell ref="A15:W15"/>
    <mergeCell ref="A17:U17"/>
    <mergeCell ref="A18:U18"/>
    <mergeCell ref="A19:U19"/>
    <mergeCell ref="A20:U20"/>
    <mergeCell ref="W1:X2"/>
    <mergeCell ref="H3:X4"/>
    <mergeCell ref="H6:X6"/>
    <mergeCell ref="S8:X8"/>
    <mergeCell ref="A10:R12"/>
    <mergeCell ref="S10:X12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44"/>
  <sheetViews>
    <sheetView zoomScalePageLayoutView="0" workbookViewId="0" topLeftCell="A16">
      <selection activeCell="W25" sqref="W25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8.16015625" style="1" customWidth="1"/>
    <col min="24" max="24" width="19.33203125" style="1" customWidth="1"/>
  </cols>
  <sheetData>
    <row r="1" spans="23:24" s="2" customFormat="1" ht="14.25" customHeight="1">
      <c r="W1" s="100" t="s">
        <v>86</v>
      </c>
      <c r="X1" s="100"/>
    </row>
    <row r="2" spans="23:24" s="1" customFormat="1" ht="6.75" customHeight="1">
      <c r="W2" s="100"/>
      <c r="X2" s="100"/>
    </row>
    <row r="3" spans="8:24" ht="12" customHeight="1">
      <c r="H3" s="123" t="s">
        <v>1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2" customHeight="1">
      <c r="A4" s="3" t="s">
        <v>2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="2" customFormat="1" ht="6" customHeight="1"/>
    <row r="6" spans="1:24" ht="12" customHeight="1">
      <c r="A6" s="3" t="s">
        <v>3</v>
      </c>
      <c r="H6" s="103" t="s">
        <v>4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="2" customFormat="1" ht="6" customHeight="1"/>
    <row r="8" spans="1:24" ht="12" customHeight="1">
      <c r="A8" s="3" t="s">
        <v>5</v>
      </c>
      <c r="S8" s="104">
        <v>21</v>
      </c>
      <c r="T8" s="104"/>
      <c r="U8" s="104"/>
      <c r="V8" s="104"/>
      <c r="W8" s="104"/>
      <c r="X8" s="104"/>
    </row>
    <row r="9" s="2" customFormat="1" ht="6.75" customHeight="1"/>
    <row r="10" spans="1:24" s="2" customFormat="1" ht="5.25" customHeight="1">
      <c r="A10" s="105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 t="s">
        <v>154</v>
      </c>
      <c r="T10" s="106"/>
      <c r="U10" s="106"/>
      <c r="V10" s="106"/>
      <c r="W10" s="106"/>
      <c r="X10" s="106"/>
    </row>
    <row r="11" spans="1:24" ht="12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106"/>
      <c r="U11" s="106"/>
      <c r="V11" s="106"/>
      <c r="W11" s="106"/>
      <c r="X11" s="106"/>
    </row>
    <row r="12" spans="1:24" ht="12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7"/>
      <c r="T12" s="107"/>
      <c r="U12" s="107"/>
      <c r="V12" s="107"/>
      <c r="W12" s="107"/>
      <c r="X12" s="107"/>
    </row>
    <row r="13" s="5" customFormat="1" ht="4.5" customHeight="1"/>
    <row r="14" spans="1:24" s="2" customFormat="1" ht="12.75" customHeight="1">
      <c r="A14" s="122" t="s">
        <v>85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:24" s="2" customFormat="1" ht="12" customHeight="1">
      <c r="A15" s="109" t="s">
        <v>160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="2" customFormat="1" ht="12" customHeight="1">
      <c r="X16" s="6" t="s">
        <v>7</v>
      </c>
    </row>
    <row r="17" spans="1:24" ht="35.25" customHeight="1">
      <c r="A17" s="110" t="s">
        <v>8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7" t="s">
        <v>9</v>
      </c>
      <c r="W17" s="7" t="s">
        <v>84</v>
      </c>
      <c r="X17" s="8" t="s">
        <v>157</v>
      </c>
    </row>
    <row r="18" spans="1:24" s="2" customFormat="1" ht="12.75" customHeight="1">
      <c r="A18" s="112" t="s">
        <v>83</v>
      </c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6">
        <v>10</v>
      </c>
      <c r="W18" s="42" t="s">
        <v>15</v>
      </c>
      <c r="X18" s="42" t="s">
        <v>15</v>
      </c>
    </row>
    <row r="19" spans="1:24" s="2" customFormat="1" ht="12.75" customHeight="1">
      <c r="A19" s="120" t="s">
        <v>82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6">
        <v>20</v>
      </c>
      <c r="W19" s="42" t="s">
        <v>15</v>
      </c>
      <c r="X19" s="42" t="s">
        <v>15</v>
      </c>
    </row>
    <row r="20" spans="1:24" s="2" customFormat="1" ht="12.75" customHeight="1">
      <c r="A20" s="121" t="s">
        <v>81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7">
        <v>30</v>
      </c>
      <c r="W20" s="46" t="s">
        <v>15</v>
      </c>
      <c r="X20" s="46" t="s">
        <v>15</v>
      </c>
    </row>
    <row r="21" spans="1:24" s="2" customFormat="1" ht="12.75" customHeight="1">
      <c r="A21" s="113" t="s">
        <v>80</v>
      </c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6">
        <v>40</v>
      </c>
      <c r="W21" s="45">
        <v>1348779</v>
      </c>
      <c r="X21" s="45">
        <f>7008357.23</f>
        <v>7008357.23</v>
      </c>
    </row>
    <row r="22" spans="1:24" s="2" customFormat="1" ht="12.75" customHeight="1">
      <c r="A22" s="113" t="s">
        <v>79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6">
        <v>50</v>
      </c>
      <c r="W22" s="45">
        <v>260426.81</v>
      </c>
      <c r="X22" s="45">
        <f>829440+3342</f>
        <v>832782</v>
      </c>
    </row>
    <row r="23" spans="1:24" s="2" customFormat="1" ht="12.75" customHeight="1">
      <c r="A23" s="113" t="s">
        <v>78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6">
        <v>60</v>
      </c>
      <c r="W23" s="42" t="s">
        <v>15</v>
      </c>
      <c r="X23" s="42" t="s">
        <v>15</v>
      </c>
    </row>
    <row r="24" spans="1:24" s="2" customFormat="1" ht="12.75" customHeight="1">
      <c r="A24" s="113" t="s">
        <v>77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6">
        <v>70</v>
      </c>
      <c r="W24" s="44">
        <f>67435133.86+74553.95-257731.56-1000-74.45</f>
        <v>67250881.8</v>
      </c>
      <c r="X24" s="44">
        <f>81818.87+67699289.65</f>
        <v>67781108.52000001</v>
      </c>
    </row>
    <row r="25" spans="1:24" s="2" customFormat="1" ht="12.75" customHeight="1">
      <c r="A25" s="113" t="s">
        <v>76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6">
        <v>80</v>
      </c>
      <c r="W25" s="44">
        <f>90127683.32+257731.56</f>
        <v>90385414.88</v>
      </c>
      <c r="X25" s="44">
        <f>130304196.51</f>
        <v>130304196.51</v>
      </c>
    </row>
    <row r="26" spans="1:24" s="2" customFormat="1" ht="12.75" customHeight="1">
      <c r="A26" s="120" t="s">
        <v>75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6">
        <v>90</v>
      </c>
      <c r="W26" s="45">
        <v>248954.91</v>
      </c>
      <c r="X26" s="45">
        <f>21256.88+39094.02</f>
        <v>60350.899999999994</v>
      </c>
    </row>
    <row r="27" spans="1:24" s="2" customFormat="1" ht="12.75" customHeight="1">
      <c r="A27" s="113" t="s">
        <v>74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">
        <v>100</v>
      </c>
      <c r="W27" s="42" t="s">
        <v>15</v>
      </c>
      <c r="X27" s="42" t="s">
        <v>15</v>
      </c>
    </row>
    <row r="28" spans="1:24" ht="23.25" customHeight="1">
      <c r="A28" s="118" t="s">
        <v>73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2">
        <v>110</v>
      </c>
      <c r="W28" s="56">
        <f>W21+W22-W24-W25-W26</f>
        <v>-156276045.78</v>
      </c>
      <c r="X28" s="56">
        <v>-190304000</v>
      </c>
    </row>
    <row r="29" spans="1:24" s="2" customFormat="1" ht="12.75" customHeight="1">
      <c r="A29" s="113" t="s">
        <v>72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">
        <v>120</v>
      </c>
      <c r="W29" s="57" t="s">
        <v>15</v>
      </c>
      <c r="X29" s="42" t="s">
        <v>15</v>
      </c>
    </row>
    <row r="30" spans="1:24" s="2" customFormat="1" ht="12.75" customHeight="1">
      <c r="A30" s="121" t="s">
        <v>71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">
        <v>130</v>
      </c>
      <c r="W30" s="56">
        <f>W28</f>
        <v>-156276045.78</v>
      </c>
      <c r="X30" s="56">
        <f>X28</f>
        <v>-190304000</v>
      </c>
    </row>
    <row r="31" spans="1:24" s="2" customFormat="1" ht="12.75" customHeight="1">
      <c r="A31" s="113" t="s">
        <v>70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">
        <v>140</v>
      </c>
      <c r="W31" s="57" t="s">
        <v>15</v>
      </c>
      <c r="X31" s="57"/>
    </row>
    <row r="32" spans="1:24" s="14" customFormat="1" ht="23.25" customHeight="1">
      <c r="A32" s="118" t="s">
        <v>69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5">
        <v>150</v>
      </c>
      <c r="W32" s="58">
        <f>W30</f>
        <v>-156276045.78</v>
      </c>
      <c r="X32" s="58">
        <f>X30</f>
        <v>-190304000</v>
      </c>
    </row>
    <row r="33" spans="1:24" s="2" customFormat="1" ht="12.75" customHeight="1">
      <c r="A33" s="113" t="s">
        <v>68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">
        <v>160</v>
      </c>
      <c r="W33" s="57" t="s">
        <v>15</v>
      </c>
      <c r="X33" s="57" t="s">
        <v>15</v>
      </c>
    </row>
    <row r="34" spans="1:24" s="2" customFormat="1" ht="21.75" customHeight="1">
      <c r="A34" s="118" t="s">
        <v>67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2">
        <v>200</v>
      </c>
      <c r="W34" s="56">
        <f>W32</f>
        <v>-156276045.78</v>
      </c>
      <c r="X34" s="56">
        <f>X32</f>
        <v>-190304000</v>
      </c>
    </row>
    <row r="35" spans="1:24" s="2" customFormat="1" ht="12.75" customHeight="1">
      <c r="A35" s="119" t="s">
        <v>66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">
        <v>210</v>
      </c>
      <c r="W35" s="75">
        <f>W34/150000/1000</f>
        <v>-1.0418403052</v>
      </c>
      <c r="X35" s="75">
        <f>X34/150000/1000</f>
        <v>-1.2686933333333335</v>
      </c>
    </row>
    <row r="36" spans="1:24" s="2" customFormat="1" ht="12.75" customHeight="1">
      <c r="A36" s="112" t="s">
        <v>65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">
        <v>220</v>
      </c>
      <c r="W36" s="57" t="s">
        <v>15</v>
      </c>
      <c r="X36" s="57" t="s">
        <v>15</v>
      </c>
    </row>
    <row r="37" spans="1:24" s="2" customFormat="1" ht="12.75" customHeight="1">
      <c r="A37" s="120" t="s">
        <v>64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1">
        <v>230</v>
      </c>
      <c r="W37" s="57" t="s">
        <v>15</v>
      </c>
      <c r="X37" s="57" t="s">
        <v>15</v>
      </c>
    </row>
    <row r="38" spans="1:24" s="2" customFormat="1" ht="12.75" customHeight="1">
      <c r="A38" s="121" t="s">
        <v>63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">
        <v>240</v>
      </c>
      <c r="W38" s="56">
        <f>W34</f>
        <v>-156276045.78</v>
      </c>
      <c r="X38" s="56">
        <f>X34</f>
        <v>-190304000</v>
      </c>
    </row>
    <row r="39" s="2" customFormat="1" ht="18" customHeight="1">
      <c r="X39" s="59"/>
    </row>
    <row r="40" spans="1:23" s="2" customFormat="1" ht="12.75" customHeight="1">
      <c r="A40" s="3" t="s">
        <v>56</v>
      </c>
      <c r="H40" s="103" t="s">
        <v>57</v>
      </c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W40" s="4"/>
    </row>
    <row r="41" spans="8:23" s="2" customFormat="1" ht="10.5" customHeight="1">
      <c r="H41" s="117" t="s">
        <v>58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W41" s="13" t="s">
        <v>59</v>
      </c>
    </row>
    <row r="42" spans="1:23" s="2" customFormat="1" ht="12.75" customHeight="1">
      <c r="A42" s="3" t="s">
        <v>60</v>
      </c>
      <c r="H42" s="103" t="s">
        <v>61</v>
      </c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W42" s="4"/>
    </row>
    <row r="43" spans="8:23" s="2" customFormat="1" ht="9.75" customHeight="1">
      <c r="H43" s="117" t="s">
        <v>58</v>
      </c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W43" s="13" t="s">
        <v>59</v>
      </c>
    </row>
    <row r="44" s="2" customFormat="1" ht="12.75" customHeight="1">
      <c r="B44" s="1" t="s">
        <v>62</v>
      </c>
    </row>
    <row r="45" s="2" customFormat="1" ht="12.75" customHeight="1"/>
  </sheetData>
  <sheetProtection/>
  <mergeCells count="34"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U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H40:U40"/>
    <mergeCell ref="H41:U41"/>
    <mergeCell ref="H42:U42"/>
    <mergeCell ref="H43:U43"/>
    <mergeCell ref="A33:U33"/>
    <mergeCell ref="A34:U34"/>
    <mergeCell ref="A35:U35"/>
    <mergeCell ref="A36:U36"/>
    <mergeCell ref="A37:U37"/>
    <mergeCell ref="A38:U38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78"/>
  <sheetViews>
    <sheetView zoomScalePageLayoutView="0" workbookViewId="0" topLeftCell="A49">
      <selection activeCell="V64" sqref="V64"/>
    </sheetView>
  </sheetViews>
  <sheetFormatPr defaultColWidth="10.66015625" defaultRowHeight="11.25"/>
  <cols>
    <col min="1" max="17" width="3" style="1" customWidth="1"/>
    <col min="18" max="19" width="3.16015625" style="1" customWidth="1"/>
    <col min="20" max="20" width="4.16015625" style="1" customWidth="1"/>
    <col min="21" max="21" width="16.33203125" style="1" customWidth="1"/>
    <col min="22" max="22" width="9.16015625" style="1" customWidth="1"/>
    <col min="23" max="23" width="17.66015625" style="1" customWidth="1"/>
    <col min="24" max="24" width="19.33203125" style="1" customWidth="1"/>
  </cols>
  <sheetData>
    <row r="1" spans="23:24" s="2" customFormat="1" ht="14.25" customHeight="1">
      <c r="W1" s="100" t="s">
        <v>86</v>
      </c>
      <c r="X1" s="100"/>
    </row>
    <row r="2" spans="23:24" s="1" customFormat="1" ht="6.75" customHeight="1">
      <c r="W2" s="100"/>
      <c r="X2" s="100"/>
    </row>
    <row r="3" spans="8:24" s="2" customFormat="1" ht="12" customHeight="1">
      <c r="H3" s="123" t="s">
        <v>1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s="2" customFormat="1" ht="12" customHeight="1">
      <c r="A4" s="3" t="s">
        <v>2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="2" customFormat="1" ht="6" customHeight="1"/>
    <row r="6" spans="1:24" s="2" customFormat="1" ht="12" customHeight="1">
      <c r="A6" s="3" t="s">
        <v>3</v>
      </c>
      <c r="H6" s="103" t="s">
        <v>4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</row>
    <row r="7" s="2" customFormat="1" ht="6" customHeight="1"/>
    <row r="8" spans="1:24" s="2" customFormat="1" ht="12" customHeight="1">
      <c r="A8" s="3" t="s">
        <v>5</v>
      </c>
      <c r="S8" s="104">
        <v>21</v>
      </c>
      <c r="T8" s="104"/>
      <c r="U8" s="104"/>
      <c r="V8" s="104"/>
      <c r="W8" s="104"/>
      <c r="X8" s="104"/>
    </row>
    <row r="9" s="2" customFormat="1" ht="6.75" customHeight="1"/>
    <row r="10" spans="1:24" s="2" customFormat="1" ht="5.25" customHeight="1">
      <c r="A10" s="105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 t="s">
        <v>154</v>
      </c>
      <c r="T10" s="106"/>
      <c r="U10" s="106"/>
      <c r="V10" s="106"/>
      <c r="W10" s="106"/>
      <c r="X10" s="106"/>
    </row>
    <row r="11" spans="1:24" s="2" customFormat="1" ht="12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6"/>
      <c r="T11" s="106"/>
      <c r="U11" s="106"/>
      <c r="V11" s="106"/>
      <c r="W11" s="106"/>
      <c r="X11" s="106"/>
    </row>
    <row r="12" spans="1:24" s="2" customFormat="1" ht="12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7"/>
      <c r="T12" s="107"/>
      <c r="U12" s="107"/>
      <c r="V12" s="107"/>
      <c r="W12" s="107"/>
      <c r="X12" s="107"/>
    </row>
    <row r="13" s="5" customFormat="1" ht="4.5" customHeight="1"/>
    <row r="14" spans="1:24" s="2" customFormat="1" ht="12.75" customHeight="1">
      <c r="A14" s="122" t="s">
        <v>118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</row>
    <row r="15" spans="1:24" s="2" customFormat="1" ht="12" customHeight="1">
      <c r="A15" s="109" t="s">
        <v>160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</row>
    <row r="16" s="2" customFormat="1" ht="12" customHeight="1">
      <c r="X16" s="6" t="s">
        <v>7</v>
      </c>
    </row>
    <row r="17" spans="1:24" s="2" customFormat="1" ht="33.75" customHeight="1">
      <c r="A17" s="110" t="s">
        <v>8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7" t="s">
        <v>9</v>
      </c>
      <c r="W17" s="7" t="s">
        <v>84</v>
      </c>
      <c r="X17" s="8" t="s">
        <v>157</v>
      </c>
    </row>
    <row r="18" spans="1:24" s="2" customFormat="1" ht="12.75" customHeight="1">
      <c r="A18" s="132" t="s">
        <v>117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</row>
    <row r="19" spans="1:24" s="2" customFormat="1" ht="12.75" customHeight="1">
      <c r="A19" s="112" t="s">
        <v>104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2">
        <v>10</v>
      </c>
      <c r="W19" s="43">
        <f>SUM(W20:W25)</f>
        <v>3400000</v>
      </c>
      <c r="X19" s="56">
        <f>SUM(X20:X25)</f>
        <v>47000</v>
      </c>
    </row>
    <row r="20" spans="1:24" s="2" customFormat="1" ht="12.75" customHeight="1">
      <c r="A20" s="120" t="s">
        <v>95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20"/>
      <c r="W20" s="41" t="s">
        <v>15</v>
      </c>
      <c r="X20" s="41" t="s">
        <v>15</v>
      </c>
    </row>
    <row r="21" spans="1:24" s="2" customFormat="1" ht="12.75" customHeight="1">
      <c r="A21" s="125" t="s">
        <v>116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1">
        <v>11</v>
      </c>
      <c r="W21" s="42" t="s">
        <v>15</v>
      </c>
      <c r="X21" s="42" t="s">
        <v>15</v>
      </c>
    </row>
    <row r="22" spans="1:24" s="2" customFormat="1" ht="12.75" customHeight="1">
      <c r="A22" s="125" t="s">
        <v>115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1">
        <v>12</v>
      </c>
      <c r="W22" s="42" t="s">
        <v>15</v>
      </c>
      <c r="X22" s="42" t="s">
        <v>15</v>
      </c>
    </row>
    <row r="23" spans="1:24" s="2" customFormat="1" ht="12.75" customHeight="1">
      <c r="A23" s="125" t="s">
        <v>114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1">
        <v>13</v>
      </c>
      <c r="W23" s="42" t="s">
        <v>15</v>
      </c>
      <c r="X23" s="42" t="s">
        <v>15</v>
      </c>
    </row>
    <row r="24" spans="1:24" s="2" customFormat="1" ht="12.75" customHeight="1">
      <c r="A24" s="125" t="s">
        <v>113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1">
        <v>14</v>
      </c>
      <c r="W24" s="42" t="s">
        <v>15</v>
      </c>
      <c r="X24" s="42" t="s">
        <v>15</v>
      </c>
    </row>
    <row r="25" spans="1:24" s="2" customFormat="1" ht="12.75" customHeight="1">
      <c r="A25" s="125" t="s">
        <v>97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1">
        <v>15</v>
      </c>
      <c r="W25" s="44">
        <v>3400000</v>
      </c>
      <c r="X25" s="44">
        <v>47000</v>
      </c>
    </row>
    <row r="26" spans="1:24" s="2" customFormat="1" ht="12.75" customHeight="1">
      <c r="A26" s="113" t="s">
        <v>96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2">
        <v>20</v>
      </c>
      <c r="W26" s="43">
        <f>SUM(W28:W34)</f>
        <v>192872407.70999998</v>
      </c>
      <c r="X26" s="43">
        <f>SUM(X27:X34)</f>
        <v>178812000</v>
      </c>
    </row>
    <row r="27" spans="1:24" s="2" customFormat="1" ht="12.75" customHeight="1">
      <c r="A27" s="120" t="s">
        <v>95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20"/>
      <c r="W27" s="41" t="s">
        <v>15</v>
      </c>
      <c r="X27" s="41" t="s">
        <v>15</v>
      </c>
    </row>
    <row r="28" spans="1:24" s="2" customFormat="1" ht="12.75" customHeight="1">
      <c r="A28" s="125" t="s">
        <v>112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1">
        <v>21</v>
      </c>
      <c r="W28" s="44">
        <f>2852023.65+1441-550000</f>
        <v>2303464.65</v>
      </c>
      <c r="X28" s="44">
        <v>82052000</v>
      </c>
    </row>
    <row r="29" spans="1:24" s="2" customFormat="1" ht="12.75" customHeight="1">
      <c r="A29" s="125" t="s">
        <v>111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1">
        <v>22</v>
      </c>
      <c r="W29" s="45">
        <f>120250+550000</f>
        <v>670250</v>
      </c>
      <c r="X29" s="44">
        <v>19465000</v>
      </c>
    </row>
    <row r="30" spans="1:24" s="2" customFormat="1" ht="12.75" customHeight="1">
      <c r="A30" s="125" t="s">
        <v>110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1">
        <v>23</v>
      </c>
      <c r="W30" s="44">
        <v>50329954.7</v>
      </c>
      <c r="X30" s="44">
        <v>54435000</v>
      </c>
    </row>
    <row r="31" spans="1:24" s="2" customFormat="1" ht="12.75" customHeight="1">
      <c r="A31" s="125" t="s">
        <v>109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1">
        <v>24</v>
      </c>
      <c r="W31" s="44">
        <v>123425724.32</v>
      </c>
      <c r="X31" s="44">
        <v>4713000</v>
      </c>
    </row>
    <row r="32" spans="1:24" s="2" customFormat="1" ht="12.75" customHeight="1">
      <c r="A32" s="125" t="s">
        <v>108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1">
        <v>25</v>
      </c>
      <c r="W32" s="42" t="s">
        <v>15</v>
      </c>
      <c r="X32" s="42" t="s">
        <v>15</v>
      </c>
    </row>
    <row r="33" spans="1:24" s="2" customFormat="1" ht="12.75" customHeight="1">
      <c r="A33" s="125" t="s">
        <v>107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1">
        <v>26</v>
      </c>
      <c r="W33" s="44">
        <v>15057696.6</v>
      </c>
      <c r="X33" s="44">
        <v>12216000</v>
      </c>
    </row>
    <row r="34" spans="1:24" s="2" customFormat="1" ht="12.75" customHeight="1">
      <c r="A34" s="125" t="s">
        <v>88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1">
        <v>27</v>
      </c>
      <c r="W34" s="44">
        <v>1085317.44</v>
      </c>
      <c r="X34" s="44">
        <v>5931000</v>
      </c>
    </row>
    <row r="35" spans="1:24" s="2" customFormat="1" ht="21.75" customHeight="1">
      <c r="A35" s="131" t="s">
        <v>106</v>
      </c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2">
        <v>30</v>
      </c>
      <c r="W35" s="96">
        <f>W19-W26</f>
        <v>-189472407.70999998</v>
      </c>
      <c r="X35" s="96">
        <f>X19-X26</f>
        <v>-178765000</v>
      </c>
    </row>
    <row r="36" spans="1:24" s="2" customFormat="1" ht="12.75" customHeight="1">
      <c r="A36" s="132" t="s">
        <v>105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</row>
    <row r="37" spans="1:24" s="2" customFormat="1" ht="12.75" customHeight="1">
      <c r="A37" s="112" t="s">
        <v>104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2">
        <v>40</v>
      </c>
      <c r="W37" s="46" t="s">
        <v>15</v>
      </c>
      <c r="X37" s="46">
        <v>0</v>
      </c>
    </row>
    <row r="38" spans="1:24" s="2" customFormat="1" ht="12.75" customHeight="1">
      <c r="A38" s="120" t="s">
        <v>95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20"/>
      <c r="W38" s="41" t="s">
        <v>15</v>
      </c>
      <c r="X38" s="41" t="s">
        <v>15</v>
      </c>
    </row>
    <row r="39" spans="1:24" s="2" customFormat="1" ht="12.75" customHeight="1">
      <c r="A39" s="125" t="s">
        <v>103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1">
        <v>41</v>
      </c>
      <c r="W39" s="42" t="s">
        <v>15</v>
      </c>
      <c r="X39" s="42" t="s">
        <v>15</v>
      </c>
    </row>
    <row r="40" spans="1:24" s="2" customFormat="1" ht="12.75" customHeight="1">
      <c r="A40" s="127" t="s">
        <v>102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1">
        <v>42</v>
      </c>
      <c r="W40" s="42" t="s">
        <v>15</v>
      </c>
      <c r="X40" s="42" t="s">
        <v>15</v>
      </c>
    </row>
    <row r="41" spans="1:24" s="2" customFormat="1" ht="12.75" customHeight="1">
      <c r="A41" s="127" t="s">
        <v>101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1">
        <v>43</v>
      </c>
      <c r="W41" s="42" t="s">
        <v>15</v>
      </c>
      <c r="X41" s="42" t="s">
        <v>15</v>
      </c>
    </row>
    <row r="42" spans="1:24" s="2" customFormat="1" ht="12.75" customHeight="1">
      <c r="A42" s="125" t="s">
        <v>100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1">
        <v>44</v>
      </c>
      <c r="W42" s="42" t="s">
        <v>15</v>
      </c>
      <c r="X42" s="42" t="s">
        <v>15</v>
      </c>
    </row>
    <row r="43" spans="1:24" s="2" customFormat="1" ht="12" customHeight="1">
      <c r="A43" s="129" t="s">
        <v>99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">
        <v>45</v>
      </c>
      <c r="W43" s="42" t="s">
        <v>15</v>
      </c>
      <c r="X43" s="42" t="s">
        <v>15</v>
      </c>
    </row>
    <row r="44" spans="1:24" s="18" customFormat="1" ht="12" customHeight="1">
      <c r="A44" s="130" t="s">
        <v>98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9">
        <v>46</v>
      </c>
      <c r="W44" s="47" t="s">
        <v>15</v>
      </c>
      <c r="X44" s="47" t="s">
        <v>15</v>
      </c>
    </row>
    <row r="45" spans="1:24" s="2" customFormat="1" ht="12" customHeight="1">
      <c r="A45" s="125" t="s">
        <v>97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1">
        <v>47</v>
      </c>
      <c r="W45" s="42" t="s">
        <v>15</v>
      </c>
      <c r="X45" s="42" t="s">
        <v>15</v>
      </c>
    </row>
    <row r="46" spans="1:24" s="2" customFormat="1" ht="12.75" customHeight="1">
      <c r="A46" s="112" t="s">
        <v>96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2">
        <v>50</v>
      </c>
      <c r="W46" s="43">
        <v>10232848.05</v>
      </c>
      <c r="X46" s="43">
        <f>SUM(X47:X54)</f>
        <v>0</v>
      </c>
    </row>
    <row r="47" spans="1:24" s="2" customFormat="1" ht="12.75" customHeight="1">
      <c r="A47" s="128" t="s">
        <v>95</v>
      </c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20"/>
      <c r="W47" s="41" t="s">
        <v>15</v>
      </c>
      <c r="X47" s="41" t="s">
        <v>15</v>
      </c>
    </row>
    <row r="48" spans="1:24" s="2" customFormat="1" ht="12.75" customHeight="1">
      <c r="A48" s="127" t="s">
        <v>94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1">
        <v>51</v>
      </c>
      <c r="W48" s="42" t="s">
        <v>15</v>
      </c>
      <c r="X48" s="44"/>
    </row>
    <row r="49" spans="1:24" s="2" customFormat="1" ht="12.75" customHeight="1">
      <c r="A49" s="125" t="s">
        <v>93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1">
        <v>52</v>
      </c>
      <c r="W49" s="42" t="s">
        <v>15</v>
      </c>
      <c r="X49" s="42" t="s">
        <v>15</v>
      </c>
    </row>
    <row r="50" spans="1:24" s="2" customFormat="1" ht="12.75" customHeight="1">
      <c r="A50" s="125" t="s">
        <v>92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1">
        <v>53</v>
      </c>
      <c r="W50" s="44">
        <v>6743691</v>
      </c>
      <c r="X50" s="44"/>
    </row>
    <row r="51" spans="1:24" s="2" customFormat="1" ht="12.75" customHeight="1">
      <c r="A51" s="125" t="s">
        <v>91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1">
        <v>54</v>
      </c>
      <c r="W51" s="42" t="s">
        <v>15</v>
      </c>
      <c r="X51" s="42" t="s">
        <v>15</v>
      </c>
    </row>
    <row r="52" spans="1:24" s="2" customFormat="1" ht="12.75" customHeight="1">
      <c r="A52" s="125" t="s">
        <v>90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1">
        <v>55</v>
      </c>
      <c r="W52" s="42" t="s">
        <v>15</v>
      </c>
      <c r="X52" s="42" t="s">
        <v>15</v>
      </c>
    </row>
    <row r="53" spans="1:24" s="18" customFormat="1" ht="15" customHeight="1">
      <c r="A53" s="126" t="s">
        <v>89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9">
        <v>56</v>
      </c>
      <c r="W53" s="47" t="s">
        <v>15</v>
      </c>
      <c r="X53" s="47" t="s">
        <v>15</v>
      </c>
    </row>
    <row r="54" spans="1:24" s="2" customFormat="1" ht="12.75" customHeight="1">
      <c r="A54" s="127" t="s">
        <v>88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1">
        <v>57</v>
      </c>
      <c r="W54" s="44">
        <v>3489157.05</v>
      </c>
      <c r="X54" s="42" t="s">
        <v>15</v>
      </c>
    </row>
    <row r="55" spans="1:24" s="2" customFormat="1" ht="24.75" customHeight="1">
      <c r="A55" s="115" t="s">
        <v>87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2">
        <v>60</v>
      </c>
      <c r="W55" s="97">
        <v>-10232848.05</v>
      </c>
      <c r="X55" s="56">
        <f>X37-X46</f>
        <v>0</v>
      </c>
    </row>
    <row r="56" spans="1:24" s="2" customFormat="1" ht="15.75" customHeight="1">
      <c r="A56" s="133" t="s">
        <v>137</v>
      </c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</row>
    <row r="57" spans="1:24" ht="12">
      <c r="A57" s="134" t="s">
        <v>104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21">
        <v>70</v>
      </c>
      <c r="W57" s="43">
        <v>586557853.74</v>
      </c>
      <c r="X57" s="43">
        <f>SUM(X58:X62)</f>
        <v>833236000</v>
      </c>
    </row>
    <row r="58" spans="1:24" ht="12">
      <c r="A58" s="135" t="s">
        <v>95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  <c r="V58" s="22"/>
      <c r="W58" s="41" t="s">
        <v>15</v>
      </c>
      <c r="X58" s="41" t="s">
        <v>15</v>
      </c>
    </row>
    <row r="59" spans="1:24" ht="12">
      <c r="A59" s="136" t="s">
        <v>138</v>
      </c>
      <c r="B59" s="136"/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23">
        <v>71</v>
      </c>
      <c r="W59" s="42" t="s">
        <v>15</v>
      </c>
      <c r="X59" s="42" t="s">
        <v>15</v>
      </c>
    </row>
    <row r="60" spans="1:24" ht="12">
      <c r="A60" s="136" t="s">
        <v>139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23">
        <v>72</v>
      </c>
      <c r="W60" s="42" t="s">
        <v>15</v>
      </c>
      <c r="X60" s="44">
        <v>110000000</v>
      </c>
    </row>
    <row r="61" spans="1:24" ht="12">
      <c r="A61" s="136" t="s">
        <v>140</v>
      </c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23">
        <v>73</v>
      </c>
      <c r="W61" s="42" t="s">
        <v>15</v>
      </c>
      <c r="X61" s="42" t="s">
        <v>15</v>
      </c>
    </row>
    <row r="62" spans="1:24" ht="12">
      <c r="A62" s="136" t="s">
        <v>97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23">
        <v>74</v>
      </c>
      <c r="W62" s="44">
        <v>586557853.74</v>
      </c>
      <c r="X62" s="44">
        <v>723236000</v>
      </c>
    </row>
    <row r="63" spans="1:24" ht="12">
      <c r="A63" s="134" t="s">
        <v>96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21">
        <v>80</v>
      </c>
      <c r="W63" s="43">
        <v>400487017.67</v>
      </c>
      <c r="X63" s="43">
        <f>SUM(X64:X68)</f>
        <v>647838000</v>
      </c>
    </row>
    <row r="64" spans="1:24" ht="12">
      <c r="A64" s="135" t="s">
        <v>95</v>
      </c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22"/>
      <c r="W64" s="41" t="s">
        <v>15</v>
      </c>
      <c r="X64" s="41" t="s">
        <v>15</v>
      </c>
    </row>
    <row r="65" spans="1:24" ht="12">
      <c r="A65" s="137" t="s">
        <v>141</v>
      </c>
      <c r="B65" s="137"/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23">
        <v>81</v>
      </c>
      <c r="W65" s="44">
        <v>395072911.12</v>
      </c>
      <c r="X65" s="44"/>
    </row>
    <row r="66" spans="1:24" ht="12">
      <c r="A66" s="137" t="s">
        <v>142</v>
      </c>
      <c r="B66" s="137"/>
      <c r="C66" s="137"/>
      <c r="D66" s="137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23">
        <v>82</v>
      </c>
      <c r="W66" s="42" t="s">
        <v>15</v>
      </c>
      <c r="X66" s="42" t="s">
        <v>15</v>
      </c>
    </row>
    <row r="67" spans="1:24" ht="12">
      <c r="A67" s="137" t="s">
        <v>143</v>
      </c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23">
        <v>83</v>
      </c>
      <c r="W67" s="42" t="s">
        <v>15</v>
      </c>
      <c r="X67" s="42" t="s">
        <v>15</v>
      </c>
    </row>
    <row r="68" spans="1:24" ht="12">
      <c r="A68" s="137" t="s">
        <v>144</v>
      </c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23">
        <v>84</v>
      </c>
      <c r="W68" s="44">
        <v>5414106.55</v>
      </c>
      <c r="X68" s="44">
        <v>647838000</v>
      </c>
    </row>
    <row r="69" spans="1:24" ht="12">
      <c r="A69" s="140" t="s">
        <v>145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21">
        <v>90</v>
      </c>
      <c r="W69" s="43">
        <v>186070836.07</v>
      </c>
      <c r="X69" s="43">
        <f>X57-X63</f>
        <v>185398000</v>
      </c>
    </row>
    <row r="70" spans="1:24" ht="23.25" customHeight="1">
      <c r="A70" s="140" t="s">
        <v>146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21">
        <v>100</v>
      </c>
      <c r="W70" s="98">
        <f>W35+W55+W69</f>
        <v>-13634419.689999998</v>
      </c>
      <c r="X70" s="43">
        <f>X69+X55+X35</f>
        <v>6633000</v>
      </c>
    </row>
    <row r="71" spans="1:24" ht="12">
      <c r="A71" s="141" t="s">
        <v>147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23">
        <v>110</v>
      </c>
      <c r="W71" s="44">
        <v>23858125.8</v>
      </c>
      <c r="X71" s="44">
        <v>12309000</v>
      </c>
    </row>
    <row r="72" spans="1:24" ht="12">
      <c r="A72" s="141" t="s">
        <v>148</v>
      </c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23">
        <v>120</v>
      </c>
      <c r="W72" s="44">
        <f>W70+W71</f>
        <v>10223706.110000003</v>
      </c>
      <c r="X72" s="44">
        <f>X70+X71</f>
        <v>18942000</v>
      </c>
    </row>
    <row r="73" spans="1:24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ht="12">
      <c r="A74" s="24" t="s">
        <v>56</v>
      </c>
      <c r="B74"/>
      <c r="C74"/>
      <c r="D74"/>
      <c r="E74"/>
      <c r="F74"/>
      <c r="G74"/>
      <c r="H74" s="139" t="s">
        <v>57</v>
      </c>
      <c r="I74" s="139"/>
      <c r="J74" s="139"/>
      <c r="K74" s="139"/>
      <c r="L74" s="139"/>
      <c r="M74" s="139"/>
      <c r="N74" s="139"/>
      <c r="O74" s="139"/>
      <c r="P74" s="139"/>
      <c r="Q74" s="139"/>
      <c r="R74" s="139"/>
      <c r="S74" s="139"/>
      <c r="T74" s="139"/>
      <c r="U74" s="139"/>
      <c r="V74"/>
      <c r="W74" s="25"/>
      <c r="X74"/>
    </row>
    <row r="75" spans="1:24" ht="11.25">
      <c r="A75"/>
      <c r="B75"/>
      <c r="C75"/>
      <c r="D75"/>
      <c r="E75"/>
      <c r="F75"/>
      <c r="G75"/>
      <c r="H75" s="138" t="s">
        <v>58</v>
      </c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/>
      <c r="W75" s="26" t="s">
        <v>59</v>
      </c>
      <c r="X75"/>
    </row>
    <row r="76" spans="1:24" ht="12">
      <c r="A76" s="24" t="s">
        <v>60</v>
      </c>
      <c r="B76"/>
      <c r="C76"/>
      <c r="D76"/>
      <c r="E76"/>
      <c r="F76"/>
      <c r="G76"/>
      <c r="H76" s="139" t="s">
        <v>61</v>
      </c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139"/>
      <c r="V76"/>
      <c r="W76" s="25"/>
      <c r="X76"/>
    </row>
    <row r="77" spans="1:24" ht="11.25">
      <c r="A77"/>
      <c r="B77"/>
      <c r="C77"/>
      <c r="D77"/>
      <c r="E77"/>
      <c r="F77"/>
      <c r="G77"/>
      <c r="H77" s="138" t="s">
        <v>58</v>
      </c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/>
      <c r="W77" s="26" t="s">
        <v>59</v>
      </c>
      <c r="X77"/>
    </row>
    <row r="78" spans="1:24" ht="12">
      <c r="A78"/>
      <c r="B78" s="27" t="s">
        <v>62</v>
      </c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</sheetData>
  <sheetProtection/>
  <mergeCells count="68">
    <mergeCell ref="H75:U75"/>
    <mergeCell ref="H76:U76"/>
    <mergeCell ref="H77:U77"/>
    <mergeCell ref="A68:U68"/>
    <mergeCell ref="A69:U69"/>
    <mergeCell ref="A70:U70"/>
    <mergeCell ref="A71:U71"/>
    <mergeCell ref="A72:U72"/>
    <mergeCell ref="H74:U74"/>
    <mergeCell ref="A62:U62"/>
    <mergeCell ref="A63:U63"/>
    <mergeCell ref="A64:U64"/>
    <mergeCell ref="A65:U65"/>
    <mergeCell ref="A66:U66"/>
    <mergeCell ref="A67:U67"/>
    <mergeCell ref="A56:X56"/>
    <mergeCell ref="A57:U57"/>
    <mergeCell ref="A58:U58"/>
    <mergeCell ref="A59:U59"/>
    <mergeCell ref="A60:U60"/>
    <mergeCell ref="A61:U61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51:U51"/>
    <mergeCell ref="A52:U52"/>
    <mergeCell ref="A53:U53"/>
    <mergeCell ref="A54:U54"/>
    <mergeCell ref="A55:U55"/>
    <mergeCell ref="A45:U45"/>
    <mergeCell ref="A46:U46"/>
    <mergeCell ref="A47:U47"/>
    <mergeCell ref="A48:U48"/>
    <mergeCell ref="A49:U49"/>
  </mergeCells>
  <printOptions/>
  <pageMargins left="0.39370078740157477" right="0.39370078740157477" top="0.39370078740157477" bottom="0.39370078740157477" header="0.39370078740157477" footer="0.39370078740157477"/>
  <pageSetup fitToWidth="0" fitToHeight="1" orientation="portrait" pageOrder="overThenDown" paperSize="9" scale="88" r:id="rId1"/>
  <rowBreaks count="1" manualBreakCount="1">
    <brk id="56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52"/>
  <sheetViews>
    <sheetView tabSelected="1" zoomScalePageLayoutView="0" workbookViewId="0" topLeftCell="A13">
      <selection activeCell="R25" sqref="R25"/>
    </sheetView>
  </sheetViews>
  <sheetFormatPr defaultColWidth="10.66015625" defaultRowHeight="11.25"/>
  <cols>
    <col min="1" max="12" width="3" style="33" customWidth="1"/>
    <col min="13" max="13" width="7.16015625" style="33" customWidth="1"/>
    <col min="14" max="15" width="3" style="33" customWidth="1"/>
    <col min="16" max="16" width="3.83203125" style="33" customWidth="1"/>
    <col min="17" max="17" width="14.16015625" style="33" customWidth="1"/>
    <col min="18" max="18" width="14.83203125" style="33" customWidth="1"/>
    <col min="19" max="19" width="19.66015625" style="33" customWidth="1"/>
    <col min="20" max="20" width="15" style="33" customWidth="1"/>
    <col min="21" max="21" width="10.5" style="33" customWidth="1"/>
    <col min="22" max="22" width="16" style="33" customWidth="1"/>
  </cols>
  <sheetData>
    <row r="1" spans="20:22" s="2" customFormat="1" ht="14.25" customHeight="1">
      <c r="T1" s="142" t="s">
        <v>86</v>
      </c>
      <c r="U1" s="142"/>
      <c r="V1" s="142"/>
    </row>
    <row r="2" spans="20:22" s="33" customFormat="1" ht="6.75" customHeight="1">
      <c r="T2" s="142"/>
      <c r="U2" s="142"/>
      <c r="V2" s="142"/>
    </row>
    <row r="3" spans="1:24" ht="12" customHeight="1">
      <c r="A3" s="2"/>
      <c r="B3" s="2"/>
      <c r="C3" s="2"/>
      <c r="D3" s="2"/>
      <c r="E3" s="2"/>
      <c r="F3" s="2"/>
      <c r="G3" s="2"/>
      <c r="H3" s="162" t="s">
        <v>1</v>
      </c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35"/>
      <c r="X3" s="35"/>
    </row>
    <row r="4" spans="1:24" ht="12" customHeight="1">
      <c r="A4" s="3" t="s">
        <v>2</v>
      </c>
      <c r="B4" s="2"/>
      <c r="C4" s="2"/>
      <c r="D4" s="2"/>
      <c r="E4" s="2"/>
      <c r="F4" s="2"/>
      <c r="G4" s="2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35"/>
      <c r="X4" s="35"/>
    </row>
    <row r="5" spans="23:24" s="2" customFormat="1" ht="6" customHeight="1">
      <c r="W5" s="36"/>
      <c r="X5" s="36"/>
    </row>
    <row r="6" spans="1:24" ht="12" customHeight="1">
      <c r="A6" s="3" t="s">
        <v>3</v>
      </c>
      <c r="B6" s="2"/>
      <c r="C6" s="2"/>
      <c r="D6" s="2"/>
      <c r="E6" s="2"/>
      <c r="F6" s="2"/>
      <c r="G6" s="2"/>
      <c r="H6" s="103" t="s">
        <v>4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37"/>
      <c r="X6" s="37"/>
    </row>
    <row r="7" spans="23:24" s="2" customFormat="1" ht="6" customHeight="1">
      <c r="W7" s="36"/>
      <c r="X7" s="36"/>
    </row>
    <row r="8" spans="1:24" ht="12" customHeight="1">
      <c r="A8" s="3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104">
        <v>21</v>
      </c>
      <c r="T8" s="165"/>
      <c r="U8" s="165"/>
      <c r="V8" s="165"/>
      <c r="W8" s="38"/>
      <c r="X8" s="38"/>
    </row>
    <row r="9" spans="23:24" s="2" customFormat="1" ht="6.75" customHeight="1">
      <c r="W9" s="36"/>
      <c r="X9" s="36"/>
    </row>
    <row r="10" spans="1:24" s="2" customFormat="1" ht="5.25" customHeight="1">
      <c r="A10" s="105" t="s">
        <v>6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6" t="s">
        <v>154</v>
      </c>
      <c r="T10" s="198"/>
      <c r="U10" s="198"/>
      <c r="V10" s="198"/>
      <c r="W10" s="39"/>
      <c r="X10" s="39"/>
    </row>
    <row r="11" spans="1:24" ht="12" customHeight="1">
      <c r="A11" s="105"/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98"/>
      <c r="T11" s="198"/>
      <c r="U11" s="198"/>
      <c r="V11" s="198"/>
      <c r="W11" s="39"/>
      <c r="X11" s="39"/>
    </row>
    <row r="12" spans="1:24" ht="12" customHeight="1">
      <c r="A12" s="105"/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99"/>
      <c r="T12" s="199"/>
      <c r="U12" s="199"/>
      <c r="V12" s="199"/>
      <c r="W12" s="39"/>
      <c r="X12" s="39"/>
    </row>
    <row r="13" spans="23:24" s="5" customFormat="1" ht="4.5" customHeight="1">
      <c r="W13" s="40"/>
      <c r="X13" s="40"/>
    </row>
    <row r="14" spans="1:24" s="2" customFormat="1" ht="12.75" customHeight="1">
      <c r="A14" s="143" t="s">
        <v>119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W14" s="36"/>
      <c r="X14" s="36"/>
    </row>
    <row r="15" spans="1:19" s="2" customFormat="1" ht="12" customHeight="1">
      <c r="A15" s="144" t="s">
        <v>160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</row>
    <row r="16" s="2" customFormat="1" ht="12" customHeight="1" thickBot="1">
      <c r="V16" s="34" t="s">
        <v>152</v>
      </c>
    </row>
    <row r="17" spans="1:22" s="2" customFormat="1" ht="18" customHeight="1">
      <c r="A17" s="145" t="s">
        <v>120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7"/>
      <c r="O17" s="151" t="s">
        <v>121</v>
      </c>
      <c r="P17" s="152"/>
      <c r="Q17" s="155" t="s">
        <v>122</v>
      </c>
      <c r="R17" s="156"/>
      <c r="S17" s="156"/>
      <c r="T17" s="157"/>
      <c r="U17" s="158" t="s">
        <v>68</v>
      </c>
      <c r="V17" s="160" t="s">
        <v>123</v>
      </c>
    </row>
    <row r="18" spans="1:22" s="2" customFormat="1" ht="21.75" customHeight="1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50"/>
      <c r="O18" s="153"/>
      <c r="P18" s="154"/>
      <c r="Q18" s="28" t="s">
        <v>49</v>
      </c>
      <c r="R18" s="28" t="s">
        <v>124</v>
      </c>
      <c r="S18" s="29" t="s">
        <v>125</v>
      </c>
      <c r="T18" s="29" t="s">
        <v>126</v>
      </c>
      <c r="U18" s="159"/>
      <c r="V18" s="161"/>
    </row>
    <row r="19" spans="1:22" s="2" customFormat="1" ht="18" customHeight="1">
      <c r="A19" s="166">
        <v>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8"/>
      <c r="O19" s="169">
        <v>2</v>
      </c>
      <c r="P19" s="168"/>
      <c r="Q19" s="30">
        <v>3</v>
      </c>
      <c r="R19" s="30">
        <v>4</v>
      </c>
      <c r="S19" s="31">
        <v>5</v>
      </c>
      <c r="T19" s="31">
        <v>6</v>
      </c>
      <c r="U19" s="31">
        <v>7</v>
      </c>
      <c r="V19" s="32">
        <v>8</v>
      </c>
    </row>
    <row r="20" spans="1:22" s="2" customFormat="1" ht="18" customHeight="1">
      <c r="A20" s="170" t="s">
        <v>163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2"/>
      <c r="O20" s="173">
        <v>10</v>
      </c>
      <c r="P20" s="174"/>
      <c r="Q20" s="60">
        <v>531815122.45</v>
      </c>
      <c r="R20" s="61" t="s">
        <v>15</v>
      </c>
      <c r="S20" s="70">
        <v>-673262000</v>
      </c>
      <c r="T20" s="70">
        <v>-141447000</v>
      </c>
      <c r="U20" s="70" t="s">
        <v>15</v>
      </c>
      <c r="V20" s="71">
        <v>-141447000</v>
      </c>
    </row>
    <row r="21" spans="1:22" ht="12" customHeight="1">
      <c r="A21" s="175" t="s">
        <v>127</v>
      </c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7"/>
      <c r="O21" s="173">
        <v>20</v>
      </c>
      <c r="P21" s="174"/>
      <c r="Q21" s="62" t="s">
        <v>15</v>
      </c>
      <c r="R21" s="63" t="s">
        <v>15</v>
      </c>
      <c r="S21" s="57" t="s">
        <v>15</v>
      </c>
      <c r="T21" s="70" t="s">
        <v>15</v>
      </c>
      <c r="U21" s="57" t="s">
        <v>15</v>
      </c>
      <c r="V21" s="71" t="s">
        <v>15</v>
      </c>
    </row>
    <row r="22" spans="1:22" ht="12" customHeight="1">
      <c r="A22" s="170" t="s">
        <v>128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2"/>
      <c r="O22" s="178">
        <v>30</v>
      </c>
      <c r="P22" s="179"/>
      <c r="Q22" s="64">
        <v>531815122.45</v>
      </c>
      <c r="R22" s="65" t="s">
        <v>15</v>
      </c>
      <c r="S22" s="56">
        <v>-673262000</v>
      </c>
      <c r="T22" s="56">
        <v>-141447000</v>
      </c>
      <c r="U22" s="56" t="s">
        <v>15</v>
      </c>
      <c r="V22" s="72">
        <v>-141447000</v>
      </c>
    </row>
    <row r="23" spans="1:22" ht="12" customHeight="1">
      <c r="A23" s="175" t="s">
        <v>129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7"/>
      <c r="O23" s="173">
        <v>31</v>
      </c>
      <c r="P23" s="174"/>
      <c r="Q23" s="62" t="s">
        <v>15</v>
      </c>
      <c r="R23" s="63" t="s">
        <v>15</v>
      </c>
      <c r="S23" s="57" t="s">
        <v>15</v>
      </c>
      <c r="T23" s="70" t="s">
        <v>15</v>
      </c>
      <c r="U23" s="57" t="s">
        <v>15</v>
      </c>
      <c r="V23" s="71" t="s">
        <v>15</v>
      </c>
    </row>
    <row r="24" spans="1:22" ht="12" customHeight="1">
      <c r="A24" s="180" t="s">
        <v>130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2"/>
      <c r="O24" s="173">
        <v>32</v>
      </c>
      <c r="P24" s="174"/>
      <c r="Q24" s="62" t="s">
        <v>15</v>
      </c>
      <c r="R24" s="63" t="s">
        <v>15</v>
      </c>
      <c r="S24" s="57" t="s">
        <v>15</v>
      </c>
      <c r="T24" s="70" t="s">
        <v>15</v>
      </c>
      <c r="U24" s="57" t="s">
        <v>15</v>
      </c>
      <c r="V24" s="71" t="s">
        <v>15</v>
      </c>
    </row>
    <row r="25" spans="1:22" ht="23.25" customHeight="1">
      <c r="A25" s="180" t="s">
        <v>131</v>
      </c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183">
        <v>33</v>
      </c>
      <c r="P25" s="184"/>
      <c r="Q25" s="62" t="s">
        <v>15</v>
      </c>
      <c r="R25" s="63" t="s">
        <v>15</v>
      </c>
      <c r="S25" s="57" t="s">
        <v>15</v>
      </c>
      <c r="T25" s="70" t="s">
        <v>15</v>
      </c>
      <c r="U25" s="57" t="s">
        <v>15</v>
      </c>
      <c r="V25" s="71" t="s">
        <v>15</v>
      </c>
    </row>
    <row r="26" spans="1:22" ht="34.5" customHeight="1">
      <c r="A26" s="170" t="s">
        <v>132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2"/>
      <c r="O26" s="178">
        <v>40</v>
      </c>
      <c r="P26" s="179"/>
      <c r="Q26" s="64" t="s">
        <v>15</v>
      </c>
      <c r="R26" s="65" t="s">
        <v>15</v>
      </c>
      <c r="S26" s="56" t="s">
        <v>15</v>
      </c>
      <c r="T26" s="56" t="s">
        <v>15</v>
      </c>
      <c r="U26" s="56" t="s">
        <v>15</v>
      </c>
      <c r="V26" s="72" t="s">
        <v>15</v>
      </c>
    </row>
    <row r="27" spans="1:22" ht="12" customHeight="1">
      <c r="A27" s="180" t="s">
        <v>63</v>
      </c>
      <c r="B27" s="181"/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2"/>
      <c r="O27" s="173">
        <v>50</v>
      </c>
      <c r="P27" s="174"/>
      <c r="Q27" s="62" t="s">
        <v>15</v>
      </c>
      <c r="R27" s="63" t="s">
        <v>15</v>
      </c>
      <c r="S27" s="57">
        <v>-156276000</v>
      </c>
      <c r="T27" s="57">
        <v>-156276000</v>
      </c>
      <c r="U27" s="57" t="s">
        <v>15</v>
      </c>
      <c r="V27" s="71">
        <f>T27</f>
        <v>-156276000</v>
      </c>
    </row>
    <row r="28" spans="1:22" ht="23.25" customHeight="1">
      <c r="A28" s="170" t="s">
        <v>133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2"/>
      <c r="O28" s="185">
        <v>60</v>
      </c>
      <c r="P28" s="186"/>
      <c r="Q28" s="64" t="s">
        <v>15</v>
      </c>
      <c r="R28" s="65" t="s">
        <v>15</v>
      </c>
      <c r="S28" s="56">
        <v>-156276000</v>
      </c>
      <c r="T28" s="56">
        <v>-156276000</v>
      </c>
      <c r="U28" s="56" t="s">
        <v>15</v>
      </c>
      <c r="V28" s="71">
        <f>T28</f>
        <v>-156276000</v>
      </c>
    </row>
    <row r="29" spans="1:22" ht="12" customHeight="1">
      <c r="A29" s="180" t="s">
        <v>134</v>
      </c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2"/>
      <c r="O29" s="187">
        <v>70</v>
      </c>
      <c r="P29" s="188"/>
      <c r="Q29" s="66" t="s">
        <v>15</v>
      </c>
      <c r="R29" s="67" t="s">
        <v>15</v>
      </c>
      <c r="S29" s="90" t="s">
        <v>15</v>
      </c>
      <c r="T29" s="91" t="s">
        <v>15</v>
      </c>
      <c r="U29" s="90" t="s">
        <v>15</v>
      </c>
      <c r="V29" s="92" t="s">
        <v>15</v>
      </c>
    </row>
    <row r="30" spans="1:22" ht="12" customHeight="1">
      <c r="A30" s="180" t="s">
        <v>135</v>
      </c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2"/>
      <c r="O30" s="173">
        <v>80</v>
      </c>
      <c r="P30" s="174"/>
      <c r="Q30" s="62" t="s">
        <v>15</v>
      </c>
      <c r="R30" s="63" t="s">
        <v>15</v>
      </c>
      <c r="S30" s="57" t="s">
        <v>15</v>
      </c>
      <c r="T30" s="70" t="s">
        <v>15</v>
      </c>
      <c r="U30" s="57" t="s">
        <v>15</v>
      </c>
      <c r="V30" s="71" t="s">
        <v>15</v>
      </c>
    </row>
    <row r="31" spans="1:22" ht="23.25" customHeight="1">
      <c r="A31" s="180" t="s">
        <v>51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2"/>
      <c r="O31" s="173">
        <v>90</v>
      </c>
      <c r="P31" s="174"/>
      <c r="Q31" s="62" t="s">
        <v>15</v>
      </c>
      <c r="R31" s="63" t="s">
        <v>15</v>
      </c>
      <c r="S31" s="57" t="s">
        <v>15</v>
      </c>
      <c r="T31" s="70" t="s">
        <v>15</v>
      </c>
      <c r="U31" s="57" t="s">
        <v>15</v>
      </c>
      <c r="V31" s="71" t="s">
        <v>15</v>
      </c>
    </row>
    <row r="32" spans="1:22" ht="23.25" customHeight="1">
      <c r="A32" s="189" t="s">
        <v>164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90">
        <v>100</v>
      </c>
      <c r="P32" s="190"/>
      <c r="Q32" s="60">
        <v>531815122.45</v>
      </c>
      <c r="R32" s="61" t="s">
        <v>15</v>
      </c>
      <c r="S32" s="70">
        <f>S22+S28</f>
        <v>-829538000</v>
      </c>
      <c r="T32" s="70">
        <f>Q32+S32</f>
        <v>-297722877.55</v>
      </c>
      <c r="U32" s="70" t="s">
        <v>15</v>
      </c>
      <c r="V32" s="71">
        <f>T32</f>
        <v>-297722877.55</v>
      </c>
    </row>
    <row r="33" spans="1:22" ht="12" customHeight="1">
      <c r="A33" s="189" t="s">
        <v>161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90">
        <v>110</v>
      </c>
      <c r="P33" s="190"/>
      <c r="Q33" s="60">
        <v>531815122.45</v>
      </c>
      <c r="R33" s="61" t="s">
        <v>15</v>
      </c>
      <c r="S33" s="70">
        <v>-455546000</v>
      </c>
      <c r="T33" s="70">
        <v>76269000</v>
      </c>
      <c r="U33" s="70" t="s">
        <v>15</v>
      </c>
      <c r="V33" s="71">
        <v>76269000</v>
      </c>
    </row>
    <row r="34" spans="1:22" ht="12" customHeight="1">
      <c r="A34" s="191" t="s">
        <v>127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2">
        <v>120</v>
      </c>
      <c r="P34" s="192"/>
      <c r="Q34" s="66" t="s">
        <v>15</v>
      </c>
      <c r="R34" s="67" t="s">
        <v>15</v>
      </c>
      <c r="S34" s="90" t="s">
        <v>15</v>
      </c>
      <c r="T34" s="91" t="s">
        <v>15</v>
      </c>
      <c r="U34" s="90" t="s">
        <v>15</v>
      </c>
      <c r="V34" s="92" t="s">
        <v>15</v>
      </c>
    </row>
    <row r="35" spans="1:22" ht="12" customHeight="1">
      <c r="A35" s="189" t="s">
        <v>136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90">
        <v>130</v>
      </c>
      <c r="P35" s="190"/>
      <c r="Q35" s="64">
        <v>531815122.45</v>
      </c>
      <c r="R35" s="65" t="s">
        <v>15</v>
      </c>
      <c r="S35" s="56">
        <v>-455546000</v>
      </c>
      <c r="T35" s="56">
        <v>76269000</v>
      </c>
      <c r="U35" s="56" t="s">
        <v>15</v>
      </c>
      <c r="V35" s="72">
        <v>76269000</v>
      </c>
    </row>
    <row r="36" spans="1:22" ht="12" customHeight="1">
      <c r="A36" s="191" t="s">
        <v>129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2">
        <v>131</v>
      </c>
      <c r="P36" s="192"/>
      <c r="Q36" s="66" t="s">
        <v>15</v>
      </c>
      <c r="R36" s="67" t="s">
        <v>15</v>
      </c>
      <c r="S36" s="90" t="s">
        <v>15</v>
      </c>
      <c r="T36" s="91" t="s">
        <v>15</v>
      </c>
      <c r="U36" s="90" t="s">
        <v>15</v>
      </c>
      <c r="V36" s="92" t="s">
        <v>15</v>
      </c>
    </row>
    <row r="37" spans="1:22" s="2" customFormat="1" ht="12" customHeight="1" thickBot="1">
      <c r="A37" s="193" t="s">
        <v>130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4">
        <v>132</v>
      </c>
      <c r="P37" s="194"/>
      <c r="Q37" s="68" t="s">
        <v>15</v>
      </c>
      <c r="R37" s="69" t="s">
        <v>15</v>
      </c>
      <c r="S37" s="93" t="s">
        <v>15</v>
      </c>
      <c r="T37" s="94" t="s">
        <v>15</v>
      </c>
      <c r="U37" s="93" t="s">
        <v>15</v>
      </c>
      <c r="V37" s="95" t="s">
        <v>15</v>
      </c>
    </row>
    <row r="38" spans="1:22" ht="23.25" customHeight="1">
      <c r="A38" s="191" t="s">
        <v>131</v>
      </c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5">
        <v>133</v>
      </c>
      <c r="P38" s="195"/>
      <c r="Q38" s="70" t="s">
        <v>15</v>
      </c>
      <c r="R38" s="70" t="s">
        <v>15</v>
      </c>
      <c r="S38" s="70" t="s">
        <v>15</v>
      </c>
      <c r="T38" s="70" t="s">
        <v>15</v>
      </c>
      <c r="U38" s="70" t="s">
        <v>15</v>
      </c>
      <c r="V38" s="71" t="s">
        <v>15</v>
      </c>
    </row>
    <row r="39" spans="1:22" ht="34.5" customHeight="1">
      <c r="A39" s="189" t="s">
        <v>149</v>
      </c>
      <c r="B39" s="189"/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90">
        <v>140</v>
      </c>
      <c r="P39" s="190"/>
      <c r="Q39" s="56" t="s">
        <v>15</v>
      </c>
      <c r="R39" s="56" t="s">
        <v>15</v>
      </c>
      <c r="S39" s="56" t="s">
        <v>15</v>
      </c>
      <c r="T39" s="56" t="s">
        <v>15</v>
      </c>
      <c r="U39" s="56" t="s">
        <v>15</v>
      </c>
      <c r="V39" s="72" t="s">
        <v>15</v>
      </c>
    </row>
    <row r="40" spans="1:22" s="2" customFormat="1" ht="18" customHeight="1">
      <c r="A40" s="191" t="s">
        <v>150</v>
      </c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5">
        <v>150</v>
      </c>
      <c r="P40" s="195"/>
      <c r="Q40" s="70" t="s">
        <v>15</v>
      </c>
      <c r="R40" s="70" t="s">
        <v>15</v>
      </c>
      <c r="S40" s="70">
        <v>-190304000</v>
      </c>
      <c r="T40" s="70">
        <v>-190304000</v>
      </c>
      <c r="U40" s="70" t="s">
        <v>15</v>
      </c>
      <c r="V40" s="71">
        <f>T40</f>
        <v>-190304000</v>
      </c>
    </row>
    <row r="41" spans="1:22" ht="23.25" customHeight="1">
      <c r="A41" s="189" t="s">
        <v>151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90">
        <v>160</v>
      </c>
      <c r="P41" s="190"/>
      <c r="Q41" s="56" t="s">
        <v>15</v>
      </c>
      <c r="R41" s="56" t="s">
        <v>15</v>
      </c>
      <c r="S41" s="70">
        <v>-190304000</v>
      </c>
      <c r="T41" s="70">
        <v>-190304000</v>
      </c>
      <c r="U41" s="56" t="s">
        <v>15</v>
      </c>
      <c r="V41" s="71">
        <f>T41</f>
        <v>-190304000</v>
      </c>
    </row>
    <row r="42" spans="1:22" s="2" customFormat="1" ht="18" customHeight="1">
      <c r="A42" s="191" t="s">
        <v>134</v>
      </c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2">
        <v>170</v>
      </c>
      <c r="P42" s="192"/>
      <c r="Q42" s="70" t="s">
        <v>15</v>
      </c>
      <c r="R42" s="70" t="s">
        <v>15</v>
      </c>
      <c r="S42" s="70" t="s">
        <v>15</v>
      </c>
      <c r="T42" s="70" t="s">
        <v>15</v>
      </c>
      <c r="U42" s="70" t="s">
        <v>15</v>
      </c>
      <c r="V42" s="71" t="s">
        <v>15</v>
      </c>
    </row>
    <row r="43" spans="1:22" s="2" customFormat="1" ht="18" customHeight="1">
      <c r="A43" s="191" t="s">
        <v>135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5">
        <v>180</v>
      </c>
      <c r="P43" s="195"/>
      <c r="Q43" s="70" t="s">
        <v>15</v>
      </c>
      <c r="R43" s="70" t="s">
        <v>15</v>
      </c>
      <c r="S43" s="70" t="s">
        <v>15</v>
      </c>
      <c r="T43" s="70" t="s">
        <v>15</v>
      </c>
      <c r="U43" s="70" t="s">
        <v>15</v>
      </c>
      <c r="V43" s="71" t="s">
        <v>15</v>
      </c>
    </row>
    <row r="44" spans="1:22" ht="23.25" customHeight="1">
      <c r="A44" s="191" t="s">
        <v>51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2">
        <v>190</v>
      </c>
      <c r="P44" s="192"/>
      <c r="Q44" s="70" t="s">
        <v>15</v>
      </c>
      <c r="R44" s="70" t="s">
        <v>15</v>
      </c>
      <c r="S44" s="70" t="s">
        <v>15</v>
      </c>
      <c r="T44" s="70" t="s">
        <v>15</v>
      </c>
      <c r="U44" s="70" t="s">
        <v>15</v>
      </c>
      <c r="V44" s="71" t="s">
        <v>15</v>
      </c>
    </row>
    <row r="45" spans="1:22" ht="34.5" customHeight="1" thickBot="1">
      <c r="A45" s="196" t="s">
        <v>162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>
        <v>200</v>
      </c>
      <c r="P45" s="197"/>
      <c r="Q45" s="73">
        <v>531815122.45</v>
      </c>
      <c r="R45" s="73" t="s">
        <v>15</v>
      </c>
      <c r="S45" s="73">
        <f>S35+S40</f>
        <v>-645850000</v>
      </c>
      <c r="T45" s="73">
        <f>T35+T40</f>
        <v>-114035000</v>
      </c>
      <c r="U45" s="73" t="s">
        <v>15</v>
      </c>
      <c r="V45" s="73">
        <f>V35+V40</f>
        <v>-114035000</v>
      </c>
    </row>
    <row r="46" s="2" customFormat="1" ht="18" customHeight="1"/>
    <row r="47" s="2" customFormat="1" ht="18" customHeight="1"/>
    <row r="48" spans="1:18" s="2" customFormat="1" ht="12.75" customHeight="1">
      <c r="A48" s="24" t="s">
        <v>56</v>
      </c>
      <c r="B48"/>
      <c r="C48"/>
      <c r="D48"/>
      <c r="E48"/>
      <c r="F48"/>
      <c r="G48"/>
      <c r="H48" s="139" t="s">
        <v>57</v>
      </c>
      <c r="I48" s="139"/>
      <c r="J48" s="139"/>
      <c r="K48" s="139"/>
      <c r="L48" s="139"/>
      <c r="M48" s="139"/>
      <c r="N48" s="139"/>
      <c r="O48" s="139"/>
      <c r="P48" s="139"/>
      <c r="Q48" s="139"/>
      <c r="R48" s="139"/>
    </row>
    <row r="49" spans="1:18" s="2" customFormat="1" ht="10.5" customHeight="1">
      <c r="A49"/>
      <c r="B49"/>
      <c r="C49"/>
      <c r="D49"/>
      <c r="E49"/>
      <c r="F49"/>
      <c r="G49"/>
      <c r="H49" s="138" t="s">
        <v>58</v>
      </c>
      <c r="I49" s="138"/>
      <c r="J49" s="138"/>
      <c r="K49" s="138"/>
      <c r="L49" s="138"/>
      <c r="M49" s="138"/>
      <c r="N49" s="138"/>
      <c r="O49" s="138"/>
      <c r="P49" s="138"/>
      <c r="Q49" s="138"/>
      <c r="R49" s="138"/>
    </row>
    <row r="50" spans="1:18" s="2" customFormat="1" ht="12.75" customHeight="1">
      <c r="A50" s="24" t="s">
        <v>60</v>
      </c>
      <c r="B50"/>
      <c r="C50"/>
      <c r="D50"/>
      <c r="E50"/>
      <c r="F50"/>
      <c r="G50"/>
      <c r="H50" s="139" t="s">
        <v>61</v>
      </c>
      <c r="I50" s="139"/>
      <c r="J50" s="139"/>
      <c r="K50" s="139"/>
      <c r="L50" s="139"/>
      <c r="M50" s="139"/>
      <c r="N50" s="139"/>
      <c r="O50" s="139"/>
      <c r="P50" s="139"/>
      <c r="Q50" s="139"/>
      <c r="R50" s="139"/>
    </row>
    <row r="51" spans="1:18" s="2" customFormat="1" ht="9.75" customHeight="1">
      <c r="A51"/>
      <c r="B51"/>
      <c r="C51"/>
      <c r="D51"/>
      <c r="E51"/>
      <c r="F51"/>
      <c r="G51"/>
      <c r="H51" s="138" t="s">
        <v>58</v>
      </c>
      <c r="I51" s="138"/>
      <c r="J51" s="138"/>
      <c r="K51" s="138"/>
      <c r="L51" s="138"/>
      <c r="M51" s="138"/>
      <c r="N51" s="138"/>
      <c r="O51" s="138"/>
      <c r="P51" s="138"/>
      <c r="Q51" s="138"/>
      <c r="R51" s="138"/>
    </row>
    <row r="52" spans="1:18" s="2" customFormat="1" ht="12.75" customHeight="1">
      <c r="A52"/>
      <c r="B52" s="27" t="s">
        <v>62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="2" customFormat="1" ht="12.75" customHeight="1"/>
  </sheetData>
  <sheetProtection/>
  <mergeCells count="71">
    <mergeCell ref="S8:V8"/>
    <mergeCell ref="S10:V12"/>
    <mergeCell ref="H48:R48"/>
    <mergeCell ref="H49:R49"/>
    <mergeCell ref="A10:R12"/>
    <mergeCell ref="A40:N40"/>
    <mergeCell ref="O40:P40"/>
    <mergeCell ref="A41:N41"/>
    <mergeCell ref="O41:P41"/>
    <mergeCell ref="A42:N42"/>
    <mergeCell ref="H50:R50"/>
    <mergeCell ref="H51:R51"/>
    <mergeCell ref="A43:N43"/>
    <mergeCell ref="O43:P43"/>
    <mergeCell ref="A44:N44"/>
    <mergeCell ref="O44:P44"/>
    <mergeCell ref="A45:N45"/>
    <mergeCell ref="O45:P45"/>
    <mergeCell ref="O42:P42"/>
    <mergeCell ref="A37:N37"/>
    <mergeCell ref="O37:P37"/>
    <mergeCell ref="A38:N38"/>
    <mergeCell ref="O38:P38"/>
    <mergeCell ref="A39:N39"/>
    <mergeCell ref="O39:P39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A19:N19"/>
    <mergeCell ref="O19:P19"/>
    <mergeCell ref="A20:N20"/>
    <mergeCell ref="O20:P20"/>
    <mergeCell ref="A21:N21"/>
    <mergeCell ref="O21:P21"/>
    <mergeCell ref="T1:V2"/>
    <mergeCell ref="A14:S14"/>
    <mergeCell ref="A15:S15"/>
    <mergeCell ref="A17:N18"/>
    <mergeCell ref="O17:P18"/>
    <mergeCell ref="Q17:T17"/>
    <mergeCell ref="U17:U18"/>
    <mergeCell ref="V17:V18"/>
    <mergeCell ref="H3:V4"/>
    <mergeCell ref="H6:V6"/>
  </mergeCells>
  <printOptions/>
  <pageMargins left="0.75" right="0.75" top="1" bottom="1" header="0.5" footer="0.5"/>
  <pageSetup fitToHeight="0" fitToWidth="1" orientation="portrait" paperSize="9" scale="76" r:id="rId1"/>
  <rowBreaks count="1" manualBreakCount="1">
    <brk id="5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Dinara Karabayeva</cp:lastModifiedBy>
  <cp:lastPrinted>2018-07-23T10:21:17Z</cp:lastPrinted>
  <dcterms:created xsi:type="dcterms:W3CDTF">2018-02-23T11:21:27Z</dcterms:created>
  <dcterms:modified xsi:type="dcterms:W3CDTF">2018-07-23T10:38:29Z</dcterms:modified>
  <cp:category/>
  <cp:version/>
  <cp:contentType/>
  <cp:contentStatus/>
  <cp:revision>1</cp:revision>
</cp:coreProperties>
</file>