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05" windowWidth="12105" windowHeight="7080" tabRatio="835" activeTab="0"/>
  </bookViews>
  <sheets>
    <sheet name="ББ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<sst xmlns="http://schemas.openxmlformats.org/spreadsheetml/2006/main" count="473" uniqueCount="164">
  <si>
    <t>Отчет составлен в соответствии с требованиями к содержанию и раскрытию информации МСФО  для предприятий МСБ</t>
  </si>
  <si>
    <t>АО "Ай Карааул"</t>
  </si>
  <si>
    <t>Наименование</t>
  </si>
  <si>
    <t>Вид деятельности</t>
  </si>
  <si>
    <t>Деятельность по проведению геологической разведки и изысканий (без научных исследований и разработок)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</si>
  <si>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</si>
  <si>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</si>
  <si>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</si>
  <si>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</si>
  <si>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</si>
  <si>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</si>
  <si>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</si>
  <si>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</si>
  <si>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</si>
  <si>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</si>
  <si>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</si>
  <si>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</si>
  <si>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</si>
  <si>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</si>
  <si>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</si>
  <si>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</si>
  <si>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</si>
  <si>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</si>
  <si>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</si>
  <si>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</si>
  <si>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</si>
  <si>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</si>
  <si>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</si>
  <si>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</si>
  <si>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</si>
  <si>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</si>
  <si>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</si>
  <si>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</si>
  <si>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</si>
  <si>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</si>
  <si>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</si>
  <si>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</si>
  <si>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</si>
  <si>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</si>
  <si>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</si>
  <si>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</si>
  <si>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</si>
  <si>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</si>
  <si>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</si>
  <si>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</si>
  <si>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</si>
  <si>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</si>
  <si>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</si>
  <si>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</si>
  <si>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</si>
  <si>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</si>
  <si>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</si>
  <si>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</si>
  <si>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</si>
  <si>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</si>
  <si>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</si>
  <si>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</si>
  <si>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Шабанбаев М. Э.</t>
  </si>
  <si>
    <t>(фамилия, имя, отчество)</t>
  </si>
  <si>
    <t>(подпись)</t>
  </si>
  <si>
    <t>Главный бухгалтер</t>
  </si>
  <si>
    <t>М П</t>
  </si>
  <si>
    <t>Общий совокупный доход</t>
  </si>
  <si>
    <t>Доля предприятий по методу долевого участия</t>
  </si>
  <si>
    <t xml:space="preserve">Прочий совокупный доход </t>
  </si>
  <si>
    <t>Прибыль на акцию</t>
  </si>
  <si>
    <t>Итоговая прибыль (итоговый убыток) за период (стр. 150-стр. 160)</t>
  </si>
  <si>
    <t>Доля меньшинства</t>
  </si>
  <si>
    <t>Чистая прибыль (убыток) за период (стр. 130 - стр.140) до вычета доли меньшинства</t>
  </si>
  <si>
    <t>Расходы по корпоративному подоходному налогу</t>
  </si>
  <si>
    <t>Прибыль (убыток) до налогообложения  (стр.110+/-стр. 120)</t>
  </si>
  <si>
    <t>Прибыль (убыток) от прекращенной деятельности</t>
  </si>
  <si>
    <t>Прибыль (убыток) за  период  от  продолжаемой деятельности (стр. 030+стр. 040+стр. 050-стр.060 – стр. 070 - стр.080 - стр. 090+/- стр. 100)</t>
  </si>
  <si>
    <t>Доля прибыли/убытка организаций, учитываемых по методу долевого участия</t>
  </si>
  <si>
    <t>Прочие расходы</t>
  </si>
  <si>
    <t>Расходы на финансирование</t>
  </si>
  <si>
    <t>Административные расходы</t>
  </si>
  <si>
    <t>Расходы на реализацию продукции и оказание услуг</t>
  </si>
  <si>
    <t>Прочие доходы</t>
  </si>
  <si>
    <t>Доходы от финансирования</t>
  </si>
  <si>
    <t>Валовая прибыль (стр. 010 - стр. 020)</t>
  </si>
  <si>
    <t>Себестоимость реализованной продукции и оказанных услуг</t>
  </si>
  <si>
    <t>Доход от реализации продукции и оказания услуг</t>
  </si>
  <si>
    <t>За отчетный период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</si>
  <si>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</si>
  <si>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</si>
  <si>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3. Чистая сумма денежных средств от инвестиционной деятельности (стр. 040 - стр. 050)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</si>
  <si>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</si>
  <si>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</si>
  <si>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</si>
  <si>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</si>
  <si>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других долгосрочных активов</t>
  </si>
  <si>
    <t>приобретение нематериальных активов</t>
  </si>
  <si>
    <t>приобретение основных средств</t>
  </si>
  <si>
    <t>в том числе:</t>
  </si>
  <si>
    <t>2. Выбытие денежных средств, всего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</si>
  <si>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</si>
  <si>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</si>
  <si>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</si>
  <si>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</si>
  <si>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</si>
  <si>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</si>
  <si>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</si>
  <si>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</si>
  <si>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</si>
  <si>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</si>
  <si>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</si>
  <si>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</si>
  <si>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</si>
  <si>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</si>
  <si>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</si>
  <si>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</si>
  <si>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</si>
  <si>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</si>
  <si>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</si>
  <si>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</si>
  <si>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</si>
  <si>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</si>
  <si>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</si>
  <si>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</si>
  <si>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</si>
  <si>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</si>
  <si>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</si>
  <si>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</si>
  <si>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</si>
  <si>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</si>
  <si>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</si>
  <si>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</si>
  <si>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</si>
  <si>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</si>
  <si>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</si>
  <si>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</si>
  <si>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</si>
  <si>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</si>
  <si>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</si>
  <si>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</si>
  <si>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</si>
  <si>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</si>
  <si>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</si>
  <si>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</si>
  <si>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</si>
  <si>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</si>
  <si>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</si>
  <si>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</si>
  <si>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</si>
  <si>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</si>
  <si>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</si>
  <si>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</si>
  <si>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</si>
  <si>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</si>
  <si>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</si>
  <si>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г.Алматы, ул. Толе би 63                                                                                                                                                                  080 740 006 246</t>
  </si>
  <si>
    <t>г.Алматы, ул. Толе би, 63                                                                                                                                                                  080 740 006 246</t>
  </si>
  <si>
    <t>За аналогичный период предыдущего года</t>
  </si>
  <si>
    <t>Балансовая стоимость одной простой акции, в тенге</t>
  </si>
  <si>
    <t>Сальдо на 1 января отчетного года</t>
  </si>
  <si>
    <t>Карабаева Д.Т.</t>
  </si>
  <si>
    <t>Отдельный отчет о финансовом положении (бухгалтерский баланс)</t>
  </si>
  <si>
    <t>Сальдо на 1 января 2019 года</t>
  </si>
  <si>
    <t>по состоянию на 30 сентября 2020 года</t>
  </si>
  <si>
    <t>за 9 месяцев 2020 года</t>
  </si>
  <si>
    <t>тыс тенге</t>
  </si>
  <si>
    <t>Сальдо на 30 сентября отчетного года
(стр.030+стр. 060+стр. 070+стр. 080+стр. 090)</t>
  </si>
  <si>
    <t>Сальдо на 30 сентября 2019 (стр.130 + стр. 160-стр. 170+стр. 180-стр.
190)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</si>
</sst>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-133719319.09]&quot;(133 719)&quot;;General"/>
    <numFmt numFmtId="171" formatCode="[=-665534441.54]&quot;(665 534)&quot;;General"/>
    <numFmt numFmtId="172" formatCode="#,##0_);[Red]\(#,###,\)"/>
    <numFmt numFmtId="173" formatCode="#,##0_);[Red]\(#,##0\)"/>
    <numFmt numFmtId="174" formatCode="#,##0.00_);[Red]\(#,###,\)"/>
    <numFmt numFmtId="175" formatCode="[=-884288185.27]&quot;(884 288)&quot;;General"/>
    <numFmt numFmtId="176" formatCode="[=-14132848.05]&quot;(14 133)&quot;;General"/>
    <numFmt numFmtId="177" formatCode="[=-99742484.18]&quot;(99 742)&quot;;General"/>
    <numFmt numFmtId="178" formatCode="[=-6912410.1]&quot;(6 912)&quot;;General"/>
    <numFmt numFmtId="179" formatCode="[=-218753743.73]&quot;(218 754)&quot;;General"/>
    <numFmt numFmtId="180" formatCode="[=-352473062.82]&quot;(352 473)&quot;;General"/>
    <numFmt numFmtId="181" formatCode="[=-242638007.14]&quot;(242 638)&quot;;General"/>
    <numFmt numFmtId="182" formatCode="[=-697065892.28]&quot;(697 066)&quot;;General"/>
    <numFmt numFmtId="183" formatCode="[=-165250769.83]&quot;(165 251)&quot;;General"/>
    <numFmt numFmtId="184" formatCode="#,###.00000,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=-51932123.99]&quot;(51 932)&quot;;General"/>
    <numFmt numFmtId="191" formatCode="[=-774948]&quot;(775)&quot;;General"/>
    <numFmt numFmtId="192" formatCode="[=-51063623.99]&quot;(51 064)&quot;;General"/>
    <numFmt numFmtId="193" formatCode="[=-1643448]&quot;(1 643)&quot;;General"/>
    <numFmt numFmtId="194" formatCode="[=7.85]&quot;-&quot;;General"/>
    <numFmt numFmtId="195" formatCode="[=-1054566920.85]&quot;(1 054 567)&quot;;General"/>
    <numFmt numFmtId="196" formatCode="#,##0.00\ _₽;\(#,###,\)\ _₽"/>
    <numFmt numFmtId="197" formatCode="#,##0.00\ _₽;\(#,###\)\ _₽"/>
    <numFmt numFmtId="198" formatCode="\-#,###,\ _₽;\(#,###,\)\ _₽"/>
    <numFmt numFmtId="199" formatCode="#,##0.0"/>
    <numFmt numFmtId="200" formatCode="[=-593226743.31]&quot;(593 227)&quot;;General"/>
    <numFmt numFmtId="201" formatCode="[=-449809354.22]&quot;(449 809)&quot;;General"/>
    <numFmt numFmtId="202" formatCode="[=-1125041865.76]&quot;(1 125 042)&quot;;General"/>
    <numFmt numFmtId="203" formatCode="[=-981624476.67]&quot;(981 624)&quot;;General"/>
  </numFmts>
  <fonts count="44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1" fontId="4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169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right"/>
    </xf>
    <xf numFmtId="181" fontId="4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Alignment="1">
      <alignment horizontal="left"/>
    </xf>
    <xf numFmtId="3" fontId="4" fillId="0" borderId="12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3" fontId="1" fillId="34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185" fontId="43" fillId="34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top" wrapText="1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34" borderId="12" xfId="0" applyNumberFormat="1" applyFont="1" applyFill="1" applyBorder="1" applyAlignment="1">
      <alignment horizontal="right"/>
    </xf>
    <xf numFmtId="3" fontId="4" fillId="34" borderId="13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3" xfId="0" applyNumberFormat="1" applyFont="1" applyFill="1" applyBorder="1" applyAlignment="1">
      <alignment horizontal="right" wrapText="1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3" fontId="4" fillId="34" borderId="17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3" xfId="0" applyNumberFormat="1" applyFont="1" applyFill="1" applyBorder="1" applyAlignment="1">
      <alignment horizontal="right" wrapText="1"/>
    </xf>
    <xf numFmtId="0" fontId="1" fillId="0" borderId="12" xfId="0" applyNumberFormat="1" applyFont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66" fontId="1" fillId="34" borderId="12" xfId="0" applyNumberFormat="1" applyFont="1" applyFill="1" applyBorder="1" applyAlignment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top" wrapText="1"/>
    </xf>
    <xf numFmtId="169" fontId="4" fillId="0" borderId="12" xfId="0" applyNumberFormat="1" applyFont="1" applyBorder="1" applyAlignment="1">
      <alignment horizontal="right" vertical="center"/>
    </xf>
    <xf numFmtId="169" fontId="1" fillId="34" borderId="12" xfId="0" applyNumberFormat="1" applyFont="1" applyFill="1" applyBorder="1" applyAlignment="1">
      <alignment horizontal="right" vertical="center"/>
    </xf>
    <xf numFmtId="1" fontId="4" fillId="35" borderId="12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right" vertical="center"/>
    </xf>
    <xf numFmtId="3" fontId="4" fillId="35" borderId="12" xfId="0" applyNumberFormat="1" applyFont="1" applyFill="1" applyBorder="1" applyAlignment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96" fontId="1" fillId="34" borderId="12" xfId="0" applyNumberFormat="1" applyFont="1" applyFill="1" applyBorder="1" applyAlignment="1">
      <alignment horizontal="right" vertical="center"/>
    </xf>
    <xf numFmtId="196" fontId="4" fillId="0" borderId="12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>
      <alignment horizontal="right" vertical="center"/>
    </xf>
    <xf numFmtId="197" fontId="1" fillId="0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Fill="1" applyBorder="1" applyAlignment="1">
      <alignment horizontal="right" vertical="center"/>
    </xf>
    <xf numFmtId="169" fontId="4" fillId="35" borderId="12" xfId="0" applyNumberFormat="1" applyFont="1" applyFill="1" applyBorder="1" applyAlignment="1">
      <alignment horizontal="right" vertical="center"/>
    </xf>
    <xf numFmtId="169" fontId="4" fillId="35" borderId="12" xfId="0" applyNumberFormat="1" applyFont="1" applyFill="1" applyBorder="1" applyAlignment="1">
      <alignment horizontal="right" vertical="center"/>
    </xf>
    <xf numFmtId="194" fontId="1" fillId="0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169" fontId="1" fillId="0" borderId="0" xfId="0" applyNumberFormat="1" applyFont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 wrapText="1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69" fontId="1" fillId="34" borderId="12" xfId="0" applyNumberFormat="1" applyFont="1" applyFill="1" applyBorder="1" applyAlignment="1">
      <alignment horizontal="right"/>
    </xf>
    <xf numFmtId="169" fontId="4" fillId="34" borderId="12" xfId="0" applyNumberFormat="1" applyFont="1" applyFill="1" applyBorder="1" applyAlignment="1">
      <alignment horizontal="right"/>
    </xf>
    <xf numFmtId="169" fontId="4" fillId="34" borderId="13" xfId="0" applyNumberFormat="1" applyFont="1" applyFill="1" applyBorder="1" applyAlignment="1">
      <alignment horizontal="right"/>
    </xf>
    <xf numFmtId="169" fontId="1" fillId="0" borderId="12" xfId="0" applyNumberFormat="1" applyFont="1" applyFill="1" applyBorder="1" applyAlignment="1">
      <alignment horizontal="right" vertical="center"/>
    </xf>
    <xf numFmtId="196" fontId="0" fillId="0" borderId="0" xfId="0" applyNumberFormat="1" applyAlignment="1">
      <alignment horizontal="left"/>
    </xf>
    <xf numFmtId="0" fontId="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4" fillId="35" borderId="12" xfId="0" applyNumberFormat="1" applyFont="1" applyFill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4" fillId="35" borderId="19" xfId="0" applyNumberFormat="1" applyFont="1" applyFill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/>
    </xf>
    <xf numFmtId="0" fontId="1" fillId="0" borderId="20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indent="5"/>
    </xf>
    <xf numFmtId="0" fontId="4" fillId="0" borderId="2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indent="5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indent="5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20" xfId="0" applyNumberFormat="1" applyFont="1" applyBorder="1" applyAlignment="1">
      <alignment horizontal="left" vertical="center" wrapText="1" indent="5"/>
    </xf>
    <xf numFmtId="0" fontId="1" fillId="0" borderId="20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4" fillId="5" borderId="22" xfId="0" applyNumberFormat="1" applyFont="1" applyFill="1" applyBorder="1" applyAlignment="1">
      <alignment horizontal="left" vertical="center" wrapText="1"/>
    </xf>
    <xf numFmtId="0" fontId="4" fillId="5" borderId="14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5" borderId="23" xfId="0" applyNumberFormat="1" applyFont="1" applyFill="1" applyBorder="1" applyAlignment="1">
      <alignment horizontal="left" vertical="center" wrapText="1"/>
    </xf>
    <xf numFmtId="0" fontId="4" fillId="5" borderId="16" xfId="0" applyNumberFormat="1" applyFont="1" applyFill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/>
    </xf>
    <xf numFmtId="168" fontId="4" fillId="34" borderId="12" xfId="0" applyNumberFormat="1" applyFont="1" applyFill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top"/>
    </xf>
    <xf numFmtId="168" fontId="4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1" fontId="6" fillId="0" borderId="2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4" fillId="5" borderId="21" xfId="0" applyNumberFormat="1" applyFont="1" applyFill="1" applyBorder="1" applyAlignment="1">
      <alignment horizontal="left" vertical="center" wrapText="1"/>
    </xf>
    <xf numFmtId="0" fontId="4" fillId="5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169" fontId="1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71"/>
  <sheetViews>
    <sheetView tabSelected="1" zoomScalePageLayoutView="0" workbookViewId="0" topLeftCell="A40">
      <selection activeCell="V57" sqref="V57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  <col min="25" max="26" width="12" style="0" bestFit="1" customWidth="1"/>
  </cols>
  <sheetData>
    <row r="1" spans="23:24" s="2" customFormat="1" ht="14.25" customHeight="1">
      <c r="W1" s="127" t="s">
        <v>0</v>
      </c>
      <c r="X1" s="127"/>
    </row>
    <row r="2" spans="23:24" s="1" customFormat="1" ht="6.75" customHeight="1">
      <c r="W2" s="127"/>
      <c r="X2" s="127"/>
    </row>
    <row r="3" spans="8:24" s="2" customFormat="1" ht="11.25" customHeight="1">
      <c r="H3" s="128" t="s">
        <v>1</v>
      </c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4" ht="12" customHeight="1">
      <c r="A4" s="3" t="s">
        <v>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="2" customFormat="1" ht="4.5" customHeight="1"/>
    <row r="6" spans="1:24" ht="26.25" customHeight="1">
      <c r="A6" s="3" t="s">
        <v>3</v>
      </c>
      <c r="H6" s="115" t="s">
        <v>4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 s="2" customFormat="1" ht="6" customHeight="1"/>
    <row r="8" spans="1:24" ht="12" customHeight="1">
      <c r="A8" s="3" t="s">
        <v>5</v>
      </c>
      <c r="S8" s="130">
        <v>13</v>
      </c>
      <c r="T8" s="130"/>
      <c r="U8" s="130"/>
      <c r="V8" s="130"/>
      <c r="W8" s="130"/>
      <c r="X8" s="130"/>
    </row>
    <row r="9" s="2" customFormat="1" ht="5.25" customHeight="1"/>
    <row r="10" spans="1:24" s="2" customFormat="1" ht="5.25" customHeight="1">
      <c r="A10" s="131" t="s">
        <v>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2" t="s">
        <v>152</v>
      </c>
      <c r="T10" s="132"/>
      <c r="U10" s="132"/>
      <c r="V10" s="132"/>
      <c r="W10" s="132"/>
      <c r="X10" s="132"/>
    </row>
    <row r="11" spans="1:24" ht="12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2"/>
      <c r="T11" s="132"/>
      <c r="U11" s="132"/>
      <c r="V11" s="132"/>
      <c r="W11" s="132"/>
      <c r="X11" s="132"/>
    </row>
    <row r="12" spans="1:24" ht="12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3"/>
      <c r="T12" s="133"/>
      <c r="U12" s="133"/>
      <c r="V12" s="133"/>
      <c r="W12" s="133"/>
      <c r="X12" s="133"/>
    </row>
    <row r="13" s="5" customFormat="1" ht="4.5" customHeight="1"/>
    <row r="14" spans="1:23" s="2" customFormat="1" ht="39" customHeight="1">
      <c r="A14" s="124" t="s">
        <v>157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</row>
    <row r="15" spans="1:24" s="2" customFormat="1" ht="10.5" customHeight="1">
      <c r="A15" s="125" t="s">
        <v>159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6" t="s">
        <v>7</v>
      </c>
    </row>
    <row r="16" s="2" customFormat="1" ht="4.5" customHeight="1"/>
    <row r="17" spans="1:24" s="2" customFormat="1" ht="21" customHeight="1">
      <c r="A17" s="126" t="s">
        <v>8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7" t="s">
        <v>9</v>
      </c>
      <c r="W17" s="7" t="s">
        <v>10</v>
      </c>
      <c r="X17" s="8" t="s">
        <v>11</v>
      </c>
    </row>
    <row r="18" spans="1:24" s="2" customFormat="1" ht="12.75" customHeight="1">
      <c r="A18" s="120" t="s">
        <v>12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9">
        <v>1</v>
      </c>
      <c r="W18" s="97">
        <f>SUM(W19:W25)</f>
        <v>77544272.11</v>
      </c>
      <c r="X18" s="44">
        <f>SUM(X19:X25)</f>
        <v>61013</v>
      </c>
    </row>
    <row r="19" spans="1:24" s="2" customFormat="1" ht="12.75" customHeight="1">
      <c r="A19" s="117" t="s">
        <v>13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0">
        <v>2</v>
      </c>
      <c r="W19" s="105">
        <f>383237.93+18586</f>
        <v>401823.93</v>
      </c>
      <c r="X19" s="46">
        <v>407</v>
      </c>
    </row>
    <row r="20" spans="1:24" s="2" customFormat="1" ht="12.75" customHeight="1">
      <c r="A20" s="117" t="s">
        <v>14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0">
        <v>3</v>
      </c>
      <c r="W20" s="100"/>
      <c r="X20" s="46" t="s">
        <v>15</v>
      </c>
    </row>
    <row r="21" spans="1:24" s="2" customFormat="1" ht="12.75" customHeight="1">
      <c r="A21" s="117" t="s">
        <v>16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0">
        <v>4</v>
      </c>
      <c r="W21" s="105"/>
      <c r="X21" s="46"/>
    </row>
    <row r="22" spans="1:24" s="2" customFormat="1" ht="12.75" customHeight="1">
      <c r="A22" s="117" t="s">
        <v>17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0">
        <v>5</v>
      </c>
      <c r="W22" s="101">
        <v>630820</v>
      </c>
      <c r="X22" s="46">
        <v>459</v>
      </c>
    </row>
    <row r="23" spans="1:24" s="2" customFormat="1" ht="12.75" customHeight="1">
      <c r="A23" s="117" t="s">
        <v>18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0">
        <v>6</v>
      </c>
      <c r="W23" s="101">
        <f>355275.57+265</f>
        <v>355540.57</v>
      </c>
      <c r="X23" s="46">
        <v>344</v>
      </c>
    </row>
    <row r="24" spans="1:24" s="2" customFormat="1" ht="12.75" customHeight="1">
      <c r="A24" s="123" t="s">
        <v>19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0">
        <v>7</v>
      </c>
      <c r="W24" s="102" t="s">
        <v>15</v>
      </c>
      <c r="X24" s="46" t="s">
        <v>15</v>
      </c>
    </row>
    <row r="25" spans="1:24" s="2" customFormat="1" ht="12.75" customHeight="1">
      <c r="A25" s="123" t="s">
        <v>20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0">
        <v>8</v>
      </c>
      <c r="W25" s="105">
        <f>43172944.36-1180461.99+387984.44+23884.81-457060+4499999.89+29708796.1</f>
        <v>76156087.61</v>
      </c>
      <c r="X25" s="46">
        <f>18267+41536</f>
        <v>59803</v>
      </c>
    </row>
    <row r="26" spans="1:24" s="2" customFormat="1" ht="12.75" customHeight="1">
      <c r="A26" s="120" t="s">
        <v>21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9">
        <v>9</v>
      </c>
      <c r="W26" s="97">
        <f>SUM(W27:W37)</f>
        <v>1351147349.11</v>
      </c>
      <c r="X26" s="44">
        <f>SUM(X27:X37)</f>
        <v>1325012</v>
      </c>
    </row>
    <row r="27" spans="1:24" s="2" customFormat="1" ht="12.75" customHeight="1">
      <c r="A27" s="117" t="s">
        <v>22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">
        <v>10</v>
      </c>
      <c r="W27" s="101"/>
      <c r="X27" s="46"/>
    </row>
    <row r="28" spans="1:24" s="2" customFormat="1" ht="12.75" customHeight="1">
      <c r="A28" s="117" t="s">
        <v>23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">
        <v>11</v>
      </c>
      <c r="W28" s="102" t="s">
        <v>15</v>
      </c>
      <c r="X28" s="46" t="s">
        <v>15</v>
      </c>
    </row>
    <row r="29" spans="1:24" s="2" customFormat="1" ht="12.75" customHeight="1">
      <c r="A29" s="117" t="s">
        <v>24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">
        <v>12</v>
      </c>
      <c r="W29" s="102" t="s">
        <v>15</v>
      </c>
      <c r="X29" s="46" t="s">
        <v>15</v>
      </c>
    </row>
    <row r="30" spans="1:24" s="2" customFormat="1" ht="12.75" customHeight="1">
      <c r="A30" s="117" t="s">
        <v>25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">
        <v>13</v>
      </c>
      <c r="W30" s="102" t="s">
        <v>15</v>
      </c>
      <c r="X30" s="46" t="s">
        <v>15</v>
      </c>
    </row>
    <row r="31" spans="1:24" s="2" customFormat="1" ht="12.75" customHeight="1">
      <c r="A31" s="117" t="s">
        <v>26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">
        <v>14</v>
      </c>
      <c r="W31" s="102" t="s">
        <v>15</v>
      </c>
      <c r="X31" s="46" t="s">
        <v>15</v>
      </c>
    </row>
    <row r="32" spans="1:24" s="2" customFormat="1" ht="12.75" customHeight="1">
      <c r="A32" s="117" t="s">
        <v>27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">
        <v>15</v>
      </c>
      <c r="W32" s="105">
        <v>6485077.06</v>
      </c>
      <c r="X32" s="46">
        <v>8687</v>
      </c>
    </row>
    <row r="33" spans="1:24" s="2" customFormat="1" ht="12.75" customHeight="1">
      <c r="A33" s="117" t="s">
        <v>28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">
        <v>16</v>
      </c>
      <c r="W33" s="102" t="s">
        <v>15</v>
      </c>
      <c r="X33" s="46" t="s">
        <v>15</v>
      </c>
    </row>
    <row r="34" spans="1:24" s="2" customFormat="1" ht="12.75" customHeight="1">
      <c r="A34" s="117" t="s">
        <v>29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">
        <v>17</v>
      </c>
      <c r="W34" s="105">
        <v>1332024942.19</v>
      </c>
      <c r="X34" s="47">
        <v>1303687</v>
      </c>
    </row>
    <row r="35" spans="1:24" s="2" customFormat="1" ht="12.75" customHeight="1">
      <c r="A35" s="117" t="s">
        <v>30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">
        <v>18</v>
      </c>
      <c r="W35" s="102" t="s">
        <v>15</v>
      </c>
      <c r="X35" s="46" t="s">
        <v>15</v>
      </c>
    </row>
    <row r="36" spans="1:24" s="2" customFormat="1" ht="12.75" customHeight="1">
      <c r="A36" s="117" t="s">
        <v>31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">
        <v>19</v>
      </c>
      <c r="W36" s="102" t="s">
        <v>15</v>
      </c>
      <c r="X36" s="46" t="s">
        <v>15</v>
      </c>
    </row>
    <row r="37" spans="1:24" s="2" customFormat="1" ht="12.75" customHeight="1">
      <c r="A37" s="117" t="s">
        <v>32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">
        <v>20</v>
      </c>
      <c r="W37" s="113">
        <f>15155089-2517759.14</f>
        <v>12637329.86</v>
      </c>
      <c r="X37" s="46">
        <v>12638</v>
      </c>
    </row>
    <row r="38" spans="1:24" s="2" customFormat="1" ht="12.75" customHeight="1">
      <c r="A38" s="122" t="s">
        <v>33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88">
        <v>21</v>
      </c>
      <c r="W38" s="98">
        <f>W26+W18</f>
        <v>1428691621.2199998</v>
      </c>
      <c r="X38" s="89">
        <f>X26+X18</f>
        <v>1386025</v>
      </c>
    </row>
    <row r="39" spans="1:25" s="2" customFormat="1" ht="12.75" customHeight="1">
      <c r="A39" s="120" t="s">
        <v>34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">
        <v>22</v>
      </c>
      <c r="W39" s="97">
        <f>W40+W47</f>
        <v>2040952347.77</v>
      </c>
      <c r="X39" s="44">
        <f>X40+X47</f>
        <v>1836473</v>
      </c>
      <c r="Y39" s="39"/>
    </row>
    <row r="40" spans="1:24" s="2" customFormat="1" ht="12.75" customHeight="1">
      <c r="A40" s="120" t="s">
        <v>35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">
        <v>23</v>
      </c>
      <c r="W40" s="97">
        <f>SUM(W41:W46)</f>
        <v>2020179778.77</v>
      </c>
      <c r="X40" s="44">
        <f>SUM(X41:X46)</f>
        <v>1815700</v>
      </c>
    </row>
    <row r="41" spans="1:24" s="2" customFormat="1" ht="12.75" customHeight="1">
      <c r="A41" s="117" t="s">
        <v>36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">
        <v>24</v>
      </c>
      <c r="W41" s="105">
        <f>1834583234.91+158663763.62</f>
        <v>1993246998.5300002</v>
      </c>
      <c r="X41" s="46">
        <f>1730719</f>
        <v>1730719</v>
      </c>
    </row>
    <row r="42" spans="1:24" s="2" customFormat="1" ht="12.75" customHeight="1">
      <c r="A42" s="117" t="s">
        <v>37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">
        <v>25</v>
      </c>
      <c r="W42" s="101">
        <v>880784.06</v>
      </c>
      <c r="X42" s="46">
        <v>819</v>
      </c>
    </row>
    <row r="43" spans="1:24" ht="12" customHeight="1">
      <c r="A43" s="121" t="s">
        <v>38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1">
        <v>26</v>
      </c>
      <c r="W43" s="101">
        <v>743643.97</v>
      </c>
      <c r="X43" s="46">
        <v>634</v>
      </c>
    </row>
    <row r="44" spans="1:24" s="2" customFormat="1" ht="12.75" customHeight="1">
      <c r="A44" s="117" t="s">
        <v>39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">
        <v>27</v>
      </c>
      <c r="W44" s="105">
        <v>14153330.54</v>
      </c>
      <c r="X44" s="46">
        <v>76488</v>
      </c>
    </row>
    <row r="45" spans="1:24" s="2" customFormat="1" ht="12.75" customHeight="1">
      <c r="A45" s="119" t="s">
        <v>40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">
        <v>28</v>
      </c>
      <c r="W45" s="105">
        <v>5917091.82</v>
      </c>
      <c r="X45" s="46">
        <v>5917</v>
      </c>
    </row>
    <row r="46" spans="1:24" s="2" customFormat="1" ht="12.75" customHeight="1">
      <c r="A46" s="117" t="s">
        <v>41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">
        <v>29</v>
      </c>
      <c r="W46" s="105">
        <f>4112742.85+1125187</f>
        <v>5237929.85</v>
      </c>
      <c r="X46" s="46">
        <f>1123</f>
        <v>1123</v>
      </c>
    </row>
    <row r="47" spans="1:24" s="2" customFormat="1" ht="12.75" customHeight="1">
      <c r="A47" s="120" t="s">
        <v>42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">
        <v>30</v>
      </c>
      <c r="W47" s="97">
        <f>SUM(W48:W52)</f>
        <v>20772569</v>
      </c>
      <c r="X47" s="44">
        <f>SUM(X48:X52)</f>
        <v>20773</v>
      </c>
    </row>
    <row r="48" spans="1:24" s="2" customFormat="1" ht="12.75" customHeight="1">
      <c r="A48" s="117" t="s">
        <v>43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">
        <v>31</v>
      </c>
      <c r="W48" s="102" t="s">
        <v>15</v>
      </c>
      <c r="X48" s="46" t="s">
        <v>15</v>
      </c>
    </row>
    <row r="49" spans="1:24" s="2" customFormat="1" ht="12.75" customHeight="1">
      <c r="A49" s="117" t="s">
        <v>44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">
        <v>32</v>
      </c>
      <c r="W49" s="102" t="s">
        <v>15</v>
      </c>
      <c r="X49" s="46" t="s">
        <v>15</v>
      </c>
    </row>
    <row r="50" spans="1:24" s="2" customFormat="1" ht="12.75" customHeight="1">
      <c r="A50" s="117" t="s">
        <v>45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">
        <v>33</v>
      </c>
      <c r="W50" s="92" t="s">
        <v>15</v>
      </c>
      <c r="X50" s="46" t="s">
        <v>15</v>
      </c>
    </row>
    <row r="51" spans="1:24" s="2" customFormat="1" ht="12.75" customHeight="1">
      <c r="A51" s="119" t="s">
        <v>46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">
        <v>34</v>
      </c>
      <c r="W51" s="91">
        <v>20772569</v>
      </c>
      <c r="X51" s="46">
        <v>20773</v>
      </c>
    </row>
    <row r="52" spans="1:24" s="2" customFormat="1" ht="12.75" customHeight="1">
      <c r="A52" s="117" t="s">
        <v>47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">
        <v>35</v>
      </c>
      <c r="W52" s="92" t="s">
        <v>15</v>
      </c>
      <c r="X52" s="46" t="s">
        <v>15</v>
      </c>
    </row>
    <row r="53" spans="1:24" s="2" customFormat="1" ht="12.75" customHeight="1">
      <c r="A53" s="120" t="s">
        <v>48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">
        <v>36</v>
      </c>
      <c r="W53" s="94">
        <f>SUM(W54:W59)</f>
        <v>-612260726.55</v>
      </c>
      <c r="X53" s="95">
        <f>SUM(X54:X59)</f>
        <v>-450447.80000000005</v>
      </c>
    </row>
    <row r="54" spans="1:24" s="2" customFormat="1" ht="12.75" customHeight="1">
      <c r="A54" s="117" t="s">
        <v>49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">
        <v>37</v>
      </c>
      <c r="W54" s="91">
        <v>531815122.45</v>
      </c>
      <c r="X54" s="47">
        <v>531815.2</v>
      </c>
    </row>
    <row r="55" spans="1:24" s="2" customFormat="1" ht="12.75" customHeight="1">
      <c r="A55" s="117" t="s">
        <v>50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">
        <v>38</v>
      </c>
      <c r="W55" s="92" t="s">
        <v>15</v>
      </c>
      <c r="X55" s="47" t="s">
        <v>15</v>
      </c>
    </row>
    <row r="56" spans="1:24" s="2" customFormat="1" ht="12.75" customHeight="1">
      <c r="A56" s="117" t="s">
        <v>51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">
        <v>39</v>
      </c>
      <c r="W56" s="92" t="s">
        <v>15</v>
      </c>
      <c r="X56" s="47" t="s">
        <v>15</v>
      </c>
    </row>
    <row r="57" spans="1:24" s="2" customFormat="1" ht="12.75" customHeight="1">
      <c r="A57" s="117" t="s">
        <v>52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">
        <v>40</v>
      </c>
      <c r="W57" s="92" t="s">
        <v>15</v>
      </c>
      <c r="X57" s="47" t="s">
        <v>15</v>
      </c>
    </row>
    <row r="58" spans="1:24" s="2" customFormat="1" ht="12.75" customHeight="1">
      <c r="A58" s="117" t="s">
        <v>53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">
        <v>41</v>
      </c>
      <c r="W58" s="92" t="s">
        <v>15</v>
      </c>
      <c r="X58" s="47" t="s">
        <v>15</v>
      </c>
    </row>
    <row r="59" spans="1:26" s="2" customFormat="1" ht="12.75" customHeight="1">
      <c r="A59" s="117" t="s">
        <v>54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">
        <v>42</v>
      </c>
      <c r="W59" s="93">
        <f>-1143437640-638209</f>
        <v>-1144075849</v>
      </c>
      <c r="X59" s="96">
        <f>-981625-638</f>
        <v>-982263</v>
      </c>
      <c r="Y59" s="114"/>
      <c r="Z59" s="114"/>
    </row>
    <row r="60" spans="1:25" s="2" customFormat="1" ht="12.75" customHeight="1">
      <c r="A60" s="118" t="s">
        <v>55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88">
        <v>43</v>
      </c>
      <c r="W60" s="99">
        <f>W39+W53</f>
        <v>1428691621.22</v>
      </c>
      <c r="X60" s="90">
        <f>X39+X53</f>
        <v>1386025.2</v>
      </c>
      <c r="Y60" s="61"/>
    </row>
    <row r="61" spans="23:24" s="2" customFormat="1" ht="6" customHeight="1">
      <c r="W61" s="39"/>
      <c r="X61" s="39">
        <f>X38-X60</f>
        <v>-0.19999999995343387</v>
      </c>
    </row>
    <row r="62" spans="1:25" s="2" customFormat="1" ht="20.25" customHeight="1">
      <c r="A62" s="40" t="s">
        <v>154</v>
      </c>
      <c r="W62" s="41">
        <f>W53/150000*1000/1000</f>
        <v>-4081.7381769999997</v>
      </c>
      <c r="X62" s="41">
        <f>X53/150000*1000</f>
        <v>-3002.9853333333335</v>
      </c>
      <c r="Y62" s="61"/>
    </row>
    <row r="63" s="2" customFormat="1" ht="6" customHeight="1"/>
    <row r="64" s="2" customFormat="1" ht="6" customHeight="1"/>
    <row r="65" spans="1:23" s="2" customFormat="1" ht="12.75" customHeight="1">
      <c r="A65" s="3" t="s">
        <v>56</v>
      </c>
      <c r="H65" s="115" t="s">
        <v>57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W65" s="4"/>
    </row>
    <row r="66" spans="8:23" s="2" customFormat="1" ht="10.5" customHeight="1">
      <c r="H66" s="116" t="s">
        <v>58</v>
      </c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W66" s="13" t="s">
        <v>59</v>
      </c>
    </row>
    <row r="67" spans="1:23" s="2" customFormat="1" ht="12.75" customHeight="1">
      <c r="A67" s="3" t="s">
        <v>60</v>
      </c>
      <c r="H67" s="115" t="s">
        <v>156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W67" s="4"/>
    </row>
    <row r="68" spans="2:23" s="2" customFormat="1" ht="9.75" customHeight="1">
      <c r="B68" s="1" t="s">
        <v>61</v>
      </c>
      <c r="H68" s="116" t="s">
        <v>58</v>
      </c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W68" s="13" t="s">
        <v>59</v>
      </c>
    </row>
    <row r="70" ht="12">
      <c r="W70" s="103"/>
    </row>
    <row r="71" spans="23:24" ht="12">
      <c r="W71" s="103">
        <f>W38-W60</f>
        <v>0</v>
      </c>
      <c r="X71" s="103">
        <f>X38-X60</f>
        <v>-0.19999999995343387</v>
      </c>
    </row>
  </sheetData>
  <sheetProtection/>
  <mergeCells count="56">
    <mergeCell ref="W1:X2"/>
    <mergeCell ref="H3:X4"/>
    <mergeCell ref="H6:X6"/>
    <mergeCell ref="S8:X8"/>
    <mergeCell ref="A10:R12"/>
    <mergeCell ref="S10:X12"/>
    <mergeCell ref="A14:W14"/>
    <mergeCell ref="A15:W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56:U56"/>
    <mergeCell ref="H67:U67"/>
    <mergeCell ref="H68:U68"/>
    <mergeCell ref="A57:U57"/>
    <mergeCell ref="A58:U58"/>
    <mergeCell ref="A59:U59"/>
    <mergeCell ref="A60:U60"/>
    <mergeCell ref="H65:U65"/>
    <mergeCell ref="H66:U66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44"/>
  <sheetViews>
    <sheetView zoomScalePageLayoutView="0" workbookViewId="0" topLeftCell="A21">
      <selection activeCell="W21" sqref="W21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8.16015625" style="1" customWidth="1"/>
    <col min="24" max="24" width="19.33203125" style="1" customWidth="1"/>
    <col min="25" max="25" width="17.83203125" style="0" customWidth="1"/>
  </cols>
  <sheetData>
    <row r="1" spans="23:24" s="2" customFormat="1" ht="14.25" customHeight="1">
      <c r="W1" s="127" t="s">
        <v>85</v>
      </c>
      <c r="X1" s="127"/>
    </row>
    <row r="2" spans="23:24" s="1" customFormat="1" ht="6.75" customHeight="1">
      <c r="W2" s="127"/>
      <c r="X2" s="127"/>
    </row>
    <row r="3" spans="8:24" ht="12" customHeight="1">
      <c r="H3" s="134" t="s">
        <v>1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ht="12" customHeight="1">
      <c r="A4" s="3" t="s">
        <v>2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</row>
    <row r="5" s="2" customFormat="1" ht="6" customHeight="1"/>
    <row r="6" spans="1:24" ht="12" customHeight="1">
      <c r="A6" s="3" t="s">
        <v>3</v>
      </c>
      <c r="H6" s="115" t="s">
        <v>4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 s="2" customFormat="1" ht="6" customHeight="1"/>
    <row r="8" spans="1:24" ht="12" customHeight="1">
      <c r="A8" s="3" t="s">
        <v>5</v>
      </c>
      <c r="S8" s="130">
        <v>13</v>
      </c>
      <c r="T8" s="130"/>
      <c r="U8" s="130"/>
      <c r="V8" s="130"/>
      <c r="W8" s="130"/>
      <c r="X8" s="130"/>
    </row>
    <row r="9" s="2" customFormat="1" ht="6.75" customHeight="1"/>
    <row r="10" spans="1:24" s="2" customFormat="1" ht="5.25" customHeight="1">
      <c r="A10" s="131" t="s">
        <v>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2" t="s">
        <v>151</v>
      </c>
      <c r="T10" s="132"/>
      <c r="U10" s="132"/>
      <c r="V10" s="132"/>
      <c r="W10" s="132"/>
      <c r="X10" s="132"/>
    </row>
    <row r="11" spans="1:24" ht="12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2"/>
      <c r="T11" s="132"/>
      <c r="U11" s="132"/>
      <c r="V11" s="132"/>
      <c r="W11" s="132"/>
      <c r="X11" s="132"/>
    </row>
    <row r="12" spans="1:24" ht="12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3"/>
      <c r="T12" s="133"/>
      <c r="U12" s="133"/>
      <c r="V12" s="133"/>
      <c r="W12" s="133"/>
      <c r="X12" s="133"/>
    </row>
    <row r="13" s="5" customFormat="1" ht="4.5" customHeight="1"/>
    <row r="14" spans="1:24" s="2" customFormat="1" ht="12.75" customHeight="1">
      <c r="A14" s="136" t="s">
        <v>84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4" s="2" customFormat="1" ht="12" customHeight="1">
      <c r="A15" s="125" t="s">
        <v>160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</row>
    <row r="16" s="2" customFormat="1" ht="12" customHeight="1">
      <c r="X16" s="6" t="s">
        <v>7</v>
      </c>
    </row>
    <row r="17" spans="1:24" ht="35.25" customHeight="1">
      <c r="A17" s="126" t="s">
        <v>8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7" t="s">
        <v>9</v>
      </c>
      <c r="W17" s="7" t="s">
        <v>83</v>
      </c>
      <c r="X17" s="8" t="s">
        <v>153</v>
      </c>
    </row>
    <row r="18" spans="1:24" s="2" customFormat="1" ht="12.75" customHeight="1">
      <c r="A18" s="117" t="s">
        <v>82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6">
        <v>10</v>
      </c>
      <c r="W18" s="49" t="s">
        <v>15</v>
      </c>
      <c r="X18" s="49" t="s">
        <v>15</v>
      </c>
    </row>
    <row r="19" spans="1:24" s="2" customFormat="1" ht="12.75" customHeight="1">
      <c r="A19" s="137" t="s">
        <v>81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6">
        <v>20</v>
      </c>
      <c r="W19" s="47" t="s">
        <v>15</v>
      </c>
      <c r="X19" s="47" t="s">
        <v>15</v>
      </c>
    </row>
    <row r="20" spans="1:24" s="2" customFormat="1" ht="12.75" customHeight="1">
      <c r="A20" s="138" t="s">
        <v>80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7">
        <v>30</v>
      </c>
      <c r="W20" s="104" t="s">
        <v>15</v>
      </c>
      <c r="X20" s="104" t="s">
        <v>15</v>
      </c>
    </row>
    <row r="21" spans="1:27" s="2" customFormat="1" ht="12.75" customHeight="1">
      <c r="A21" s="123" t="s">
        <v>79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6">
        <v>40</v>
      </c>
      <c r="W21" s="105">
        <v>0</v>
      </c>
      <c r="X21" s="105">
        <v>1946087</v>
      </c>
      <c r="AA21" s="43"/>
    </row>
    <row r="22" spans="1:24" s="2" customFormat="1" ht="12.75" customHeight="1">
      <c r="A22" s="123" t="s">
        <v>78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6">
        <v>50</v>
      </c>
      <c r="W22" s="101">
        <v>640942.5</v>
      </c>
      <c r="X22" s="101">
        <v>246075</v>
      </c>
    </row>
    <row r="23" spans="1:24" s="2" customFormat="1" ht="12.75" customHeight="1">
      <c r="A23" s="123" t="s">
        <v>77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6">
        <v>60</v>
      </c>
      <c r="W23" s="102" t="s">
        <v>15</v>
      </c>
      <c r="X23" s="102" t="s">
        <v>15</v>
      </c>
    </row>
    <row r="24" spans="1:24" s="2" customFormat="1" ht="12.75" customHeight="1">
      <c r="A24" s="123" t="s">
        <v>76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6">
        <v>70</v>
      </c>
      <c r="W24" s="105">
        <v>56988465.77</v>
      </c>
      <c r="X24" s="105">
        <f>59944405.8-386597.34</f>
        <v>59557808.45999999</v>
      </c>
    </row>
    <row r="25" spans="1:24" s="2" customFormat="1" ht="12.75" customHeight="1">
      <c r="A25" s="123" t="s">
        <v>75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6">
        <v>80</v>
      </c>
      <c r="W25" s="105">
        <v>103864750.06</v>
      </c>
      <c r="X25" s="105">
        <f>76885497+386597.34</f>
        <v>77272094.34</v>
      </c>
    </row>
    <row r="26" spans="1:24" s="2" customFormat="1" ht="12.75" customHeight="1">
      <c r="A26" s="137" t="s">
        <v>74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6">
        <v>90</v>
      </c>
      <c r="W26" s="101">
        <v>1600890</v>
      </c>
      <c r="X26" s="101">
        <v>125970</v>
      </c>
    </row>
    <row r="27" spans="1:26" s="2" customFormat="1" ht="12.75" customHeight="1">
      <c r="A27" s="123" t="s">
        <v>73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1">
        <v>100</v>
      </c>
      <c r="W27" s="102" t="s">
        <v>15</v>
      </c>
      <c r="X27" s="53"/>
      <c r="Z27" s="48"/>
    </row>
    <row r="28" spans="1:26" ht="23.25" customHeight="1">
      <c r="A28" s="139" t="s">
        <v>72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2">
        <v>110</v>
      </c>
      <c r="W28" s="106">
        <f>W21+W22-W24-W25-W26</f>
        <v>-161813163.33</v>
      </c>
      <c r="X28" s="106">
        <f>X21+X22-X24-X25-X26</f>
        <v>-134763710.8</v>
      </c>
      <c r="Y28" s="62"/>
      <c r="Z28" s="2"/>
    </row>
    <row r="29" spans="1:24" s="2" customFormat="1" ht="12.75" customHeight="1">
      <c r="A29" s="123" t="s">
        <v>71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1">
        <v>120</v>
      </c>
      <c r="W29" s="87" t="s">
        <v>15</v>
      </c>
      <c r="X29" s="87" t="s">
        <v>15</v>
      </c>
    </row>
    <row r="30" spans="1:24" s="2" customFormat="1" ht="12.75" customHeight="1">
      <c r="A30" s="138" t="s">
        <v>70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2">
        <v>130</v>
      </c>
      <c r="W30" s="106">
        <f>W28</f>
        <v>-161813163.33</v>
      </c>
      <c r="X30" s="106">
        <f>X28</f>
        <v>-134763710.8</v>
      </c>
    </row>
    <row r="31" spans="1:24" s="2" customFormat="1" ht="12.75" customHeight="1">
      <c r="A31" s="123" t="s">
        <v>69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1">
        <v>140</v>
      </c>
      <c r="W31" s="87" t="s">
        <v>15</v>
      </c>
      <c r="X31" s="87" t="s">
        <v>15</v>
      </c>
    </row>
    <row r="32" spans="1:24" s="14" customFormat="1" ht="23.25" customHeight="1">
      <c r="A32" s="139" t="s">
        <v>68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5">
        <v>150</v>
      </c>
      <c r="W32" s="107">
        <f>W30</f>
        <v>-161813163.33</v>
      </c>
      <c r="X32" s="107">
        <f>X30</f>
        <v>-134763710.8</v>
      </c>
    </row>
    <row r="33" spans="1:24" s="2" customFormat="1" ht="12.75" customHeight="1">
      <c r="A33" s="123" t="s">
        <v>67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1">
        <v>160</v>
      </c>
      <c r="W33" s="87" t="s">
        <v>15</v>
      </c>
      <c r="X33" s="87" t="s">
        <v>15</v>
      </c>
    </row>
    <row r="34" spans="1:24" s="2" customFormat="1" ht="21.75" customHeight="1">
      <c r="A34" s="139" t="s">
        <v>66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2">
        <v>200</v>
      </c>
      <c r="W34" s="106">
        <f>W32</f>
        <v>-161813163.33</v>
      </c>
      <c r="X34" s="106">
        <f>X32</f>
        <v>-134763710.8</v>
      </c>
    </row>
    <row r="35" spans="1:24" s="2" customFormat="1" ht="12.75" customHeight="1">
      <c r="A35" s="140" t="s">
        <v>65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1">
        <v>210</v>
      </c>
      <c r="W35" s="52">
        <f>W34/150000000</f>
        <v>-1.0787544222</v>
      </c>
      <c r="X35" s="52">
        <f>X34/150000000</f>
        <v>-0.8984247386666667</v>
      </c>
    </row>
    <row r="36" spans="1:24" s="2" customFormat="1" ht="12.75" customHeight="1">
      <c r="A36" s="117" t="s">
        <v>64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">
        <v>220</v>
      </c>
      <c r="W36" s="45" t="s">
        <v>15</v>
      </c>
      <c r="X36" s="87" t="s">
        <v>15</v>
      </c>
    </row>
    <row r="37" spans="1:24" s="2" customFormat="1" ht="12.75" customHeight="1">
      <c r="A37" s="137" t="s">
        <v>63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1">
        <v>230</v>
      </c>
      <c r="W37" s="45" t="s">
        <v>15</v>
      </c>
      <c r="X37" s="87" t="s">
        <v>15</v>
      </c>
    </row>
    <row r="38" spans="1:24" s="2" customFormat="1" ht="12.75" customHeight="1">
      <c r="A38" s="138" t="s">
        <v>62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2">
        <v>240</v>
      </c>
      <c r="W38" s="106">
        <f>W34</f>
        <v>-161813163.33</v>
      </c>
      <c r="X38" s="106">
        <f>X34</f>
        <v>-134763710.8</v>
      </c>
    </row>
    <row r="39" s="2" customFormat="1" ht="18" customHeight="1">
      <c r="X39" s="39"/>
    </row>
    <row r="40" spans="1:23" s="2" customFormat="1" ht="12.75" customHeight="1">
      <c r="A40" s="3" t="s">
        <v>56</v>
      </c>
      <c r="H40" s="115" t="s">
        <v>57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W40" s="4"/>
    </row>
    <row r="41" spans="8:23" s="2" customFormat="1" ht="10.5" customHeight="1">
      <c r="H41" s="116" t="s">
        <v>58</v>
      </c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W41" s="13" t="s">
        <v>59</v>
      </c>
    </row>
    <row r="42" spans="1:23" s="2" customFormat="1" ht="12.75" customHeight="1">
      <c r="A42" s="3" t="s">
        <v>60</v>
      </c>
      <c r="H42" s="115" t="s">
        <v>156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W42" s="4"/>
    </row>
    <row r="43" spans="8:23" s="2" customFormat="1" ht="9.75" customHeight="1">
      <c r="H43" s="116" t="s">
        <v>58</v>
      </c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W43" s="13" t="s">
        <v>59</v>
      </c>
    </row>
    <row r="44" s="2" customFormat="1" ht="12.75" customHeight="1">
      <c r="B44" s="1" t="s">
        <v>61</v>
      </c>
    </row>
    <row r="45" s="2" customFormat="1" ht="12.75" customHeight="1"/>
  </sheetData>
  <sheetProtection/>
  <mergeCells count="34"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78"/>
  <sheetViews>
    <sheetView zoomScalePageLayoutView="0" workbookViewId="0" topLeftCell="A61">
      <selection activeCell="W71" sqref="W71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7.66015625" style="1" customWidth="1"/>
    <col min="24" max="24" width="19.33203125" style="1" customWidth="1"/>
  </cols>
  <sheetData>
    <row r="1" spans="23:24" s="2" customFormat="1" ht="14.25" customHeight="1">
      <c r="W1" s="127" t="s">
        <v>85</v>
      </c>
      <c r="X1" s="127"/>
    </row>
    <row r="2" spans="23:24" s="1" customFormat="1" ht="6.75" customHeight="1">
      <c r="W2" s="127"/>
      <c r="X2" s="127"/>
    </row>
    <row r="3" spans="8:24" s="2" customFormat="1" ht="12" customHeight="1">
      <c r="H3" s="134" t="s">
        <v>1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s="2" customFormat="1" ht="12" customHeight="1">
      <c r="A4" s="3" t="s">
        <v>2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</row>
    <row r="5" s="2" customFormat="1" ht="6" customHeight="1"/>
    <row r="6" spans="1:24" s="2" customFormat="1" ht="12" customHeight="1">
      <c r="A6" s="3" t="s">
        <v>3</v>
      </c>
      <c r="H6" s="115" t="s">
        <v>4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 s="2" customFormat="1" ht="6" customHeight="1"/>
    <row r="8" spans="1:24" s="2" customFormat="1" ht="12" customHeight="1">
      <c r="A8" s="3" t="s">
        <v>5</v>
      </c>
      <c r="S8" s="130">
        <v>13</v>
      </c>
      <c r="T8" s="130"/>
      <c r="U8" s="130"/>
      <c r="V8" s="130"/>
      <c r="W8" s="130"/>
      <c r="X8" s="130"/>
    </row>
    <row r="9" s="2" customFormat="1" ht="6.75" customHeight="1"/>
    <row r="10" spans="1:24" s="2" customFormat="1" ht="5.25" customHeight="1">
      <c r="A10" s="131" t="s">
        <v>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2" t="s">
        <v>151</v>
      </c>
      <c r="T10" s="132"/>
      <c r="U10" s="132"/>
      <c r="V10" s="132"/>
      <c r="W10" s="132"/>
      <c r="X10" s="132"/>
    </row>
    <row r="11" spans="1:24" s="2" customFormat="1" ht="12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2"/>
      <c r="T11" s="132"/>
      <c r="U11" s="132"/>
      <c r="V11" s="132"/>
      <c r="W11" s="132"/>
      <c r="X11" s="132"/>
    </row>
    <row r="12" spans="1:24" s="2" customFormat="1" ht="12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3"/>
      <c r="T12" s="133"/>
      <c r="U12" s="133"/>
      <c r="V12" s="133"/>
      <c r="W12" s="133"/>
      <c r="X12" s="133"/>
    </row>
    <row r="13" s="5" customFormat="1" ht="4.5" customHeight="1"/>
    <row r="14" spans="1:24" s="2" customFormat="1" ht="12.75" customHeight="1">
      <c r="A14" s="136" t="s">
        <v>117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4" s="2" customFormat="1" ht="12" customHeight="1">
      <c r="A15" s="125" t="s">
        <v>160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</row>
    <row r="16" s="2" customFormat="1" ht="12" customHeight="1">
      <c r="X16" s="6" t="s">
        <v>7</v>
      </c>
    </row>
    <row r="17" spans="1:24" s="2" customFormat="1" ht="33.75" customHeight="1">
      <c r="A17" s="126" t="s">
        <v>8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7" t="s">
        <v>9</v>
      </c>
      <c r="W17" s="7" t="s">
        <v>83</v>
      </c>
      <c r="X17" s="8" t="s">
        <v>153</v>
      </c>
    </row>
    <row r="18" spans="1:24" s="2" customFormat="1" ht="12.75" customHeight="1">
      <c r="A18" s="151" t="s">
        <v>116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</row>
    <row r="19" spans="1:24" s="2" customFormat="1" ht="12.75" customHeight="1">
      <c r="A19" s="117" t="s">
        <v>103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2">
        <v>10</v>
      </c>
      <c r="W19" s="106">
        <f>SUM(W20:W25)</f>
        <v>0</v>
      </c>
      <c r="X19" s="106">
        <f>SUM(X20:X25)</f>
        <v>579900</v>
      </c>
    </row>
    <row r="20" spans="1:24" s="2" customFormat="1" ht="12.75" customHeight="1">
      <c r="A20" s="137" t="s">
        <v>94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20"/>
      <c r="W20" s="81" t="s">
        <v>15</v>
      </c>
      <c r="X20" s="54" t="s">
        <v>15</v>
      </c>
    </row>
    <row r="21" spans="1:24" s="2" customFormat="1" ht="12.75" customHeight="1">
      <c r="A21" s="152" t="s">
        <v>115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1">
        <v>11</v>
      </c>
      <c r="W21" s="82" t="s">
        <v>15</v>
      </c>
      <c r="X21" s="45" t="s">
        <v>15</v>
      </c>
    </row>
    <row r="22" spans="1:24" s="2" customFormat="1" ht="12.75" customHeight="1">
      <c r="A22" s="152" t="s">
        <v>114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1">
        <v>12</v>
      </c>
      <c r="W22" s="82" t="s">
        <v>15</v>
      </c>
      <c r="X22" s="45" t="s">
        <v>15</v>
      </c>
    </row>
    <row r="23" spans="1:24" s="2" customFormat="1" ht="12.75" customHeight="1">
      <c r="A23" s="152" t="s">
        <v>113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1">
        <v>13</v>
      </c>
      <c r="W23" s="82"/>
      <c r="X23" s="45"/>
    </row>
    <row r="24" spans="1:24" s="2" customFormat="1" ht="12.75" customHeight="1">
      <c r="A24" s="152" t="s">
        <v>112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1">
        <v>14</v>
      </c>
      <c r="W24" s="82" t="s">
        <v>15</v>
      </c>
      <c r="X24" s="45" t="s">
        <v>15</v>
      </c>
    </row>
    <row r="25" spans="1:24" s="2" customFormat="1" ht="12.75" customHeight="1">
      <c r="A25" s="152" t="s">
        <v>96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1">
        <v>15</v>
      </c>
      <c r="W25" s="83"/>
      <c r="X25" s="87">
        <v>579900</v>
      </c>
    </row>
    <row r="26" spans="1:24" s="2" customFormat="1" ht="12.75" customHeight="1">
      <c r="A26" s="123" t="s">
        <v>95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">
        <v>20</v>
      </c>
      <c r="W26" s="106">
        <f>SUM(W27:W34)</f>
        <v>63917073.010000005</v>
      </c>
      <c r="X26" s="106">
        <f>SUM(X27:X34)</f>
        <v>95341381.32000001</v>
      </c>
    </row>
    <row r="27" spans="1:24" s="2" customFormat="1" ht="12.75" customHeight="1">
      <c r="A27" s="137" t="s">
        <v>94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20"/>
      <c r="W27" s="81" t="s">
        <v>15</v>
      </c>
      <c r="X27" s="55" t="s">
        <v>15</v>
      </c>
    </row>
    <row r="28" spans="1:27" s="2" customFormat="1" ht="12.75" customHeight="1">
      <c r="A28" s="152" t="s">
        <v>111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1">
        <v>21</v>
      </c>
      <c r="W28" s="108">
        <v>3136556.18</v>
      </c>
      <c r="X28" s="108">
        <v>5673117.06</v>
      </c>
      <c r="AA28" s="61"/>
    </row>
    <row r="29" spans="1:24" s="2" customFormat="1" ht="12.75" customHeight="1">
      <c r="A29" s="152" t="s">
        <v>110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1">
        <v>22</v>
      </c>
      <c r="W29" s="108">
        <v>3808000</v>
      </c>
      <c r="X29" s="108">
        <v>25040463.3</v>
      </c>
    </row>
    <row r="30" spans="1:24" s="2" customFormat="1" ht="12.75" customHeight="1">
      <c r="A30" s="152" t="s">
        <v>109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1">
        <v>23</v>
      </c>
      <c r="W30" s="108">
        <f>41250199.95-235361.4</f>
        <v>41014838.550000004</v>
      </c>
      <c r="X30" s="108">
        <v>44576303.45</v>
      </c>
    </row>
    <row r="31" spans="1:24" s="2" customFormat="1" ht="12.75" customHeight="1">
      <c r="A31" s="152" t="s">
        <v>108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1">
        <v>24</v>
      </c>
      <c r="W31" s="109" t="s">
        <v>15</v>
      </c>
      <c r="X31" s="109" t="s">
        <v>15</v>
      </c>
    </row>
    <row r="32" spans="1:24" s="2" customFormat="1" ht="12.75" customHeight="1">
      <c r="A32" s="152" t="s">
        <v>107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1">
        <v>25</v>
      </c>
      <c r="W32" s="109" t="s">
        <v>15</v>
      </c>
      <c r="X32" s="109" t="s">
        <v>15</v>
      </c>
    </row>
    <row r="33" spans="1:24" s="2" customFormat="1" ht="12.75" customHeight="1">
      <c r="A33" s="152" t="s">
        <v>106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1">
        <v>26</v>
      </c>
      <c r="W33" s="108">
        <f>5978213.14-64127+9346728.14</f>
        <v>15260814.280000001</v>
      </c>
      <c r="X33" s="108">
        <v>15458576.51</v>
      </c>
    </row>
    <row r="34" spans="1:24" s="2" customFormat="1" ht="12.75" customHeight="1">
      <c r="A34" s="152" t="s">
        <v>87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1">
        <v>27</v>
      </c>
      <c r="W34" s="108">
        <v>696864</v>
      </c>
      <c r="X34" s="108">
        <f>1559861+3033060</f>
        <v>4592921</v>
      </c>
    </row>
    <row r="35" spans="1:25" s="2" customFormat="1" ht="21.75" customHeight="1">
      <c r="A35" s="153" t="s">
        <v>105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2">
        <v>30</v>
      </c>
      <c r="W35" s="106">
        <f>W19-W26</f>
        <v>-63917073.010000005</v>
      </c>
      <c r="X35" s="106">
        <f>X19-X26</f>
        <v>-94761481.32000001</v>
      </c>
      <c r="Y35" s="61"/>
    </row>
    <row r="36" spans="1:24" s="2" customFormat="1" ht="12.75" customHeight="1">
      <c r="A36" s="151" t="s">
        <v>104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</row>
    <row r="37" spans="1:24" s="2" customFormat="1" ht="12.75" customHeight="1">
      <c r="A37" s="117" t="s">
        <v>103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2">
        <v>40</v>
      </c>
      <c r="W37" s="50">
        <f>SUM(W38:W45)</f>
        <v>0</v>
      </c>
      <c r="X37" s="50">
        <f>SUM(X38:X45)</f>
        <v>0</v>
      </c>
    </row>
    <row r="38" spans="1:24" s="2" customFormat="1" ht="12.75" customHeight="1">
      <c r="A38" s="137" t="s">
        <v>94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20"/>
      <c r="W38" s="56" t="s">
        <v>15</v>
      </c>
      <c r="X38" s="56" t="s">
        <v>15</v>
      </c>
    </row>
    <row r="39" spans="1:24" s="2" customFormat="1" ht="12.75" customHeight="1">
      <c r="A39" s="152" t="s">
        <v>102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1">
        <v>41</v>
      </c>
      <c r="W39" s="57" t="s">
        <v>15</v>
      </c>
      <c r="X39" s="57" t="s">
        <v>15</v>
      </c>
    </row>
    <row r="40" spans="1:24" s="2" customFormat="1" ht="12.75" customHeight="1">
      <c r="A40" s="154" t="s">
        <v>101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1">
        <v>42</v>
      </c>
      <c r="W40" s="57" t="s">
        <v>15</v>
      </c>
      <c r="X40" s="57" t="s">
        <v>15</v>
      </c>
    </row>
    <row r="41" spans="1:24" s="2" customFormat="1" ht="12.75" customHeight="1">
      <c r="A41" s="154" t="s">
        <v>100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1">
        <v>43</v>
      </c>
      <c r="W41" s="57" t="s">
        <v>15</v>
      </c>
      <c r="X41" s="57"/>
    </row>
    <row r="42" spans="1:24" s="2" customFormat="1" ht="12.75" customHeight="1">
      <c r="A42" s="152" t="s">
        <v>99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1">
        <v>44</v>
      </c>
      <c r="W42" s="57" t="s">
        <v>15</v>
      </c>
      <c r="X42" s="57" t="s">
        <v>15</v>
      </c>
    </row>
    <row r="43" spans="1:24" s="2" customFormat="1" ht="12" customHeight="1">
      <c r="A43" s="155" t="s">
        <v>98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1">
        <v>45</v>
      </c>
      <c r="W43" s="57" t="s">
        <v>15</v>
      </c>
      <c r="X43" s="57" t="s">
        <v>15</v>
      </c>
    </row>
    <row r="44" spans="1:24" s="18" customFormat="1" ht="12" customHeight="1">
      <c r="A44" s="156" t="s">
        <v>97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9">
        <v>46</v>
      </c>
      <c r="W44" s="58" t="s">
        <v>15</v>
      </c>
      <c r="X44" s="58" t="s">
        <v>15</v>
      </c>
    </row>
    <row r="45" spans="1:24" s="2" customFormat="1" ht="12" customHeight="1">
      <c r="A45" s="152" t="s">
        <v>96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1">
        <v>47</v>
      </c>
      <c r="W45" s="57" t="s">
        <v>15</v>
      </c>
      <c r="X45" s="57" t="s">
        <v>15</v>
      </c>
    </row>
    <row r="46" spans="1:24" s="2" customFormat="1" ht="12.75" customHeight="1">
      <c r="A46" s="117" t="s">
        <v>95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2">
        <v>50</v>
      </c>
      <c r="W46" s="86">
        <f>SUM(W48:W54)</f>
        <v>94751007.4</v>
      </c>
      <c r="X46" s="86">
        <f>SUM(X48:X54)</f>
        <v>1643448</v>
      </c>
    </row>
    <row r="47" spans="1:24" s="2" customFormat="1" ht="12.75" customHeight="1">
      <c r="A47" s="158" t="s">
        <v>94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20"/>
      <c r="W47" s="81" t="s">
        <v>15</v>
      </c>
      <c r="X47" s="203" t="s">
        <v>15</v>
      </c>
    </row>
    <row r="48" spans="1:24" s="2" customFormat="1" ht="12.75" customHeight="1">
      <c r="A48" s="154" t="s">
        <v>93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1">
        <v>51</v>
      </c>
      <c r="W48" s="82" t="s">
        <v>15</v>
      </c>
      <c r="X48" s="87"/>
    </row>
    <row r="49" spans="1:24" s="2" customFormat="1" ht="12.75" customHeight="1">
      <c r="A49" s="152" t="s">
        <v>92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1">
        <v>52</v>
      </c>
      <c r="W49" s="82" t="s">
        <v>15</v>
      </c>
      <c r="X49" s="87" t="s">
        <v>15</v>
      </c>
    </row>
    <row r="50" spans="1:24" s="2" customFormat="1" ht="12.75" customHeight="1">
      <c r="A50" s="152" t="s">
        <v>91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1">
        <v>53</v>
      </c>
      <c r="W50" s="84">
        <v>94751007.4</v>
      </c>
      <c r="X50" s="87">
        <v>1643448</v>
      </c>
    </row>
    <row r="51" spans="1:24" s="2" customFormat="1" ht="12.75" customHeight="1">
      <c r="A51" s="152" t="s">
        <v>90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1">
        <v>54</v>
      </c>
      <c r="W51" s="82" t="s">
        <v>15</v>
      </c>
      <c r="X51" s="59" t="s">
        <v>15</v>
      </c>
    </row>
    <row r="52" spans="1:24" s="2" customFormat="1" ht="12.75" customHeight="1">
      <c r="A52" s="152" t="s">
        <v>89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1">
        <v>55</v>
      </c>
      <c r="W52" s="82" t="s">
        <v>15</v>
      </c>
      <c r="X52" s="59" t="s">
        <v>15</v>
      </c>
    </row>
    <row r="53" spans="1:24" s="18" customFormat="1" ht="15" customHeight="1">
      <c r="A53" s="157" t="s">
        <v>88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9">
        <v>56</v>
      </c>
      <c r="W53" s="85" t="s">
        <v>15</v>
      </c>
      <c r="X53" s="60" t="s">
        <v>15</v>
      </c>
    </row>
    <row r="54" spans="1:24" s="2" customFormat="1" ht="12.75" customHeight="1">
      <c r="A54" s="154" t="s">
        <v>87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1">
        <v>57</v>
      </c>
      <c r="W54" s="82" t="s">
        <v>15</v>
      </c>
      <c r="X54" s="59"/>
    </row>
    <row r="55" spans="1:24" s="2" customFormat="1" ht="24.75" customHeight="1">
      <c r="A55" s="121" t="s">
        <v>86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">
        <v>60</v>
      </c>
      <c r="W55" s="86">
        <f>W37-W46</f>
        <v>-94751007.4</v>
      </c>
      <c r="X55" s="86">
        <f>X37-X46</f>
        <v>-1643448</v>
      </c>
    </row>
    <row r="56" spans="1:24" s="2" customFormat="1" ht="15.75" customHeight="1">
      <c r="A56" s="150" t="s">
        <v>136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</row>
    <row r="57" spans="1:24" ht="12">
      <c r="A57" s="148" t="s">
        <v>103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21">
        <v>70</v>
      </c>
      <c r="W57" s="86">
        <f>SUM(W58:W62)</f>
        <v>158663763.62</v>
      </c>
      <c r="X57" s="86">
        <f>SUM(X58:X62)</f>
        <v>96238209</v>
      </c>
    </row>
    <row r="58" spans="1:24" ht="12">
      <c r="A58" s="149" t="s">
        <v>94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22"/>
      <c r="W58" s="81" t="s">
        <v>15</v>
      </c>
      <c r="X58" s="203" t="s">
        <v>15</v>
      </c>
    </row>
    <row r="59" spans="1:24" ht="12">
      <c r="A59" s="147" t="s">
        <v>137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23">
        <v>71</v>
      </c>
      <c r="W59" s="82" t="s">
        <v>15</v>
      </c>
      <c r="X59" s="87" t="s">
        <v>15</v>
      </c>
    </row>
    <row r="60" spans="1:24" ht="12">
      <c r="A60" s="147" t="s">
        <v>138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23">
        <v>72</v>
      </c>
      <c r="W60" s="84">
        <v>158663763.62</v>
      </c>
      <c r="X60" s="87">
        <v>96238209</v>
      </c>
    </row>
    <row r="61" spans="1:24" ht="12">
      <c r="A61" s="147" t="s">
        <v>139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23">
        <v>73</v>
      </c>
      <c r="W61" s="82" t="s">
        <v>15</v>
      </c>
      <c r="X61" s="45" t="s">
        <v>15</v>
      </c>
    </row>
    <row r="62" spans="1:24" ht="12">
      <c r="A62" s="147" t="s">
        <v>96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23">
        <v>74</v>
      </c>
      <c r="W62" s="82" t="s">
        <v>15</v>
      </c>
      <c r="X62" s="45"/>
    </row>
    <row r="63" spans="1:24" ht="12">
      <c r="A63" s="148" t="s">
        <v>95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21">
        <v>80</v>
      </c>
      <c r="W63" s="51">
        <f>SUM(W65:W68)</f>
        <v>0</v>
      </c>
      <c r="X63" s="51">
        <f>SUM(X65:X68)</f>
        <v>0</v>
      </c>
    </row>
    <row r="64" spans="1:24" ht="12">
      <c r="A64" s="149" t="s">
        <v>94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22"/>
      <c r="W64" s="81" t="s">
        <v>15</v>
      </c>
      <c r="X64" s="54" t="s">
        <v>15</v>
      </c>
    </row>
    <row r="65" spans="1:24" ht="12">
      <c r="A65" s="144" t="s">
        <v>140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23">
        <v>81</v>
      </c>
      <c r="W65" s="82" t="s">
        <v>15</v>
      </c>
      <c r="X65" s="45"/>
    </row>
    <row r="66" spans="1:24" ht="12">
      <c r="A66" s="144" t="s">
        <v>141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23">
        <v>82</v>
      </c>
      <c r="W66" s="82" t="s">
        <v>15</v>
      </c>
      <c r="X66" s="45" t="s">
        <v>15</v>
      </c>
    </row>
    <row r="67" spans="1:24" ht="12">
      <c r="A67" s="144" t="s">
        <v>142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23">
        <v>83</v>
      </c>
      <c r="W67" s="82" t="s">
        <v>15</v>
      </c>
      <c r="X67" s="45" t="s">
        <v>15</v>
      </c>
    </row>
    <row r="68" spans="1:24" ht="12">
      <c r="A68" s="144" t="s">
        <v>143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23">
        <v>84</v>
      </c>
      <c r="W68" s="82" t="s">
        <v>15</v>
      </c>
      <c r="X68" s="45"/>
    </row>
    <row r="69" spans="1:24" ht="12">
      <c r="A69" s="145" t="s">
        <v>144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21">
        <v>90</v>
      </c>
      <c r="W69" s="86">
        <f>W57-W63</f>
        <v>158663763.62</v>
      </c>
      <c r="X69" s="86">
        <f>X57-X63</f>
        <v>96238209</v>
      </c>
    </row>
    <row r="70" spans="1:25" ht="23.25" customHeight="1">
      <c r="A70" s="145" t="s">
        <v>145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21">
        <v>100</v>
      </c>
      <c r="W70" s="86">
        <f>W35+W55+W69</f>
        <v>-4316.790000021458</v>
      </c>
      <c r="X70" s="86">
        <f>X35+X55+X69</f>
        <v>-166720.32000000775</v>
      </c>
      <c r="Y70" s="63"/>
    </row>
    <row r="71" spans="1:25" ht="12">
      <c r="A71" s="146" t="s">
        <v>146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23">
        <v>110</v>
      </c>
      <c r="W71" s="84">
        <f>387554.72+18586</f>
        <v>406140.72</v>
      </c>
      <c r="X71" s="87">
        <v>577578.84</v>
      </c>
      <c r="Y71" s="64"/>
    </row>
    <row r="72" spans="1:25" ht="12">
      <c r="A72" s="146" t="s">
        <v>147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23">
        <v>120</v>
      </c>
      <c r="W72" s="84">
        <f>W71+W70</f>
        <v>401823.9299999785</v>
      </c>
      <c r="X72" s="87">
        <f>X71+X70</f>
        <v>410858.5199999922</v>
      </c>
      <c r="Y72" s="64"/>
    </row>
    <row r="73" spans="1:25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64"/>
      <c r="Y73" s="64"/>
    </row>
    <row r="74" spans="1:24" ht="12">
      <c r="A74" s="24" t="s">
        <v>56</v>
      </c>
      <c r="B74"/>
      <c r="C74"/>
      <c r="D74"/>
      <c r="E74"/>
      <c r="F74"/>
      <c r="G74"/>
      <c r="H74" s="143" t="s">
        <v>57</v>
      </c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/>
      <c r="W74" s="25"/>
      <c r="X74"/>
    </row>
    <row r="75" spans="1:24" ht="11.25">
      <c r="A75"/>
      <c r="B75"/>
      <c r="C75"/>
      <c r="D75"/>
      <c r="E75"/>
      <c r="F75"/>
      <c r="G75"/>
      <c r="H75" s="141" t="s">
        <v>58</v>
      </c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/>
      <c r="W75" s="26" t="s">
        <v>59</v>
      </c>
      <c r="X75"/>
    </row>
    <row r="76" spans="1:24" ht="12">
      <c r="A76" s="24" t="s">
        <v>60</v>
      </c>
      <c r="B76"/>
      <c r="C76"/>
      <c r="D76"/>
      <c r="E76"/>
      <c r="F76"/>
      <c r="G76"/>
      <c r="H76" s="142" t="s">
        <v>156</v>
      </c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/>
      <c r="W76" s="25"/>
      <c r="X76"/>
    </row>
    <row r="77" spans="1:24" ht="11.25">
      <c r="A77"/>
      <c r="B77"/>
      <c r="C77"/>
      <c r="D77"/>
      <c r="E77"/>
      <c r="F77"/>
      <c r="G77"/>
      <c r="H77" s="141" t="s">
        <v>58</v>
      </c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/>
      <c r="W77" s="26" t="s">
        <v>59</v>
      </c>
      <c r="X77"/>
    </row>
    <row r="78" spans="1:24" ht="12">
      <c r="A78"/>
      <c r="B78" s="27" t="s">
        <v>61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</sheetData>
  <sheetProtection/>
  <mergeCells count="68"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  <mergeCell ref="A56:X56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H75:U75"/>
    <mergeCell ref="H76:U76"/>
    <mergeCell ref="H77:U77"/>
    <mergeCell ref="A68:U68"/>
    <mergeCell ref="A69:U69"/>
    <mergeCell ref="A70:U70"/>
    <mergeCell ref="A71:U71"/>
    <mergeCell ref="A72:U72"/>
    <mergeCell ref="H74:U74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scale="88" r:id="rId1"/>
  <rowBreaks count="1" manualBreakCount="1">
    <brk id="5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2"/>
  <sheetViews>
    <sheetView zoomScalePageLayoutView="0" workbookViewId="0" topLeftCell="A16">
      <selection activeCell="A42" sqref="A42:N42"/>
    </sheetView>
  </sheetViews>
  <sheetFormatPr defaultColWidth="10.66015625" defaultRowHeight="11.25"/>
  <cols>
    <col min="1" max="12" width="3" style="31" customWidth="1"/>
    <col min="13" max="13" width="7.16015625" style="31" customWidth="1"/>
    <col min="14" max="15" width="3" style="31" customWidth="1"/>
    <col min="16" max="16" width="3.83203125" style="31" customWidth="1"/>
    <col min="17" max="17" width="14.16015625" style="31" customWidth="1"/>
    <col min="18" max="18" width="14.83203125" style="31" customWidth="1"/>
    <col min="19" max="19" width="19.66015625" style="31" customWidth="1"/>
    <col min="20" max="20" width="15" style="31" customWidth="1"/>
    <col min="21" max="21" width="10.5" style="31" customWidth="1"/>
    <col min="22" max="22" width="16" style="31" customWidth="1"/>
  </cols>
  <sheetData>
    <row r="1" spans="20:22" s="2" customFormat="1" ht="14.25" customHeight="1">
      <c r="T1" s="187" t="s">
        <v>85</v>
      </c>
      <c r="U1" s="187"/>
      <c r="V1" s="187"/>
    </row>
    <row r="2" spans="20:22" s="31" customFormat="1" ht="6.75" customHeight="1">
      <c r="T2" s="187"/>
      <c r="U2" s="187"/>
      <c r="V2" s="187"/>
    </row>
    <row r="3" spans="1:24" ht="12" customHeight="1">
      <c r="A3" s="2"/>
      <c r="B3" s="2"/>
      <c r="C3" s="2"/>
      <c r="D3" s="2"/>
      <c r="E3" s="2"/>
      <c r="F3" s="2"/>
      <c r="G3" s="2"/>
      <c r="H3" s="200" t="s">
        <v>1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33"/>
      <c r="X3" s="33"/>
    </row>
    <row r="4" spans="1:24" ht="12" customHeight="1">
      <c r="A4" s="3" t="s">
        <v>2</v>
      </c>
      <c r="B4" s="2"/>
      <c r="C4" s="2"/>
      <c r="D4" s="2"/>
      <c r="E4" s="2"/>
      <c r="F4" s="2"/>
      <c r="G4" s="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33"/>
      <c r="X4" s="33"/>
    </row>
    <row r="5" spans="23:24" s="2" customFormat="1" ht="6" customHeight="1">
      <c r="W5" s="34"/>
      <c r="X5" s="34"/>
    </row>
    <row r="6" spans="1:24" ht="12" customHeight="1">
      <c r="A6" s="3" t="s">
        <v>3</v>
      </c>
      <c r="B6" s="2"/>
      <c r="C6" s="2"/>
      <c r="D6" s="2"/>
      <c r="E6" s="2"/>
      <c r="F6" s="2"/>
      <c r="G6" s="2"/>
      <c r="H6" s="115" t="s">
        <v>4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35"/>
      <c r="X6" s="35"/>
    </row>
    <row r="7" spans="23:24" s="2" customFormat="1" ht="6" customHeight="1">
      <c r="W7" s="34"/>
      <c r="X7" s="34"/>
    </row>
    <row r="8" spans="1:24" ht="12" customHeight="1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30">
        <v>13</v>
      </c>
      <c r="T8" s="159"/>
      <c r="U8" s="159"/>
      <c r="V8" s="159"/>
      <c r="W8" s="36"/>
      <c r="X8" s="36"/>
    </row>
    <row r="9" spans="23:24" s="2" customFormat="1" ht="6.75" customHeight="1">
      <c r="W9" s="34"/>
      <c r="X9" s="34"/>
    </row>
    <row r="10" spans="1:24" s="2" customFormat="1" ht="5.25" customHeight="1">
      <c r="A10" s="131" t="s">
        <v>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2" t="s">
        <v>151</v>
      </c>
      <c r="T10" s="160"/>
      <c r="U10" s="160"/>
      <c r="V10" s="160"/>
      <c r="W10" s="37"/>
      <c r="X10" s="37"/>
    </row>
    <row r="11" spans="1:24" ht="12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60"/>
      <c r="T11" s="160"/>
      <c r="U11" s="160"/>
      <c r="V11" s="160"/>
      <c r="W11" s="37"/>
      <c r="X11" s="37"/>
    </row>
    <row r="12" spans="1:24" ht="12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61"/>
      <c r="T12" s="161"/>
      <c r="U12" s="161"/>
      <c r="V12" s="161"/>
      <c r="W12" s="37"/>
      <c r="X12" s="37"/>
    </row>
    <row r="13" spans="23:24" s="5" customFormat="1" ht="4.5" customHeight="1">
      <c r="W13" s="38"/>
      <c r="X13" s="38"/>
    </row>
    <row r="14" spans="1:24" s="2" customFormat="1" ht="12.75" customHeight="1">
      <c r="A14" s="188" t="s">
        <v>118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W14" s="34"/>
      <c r="X14" s="34"/>
    </row>
    <row r="15" spans="1:19" s="2" customFormat="1" ht="12" customHeight="1">
      <c r="A15" s="189" t="s">
        <v>160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</row>
    <row r="16" s="2" customFormat="1" ht="12" customHeight="1" thickBot="1">
      <c r="V16" s="32" t="s">
        <v>161</v>
      </c>
    </row>
    <row r="17" spans="1:22" s="2" customFormat="1" ht="18" customHeight="1">
      <c r="A17" s="190" t="s">
        <v>119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4" t="s">
        <v>120</v>
      </c>
      <c r="P17" s="194"/>
      <c r="Q17" s="194" t="s">
        <v>121</v>
      </c>
      <c r="R17" s="194"/>
      <c r="S17" s="194"/>
      <c r="T17" s="194"/>
      <c r="U17" s="196" t="s">
        <v>67</v>
      </c>
      <c r="V17" s="198" t="s">
        <v>122</v>
      </c>
    </row>
    <row r="18" spans="1:22" s="2" customFormat="1" ht="21.75" customHeight="1">
      <c r="A18" s="192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5"/>
      <c r="P18" s="195"/>
      <c r="Q18" s="28" t="s">
        <v>49</v>
      </c>
      <c r="R18" s="28" t="s">
        <v>123</v>
      </c>
      <c r="S18" s="28" t="s">
        <v>124</v>
      </c>
      <c r="T18" s="28" t="s">
        <v>125</v>
      </c>
      <c r="U18" s="197"/>
      <c r="V18" s="199"/>
    </row>
    <row r="19" spans="1:22" s="2" customFormat="1" ht="18" customHeight="1">
      <c r="A19" s="183">
        <v>1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>
        <v>2</v>
      </c>
      <c r="P19" s="184"/>
      <c r="Q19" s="29">
        <v>3</v>
      </c>
      <c r="R19" s="29">
        <v>4</v>
      </c>
      <c r="S19" s="29">
        <v>5</v>
      </c>
      <c r="T19" s="29">
        <v>6</v>
      </c>
      <c r="U19" s="29">
        <v>7</v>
      </c>
      <c r="V19" s="30">
        <v>8</v>
      </c>
    </row>
    <row r="20" spans="1:22" s="2" customFormat="1" ht="18" customHeight="1">
      <c r="A20" s="185" t="s">
        <v>155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72">
        <v>10</v>
      </c>
      <c r="P20" s="172"/>
      <c r="Q20" s="65">
        <v>531815</v>
      </c>
      <c r="R20" s="65" t="s">
        <v>15</v>
      </c>
      <c r="S20" s="65">
        <v>-982263</v>
      </c>
      <c r="T20" s="65">
        <f>Q20+S20</f>
        <v>-450448</v>
      </c>
      <c r="U20" s="65" t="s">
        <v>15</v>
      </c>
      <c r="V20" s="66">
        <f>T20</f>
        <v>-450448</v>
      </c>
    </row>
    <row r="21" spans="1:22" ht="12" customHeight="1">
      <c r="A21" s="181" t="s">
        <v>126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72">
        <v>20</v>
      </c>
      <c r="P21" s="172"/>
      <c r="Q21" s="67" t="s">
        <v>15</v>
      </c>
      <c r="R21" s="67" t="s">
        <v>15</v>
      </c>
      <c r="S21" s="67" t="s">
        <v>15</v>
      </c>
      <c r="T21" s="65" t="s">
        <v>15</v>
      </c>
      <c r="U21" s="67" t="s">
        <v>15</v>
      </c>
      <c r="V21" s="66" t="s">
        <v>15</v>
      </c>
    </row>
    <row r="22" spans="1:23" ht="12" customHeight="1">
      <c r="A22" s="165" t="s">
        <v>127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80">
        <v>30</v>
      </c>
      <c r="P22" s="180"/>
      <c r="Q22" s="68">
        <v>531815</v>
      </c>
      <c r="R22" s="68" t="s">
        <v>15</v>
      </c>
      <c r="S22" s="68">
        <v>-982263</v>
      </c>
      <c r="T22" s="65">
        <f>Q22+S22</f>
        <v>-450448</v>
      </c>
      <c r="U22" s="65" t="s">
        <v>15</v>
      </c>
      <c r="V22" s="66">
        <f>T22</f>
        <v>-450448</v>
      </c>
      <c r="W22" s="64"/>
    </row>
    <row r="23" spans="1:22" ht="12" customHeight="1">
      <c r="A23" s="181" t="s">
        <v>128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72">
        <v>31</v>
      </c>
      <c r="P23" s="172"/>
      <c r="Q23" s="67" t="s">
        <v>15</v>
      </c>
      <c r="R23" s="67" t="s">
        <v>15</v>
      </c>
      <c r="S23" s="67" t="s">
        <v>15</v>
      </c>
      <c r="T23" s="65" t="s">
        <v>15</v>
      </c>
      <c r="U23" s="67" t="s">
        <v>15</v>
      </c>
      <c r="V23" s="66" t="s">
        <v>15</v>
      </c>
    </row>
    <row r="24" spans="1:22" ht="12" customHeight="1">
      <c r="A24" s="162" t="s">
        <v>129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72">
        <v>32</v>
      </c>
      <c r="P24" s="172"/>
      <c r="Q24" s="67" t="s">
        <v>15</v>
      </c>
      <c r="R24" s="67" t="s">
        <v>15</v>
      </c>
      <c r="S24" s="67" t="s">
        <v>15</v>
      </c>
      <c r="T24" s="65" t="s">
        <v>15</v>
      </c>
      <c r="U24" s="67" t="s">
        <v>15</v>
      </c>
      <c r="V24" s="66" t="s">
        <v>15</v>
      </c>
    </row>
    <row r="25" spans="1:22" ht="23.25" customHeight="1">
      <c r="A25" s="162" t="s">
        <v>130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79">
        <v>33</v>
      </c>
      <c r="P25" s="179"/>
      <c r="Q25" s="67" t="s">
        <v>15</v>
      </c>
      <c r="R25" s="67" t="s">
        <v>15</v>
      </c>
      <c r="S25" s="67" t="s">
        <v>15</v>
      </c>
      <c r="T25" s="65" t="s">
        <v>15</v>
      </c>
      <c r="U25" s="67" t="s">
        <v>15</v>
      </c>
      <c r="V25" s="66" t="s">
        <v>15</v>
      </c>
    </row>
    <row r="26" spans="1:22" ht="34.5" customHeight="1">
      <c r="A26" s="165" t="s">
        <v>131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80">
        <v>40</v>
      </c>
      <c r="P26" s="180"/>
      <c r="Q26" s="68" t="s">
        <v>15</v>
      </c>
      <c r="R26" s="68" t="s">
        <v>15</v>
      </c>
      <c r="S26" s="68" t="s">
        <v>15</v>
      </c>
      <c r="T26" s="68" t="s">
        <v>15</v>
      </c>
      <c r="U26" s="68" t="s">
        <v>15</v>
      </c>
      <c r="V26" s="69" t="s">
        <v>15</v>
      </c>
    </row>
    <row r="27" spans="1:22" ht="12" customHeight="1">
      <c r="A27" s="162" t="s">
        <v>62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72">
        <v>50</v>
      </c>
      <c r="P27" s="172"/>
      <c r="Q27" s="67" t="s">
        <v>15</v>
      </c>
      <c r="R27" s="67" t="s">
        <v>15</v>
      </c>
      <c r="S27" s="67">
        <f>опиу!W28/1000</f>
        <v>-161813.16333</v>
      </c>
      <c r="T27" s="70">
        <f>S27</f>
        <v>-161813.16333</v>
      </c>
      <c r="U27" s="67" t="s">
        <v>15</v>
      </c>
      <c r="V27" s="66">
        <f>T27</f>
        <v>-161813.16333</v>
      </c>
    </row>
    <row r="28" spans="1:22" ht="23.25" customHeight="1">
      <c r="A28" s="165" t="s">
        <v>132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77">
        <v>60</v>
      </c>
      <c r="P28" s="177"/>
      <c r="Q28" s="68" t="s">
        <v>15</v>
      </c>
      <c r="R28" s="68" t="s">
        <v>15</v>
      </c>
      <c r="S28" s="68">
        <f>S27</f>
        <v>-161813.16333</v>
      </c>
      <c r="T28" s="68">
        <f>T27</f>
        <v>-161813.16333</v>
      </c>
      <c r="U28" s="68" t="s">
        <v>15</v>
      </c>
      <c r="V28" s="69">
        <f>T28</f>
        <v>-161813.16333</v>
      </c>
    </row>
    <row r="29" spans="1:22" ht="12" customHeight="1">
      <c r="A29" s="162" t="s">
        <v>133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78">
        <v>70</v>
      </c>
      <c r="P29" s="178"/>
      <c r="Q29" s="71" t="s">
        <v>15</v>
      </c>
      <c r="R29" s="71" t="s">
        <v>15</v>
      </c>
      <c r="S29" s="71" t="s">
        <v>15</v>
      </c>
      <c r="T29" s="72" t="s">
        <v>15</v>
      </c>
      <c r="U29" s="71" t="s">
        <v>15</v>
      </c>
      <c r="V29" s="73" t="s">
        <v>15</v>
      </c>
    </row>
    <row r="30" spans="1:22" ht="12" customHeight="1">
      <c r="A30" s="162" t="s">
        <v>134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72">
        <v>80</v>
      </c>
      <c r="P30" s="172"/>
      <c r="Q30" s="70" t="s">
        <v>15</v>
      </c>
      <c r="R30" s="70" t="s">
        <v>15</v>
      </c>
      <c r="S30" s="110" t="s">
        <v>15</v>
      </c>
      <c r="T30" s="111" t="s">
        <v>15</v>
      </c>
      <c r="U30" s="110" t="s">
        <v>15</v>
      </c>
      <c r="V30" s="112" t="s">
        <v>15</v>
      </c>
    </row>
    <row r="31" spans="1:22" ht="23.25" customHeight="1">
      <c r="A31" s="162" t="s">
        <v>51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72">
        <v>90</v>
      </c>
      <c r="P31" s="172"/>
      <c r="Q31" s="70" t="s">
        <v>15</v>
      </c>
      <c r="R31" s="70" t="s">
        <v>15</v>
      </c>
      <c r="S31" s="110" t="s">
        <v>15</v>
      </c>
      <c r="T31" s="111" t="s">
        <v>15</v>
      </c>
      <c r="U31" s="110" t="s">
        <v>15</v>
      </c>
      <c r="V31" s="112" t="s">
        <v>15</v>
      </c>
    </row>
    <row r="32" spans="1:22" ht="23.25" customHeight="1" thickBot="1">
      <c r="A32" s="169" t="s">
        <v>162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3">
        <v>100</v>
      </c>
      <c r="P32" s="173"/>
      <c r="Q32" s="74">
        <v>531815</v>
      </c>
      <c r="R32" s="74" t="s">
        <v>15</v>
      </c>
      <c r="S32" s="74">
        <f>S22+S28</f>
        <v>-1144076.16333</v>
      </c>
      <c r="T32" s="74">
        <f>T22+T28</f>
        <v>-612261.16333</v>
      </c>
      <c r="U32" s="74" t="s">
        <v>15</v>
      </c>
      <c r="V32" s="75">
        <f>T32</f>
        <v>-612261.16333</v>
      </c>
    </row>
    <row r="33" spans="1:22" ht="12" customHeight="1">
      <c r="A33" s="174" t="s">
        <v>158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6">
        <v>110</v>
      </c>
      <c r="P33" s="176"/>
      <c r="Q33" s="76">
        <v>531815</v>
      </c>
      <c r="R33" s="76" t="s">
        <v>15</v>
      </c>
      <c r="S33" s="76">
        <v>-920441</v>
      </c>
      <c r="T33" s="76">
        <f>Q33+S33</f>
        <v>-388626</v>
      </c>
      <c r="U33" s="76" t="s">
        <v>15</v>
      </c>
      <c r="V33" s="77">
        <f>Q33+S33</f>
        <v>-388626</v>
      </c>
    </row>
    <row r="34" spans="1:22" ht="12" customHeight="1">
      <c r="A34" s="162" t="s">
        <v>126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8">
        <v>120</v>
      </c>
      <c r="P34" s="168"/>
      <c r="Q34" s="78" t="s">
        <v>15</v>
      </c>
      <c r="R34" s="78" t="s">
        <v>15</v>
      </c>
      <c r="S34" s="78" t="s">
        <v>15</v>
      </c>
      <c r="T34" s="79" t="s">
        <v>15</v>
      </c>
      <c r="U34" s="78" t="s">
        <v>15</v>
      </c>
      <c r="V34" s="80" t="s">
        <v>15</v>
      </c>
    </row>
    <row r="35" spans="1:22" ht="12" customHeight="1">
      <c r="A35" s="165" t="s">
        <v>135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7">
        <v>130</v>
      </c>
      <c r="P35" s="167"/>
      <c r="Q35" s="68">
        <v>531815</v>
      </c>
      <c r="R35" s="68" t="s">
        <v>15</v>
      </c>
      <c r="S35" s="68">
        <f>S33</f>
        <v>-920441</v>
      </c>
      <c r="T35" s="68">
        <f>T33</f>
        <v>-388626</v>
      </c>
      <c r="U35" s="68" t="s">
        <v>15</v>
      </c>
      <c r="V35" s="69">
        <f>Q35+S35</f>
        <v>-388626</v>
      </c>
    </row>
    <row r="36" spans="1:22" ht="12" customHeight="1">
      <c r="A36" s="162" t="s">
        <v>128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8">
        <v>131</v>
      </c>
      <c r="P36" s="168"/>
      <c r="Q36" s="71" t="s">
        <v>15</v>
      </c>
      <c r="R36" s="71" t="s">
        <v>15</v>
      </c>
      <c r="S36" s="71" t="s">
        <v>15</v>
      </c>
      <c r="T36" s="72" t="s">
        <v>15</v>
      </c>
      <c r="U36" s="71" t="s">
        <v>15</v>
      </c>
      <c r="V36" s="73" t="s">
        <v>15</v>
      </c>
    </row>
    <row r="37" spans="1:22" s="2" customFormat="1" ht="12" customHeight="1">
      <c r="A37" s="162" t="s">
        <v>129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8">
        <v>132</v>
      </c>
      <c r="P37" s="168"/>
      <c r="Q37" s="71" t="s">
        <v>15</v>
      </c>
      <c r="R37" s="71" t="s">
        <v>15</v>
      </c>
      <c r="S37" s="71" t="s">
        <v>15</v>
      </c>
      <c r="T37" s="72" t="s">
        <v>15</v>
      </c>
      <c r="U37" s="71" t="s">
        <v>15</v>
      </c>
      <c r="V37" s="73" t="s">
        <v>15</v>
      </c>
    </row>
    <row r="38" spans="1:22" ht="23.25" customHeight="1">
      <c r="A38" s="162" t="s">
        <v>130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4">
        <v>133</v>
      </c>
      <c r="P38" s="164"/>
      <c r="Q38" s="65" t="s">
        <v>15</v>
      </c>
      <c r="R38" s="65" t="s">
        <v>15</v>
      </c>
      <c r="S38" s="65" t="s">
        <v>15</v>
      </c>
      <c r="T38" s="65" t="s">
        <v>15</v>
      </c>
      <c r="U38" s="65" t="s">
        <v>15</v>
      </c>
      <c r="V38" s="66" t="s">
        <v>15</v>
      </c>
    </row>
    <row r="39" spans="1:22" ht="34.5" customHeight="1">
      <c r="A39" s="165" t="s">
        <v>148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7">
        <v>140</v>
      </c>
      <c r="P39" s="167"/>
      <c r="Q39" s="68" t="s">
        <v>15</v>
      </c>
      <c r="R39" s="68" t="s">
        <v>15</v>
      </c>
      <c r="S39" s="68" t="s">
        <v>15</v>
      </c>
      <c r="T39" s="68" t="s">
        <v>15</v>
      </c>
      <c r="U39" s="68" t="s">
        <v>15</v>
      </c>
      <c r="V39" s="69" t="s">
        <v>15</v>
      </c>
    </row>
    <row r="40" spans="1:22" s="2" customFormat="1" ht="18" customHeight="1">
      <c r="A40" s="162" t="s">
        <v>149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4">
        <v>150</v>
      </c>
      <c r="P40" s="164"/>
      <c r="Q40" s="65" t="s">
        <v>15</v>
      </c>
      <c r="R40" s="65" t="s">
        <v>15</v>
      </c>
      <c r="S40" s="70">
        <v>-134764</v>
      </c>
      <c r="T40" s="70">
        <v>-134764</v>
      </c>
      <c r="U40" s="70" t="s">
        <v>15</v>
      </c>
      <c r="V40" s="66">
        <f>T40</f>
        <v>-134764</v>
      </c>
    </row>
    <row r="41" spans="1:24" ht="23.25" customHeight="1">
      <c r="A41" s="165" t="s">
        <v>150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7">
        <v>160</v>
      </c>
      <c r="P41" s="167"/>
      <c r="Q41" s="68" t="s">
        <v>15</v>
      </c>
      <c r="R41" s="68" t="s">
        <v>15</v>
      </c>
      <c r="S41" s="68">
        <f>SUM(S36:S40)</f>
        <v>-134764</v>
      </c>
      <c r="T41" s="68">
        <f>SUM(T36:T40)</f>
        <v>-134764</v>
      </c>
      <c r="U41" s="68" t="s">
        <v>15</v>
      </c>
      <c r="V41" s="68">
        <f>T41</f>
        <v>-134764</v>
      </c>
      <c r="X41" s="42"/>
    </row>
    <row r="42" spans="1:22" s="2" customFormat="1" ht="18" customHeight="1">
      <c r="A42" s="162" t="s">
        <v>133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8">
        <v>170</v>
      </c>
      <c r="P42" s="168"/>
      <c r="Q42" s="65" t="s">
        <v>15</v>
      </c>
      <c r="R42" s="65" t="s">
        <v>15</v>
      </c>
      <c r="S42" s="65" t="s">
        <v>15</v>
      </c>
      <c r="T42" s="65" t="s">
        <v>15</v>
      </c>
      <c r="U42" s="65" t="s">
        <v>15</v>
      </c>
      <c r="V42" s="66" t="s">
        <v>15</v>
      </c>
    </row>
    <row r="43" spans="1:22" s="2" customFormat="1" ht="18" customHeight="1">
      <c r="A43" s="162" t="s">
        <v>134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4">
        <v>180</v>
      </c>
      <c r="P43" s="164"/>
      <c r="Q43" s="65" t="s">
        <v>15</v>
      </c>
      <c r="R43" s="65" t="s">
        <v>15</v>
      </c>
      <c r="S43" s="65" t="s">
        <v>15</v>
      </c>
      <c r="T43" s="65" t="s">
        <v>15</v>
      </c>
      <c r="U43" s="65" t="s">
        <v>15</v>
      </c>
      <c r="V43" s="66" t="s">
        <v>15</v>
      </c>
    </row>
    <row r="44" spans="1:22" ht="23.25" customHeight="1">
      <c r="A44" s="162" t="s">
        <v>51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8">
        <v>190</v>
      </c>
      <c r="P44" s="168"/>
      <c r="Q44" s="65" t="s">
        <v>15</v>
      </c>
      <c r="R44" s="65" t="s">
        <v>15</v>
      </c>
      <c r="S44" s="65" t="s">
        <v>15</v>
      </c>
      <c r="T44" s="65" t="s">
        <v>15</v>
      </c>
      <c r="U44" s="65" t="s">
        <v>15</v>
      </c>
      <c r="V44" s="66" t="s">
        <v>15</v>
      </c>
    </row>
    <row r="45" spans="1:22" ht="34.5" customHeight="1" thickBot="1">
      <c r="A45" s="169" t="s">
        <v>163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1">
        <v>200</v>
      </c>
      <c r="P45" s="171"/>
      <c r="Q45" s="74">
        <v>531815</v>
      </c>
      <c r="R45" s="74" t="s">
        <v>15</v>
      </c>
      <c r="S45" s="74">
        <f>S35+S40</f>
        <v>-1055205</v>
      </c>
      <c r="T45" s="74">
        <f>T35+T40</f>
        <v>-523390</v>
      </c>
      <c r="U45" s="74" t="s">
        <v>15</v>
      </c>
      <c r="V45" s="74">
        <f>V35+V40</f>
        <v>-523390</v>
      </c>
    </row>
    <row r="46" s="2" customFormat="1" ht="18" customHeight="1"/>
    <row r="47" s="2" customFormat="1" ht="18" customHeight="1"/>
    <row r="48" spans="1:18" s="2" customFormat="1" ht="12.75" customHeight="1">
      <c r="A48" s="24" t="s">
        <v>56</v>
      </c>
      <c r="B48"/>
      <c r="C48"/>
      <c r="D48"/>
      <c r="E48"/>
      <c r="F48"/>
      <c r="G48"/>
      <c r="H48" s="143" t="s">
        <v>57</v>
      </c>
      <c r="I48" s="143"/>
      <c r="J48" s="143"/>
      <c r="K48" s="143"/>
      <c r="L48" s="143"/>
      <c r="M48" s="143"/>
      <c r="N48" s="143"/>
      <c r="O48" s="143"/>
      <c r="P48" s="143"/>
      <c r="Q48" s="143"/>
      <c r="R48" s="143"/>
    </row>
    <row r="49" spans="1:18" s="2" customFormat="1" ht="10.5" customHeight="1">
      <c r="A49"/>
      <c r="B49"/>
      <c r="C49"/>
      <c r="D49"/>
      <c r="E49"/>
      <c r="F49"/>
      <c r="G49"/>
      <c r="H49" s="141" t="s">
        <v>58</v>
      </c>
      <c r="I49" s="141"/>
      <c r="J49" s="141"/>
      <c r="K49" s="141"/>
      <c r="L49" s="141"/>
      <c r="M49" s="141"/>
      <c r="N49" s="141"/>
      <c r="O49" s="141"/>
      <c r="P49" s="141"/>
      <c r="Q49" s="141"/>
      <c r="R49" s="141"/>
    </row>
    <row r="50" spans="1:18" s="2" customFormat="1" ht="12.75" customHeight="1">
      <c r="A50" s="24" t="s">
        <v>60</v>
      </c>
      <c r="B50"/>
      <c r="C50"/>
      <c r="D50"/>
      <c r="E50"/>
      <c r="F50"/>
      <c r="G50"/>
      <c r="H50" s="142" t="s">
        <v>156</v>
      </c>
      <c r="I50" s="143"/>
      <c r="J50" s="143"/>
      <c r="K50" s="143"/>
      <c r="L50" s="143"/>
      <c r="M50" s="143"/>
      <c r="N50" s="143"/>
      <c r="O50" s="143"/>
      <c r="P50" s="143"/>
      <c r="Q50" s="143"/>
      <c r="R50" s="143"/>
    </row>
    <row r="51" spans="1:18" s="2" customFormat="1" ht="9.75" customHeight="1">
      <c r="A51"/>
      <c r="B51"/>
      <c r="C51"/>
      <c r="D51"/>
      <c r="E51"/>
      <c r="F51"/>
      <c r="G51"/>
      <c r="H51" s="141" t="s">
        <v>58</v>
      </c>
      <c r="I51" s="141"/>
      <c r="J51" s="141"/>
      <c r="K51" s="141"/>
      <c r="L51" s="141"/>
      <c r="M51" s="141"/>
      <c r="N51" s="141"/>
      <c r="O51" s="141"/>
      <c r="P51" s="141"/>
      <c r="Q51" s="141"/>
      <c r="R51" s="141"/>
    </row>
    <row r="52" spans="1:18" s="2" customFormat="1" ht="12.75" customHeight="1">
      <c r="A52"/>
      <c r="B52" s="27" t="s">
        <v>61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="2" customFormat="1" ht="12.75" customHeight="1"/>
  </sheetData>
  <sheetProtection/>
  <mergeCells count="71">
    <mergeCell ref="T1:V2"/>
    <mergeCell ref="A14:S14"/>
    <mergeCell ref="A15:S15"/>
    <mergeCell ref="A17:N18"/>
    <mergeCell ref="O17:P18"/>
    <mergeCell ref="Q17:T17"/>
    <mergeCell ref="U17:U18"/>
    <mergeCell ref="V17:V18"/>
    <mergeCell ref="H3:V4"/>
    <mergeCell ref="H6:V6"/>
    <mergeCell ref="A19:N19"/>
    <mergeCell ref="O19:P19"/>
    <mergeCell ref="A20:N20"/>
    <mergeCell ref="O20:P20"/>
    <mergeCell ref="A21:N21"/>
    <mergeCell ref="O21:P21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4:N34"/>
    <mergeCell ref="O34:P34"/>
    <mergeCell ref="A35:N35"/>
    <mergeCell ref="O35:P35"/>
    <mergeCell ref="A36:N36"/>
    <mergeCell ref="O36:P36"/>
    <mergeCell ref="O42:P42"/>
    <mergeCell ref="A37:N37"/>
    <mergeCell ref="O37:P37"/>
    <mergeCell ref="A38:N38"/>
    <mergeCell ref="O38:P38"/>
    <mergeCell ref="A39:N39"/>
    <mergeCell ref="O39:P39"/>
    <mergeCell ref="H50:R50"/>
    <mergeCell ref="H51:R51"/>
    <mergeCell ref="A43:N43"/>
    <mergeCell ref="O43:P43"/>
    <mergeCell ref="A44:N44"/>
    <mergeCell ref="O44:P44"/>
    <mergeCell ref="A45:N45"/>
    <mergeCell ref="O45:P45"/>
    <mergeCell ref="S8:V8"/>
    <mergeCell ref="S10:V12"/>
    <mergeCell ref="H48:R48"/>
    <mergeCell ref="H49:R49"/>
    <mergeCell ref="A10:R12"/>
    <mergeCell ref="A40:N40"/>
    <mergeCell ref="O40:P40"/>
    <mergeCell ref="A41:N41"/>
    <mergeCell ref="O41:P41"/>
    <mergeCell ref="A42:N42"/>
  </mergeCells>
  <printOptions/>
  <pageMargins left="0.75" right="0.75" top="1" bottom="1" header="0.5" footer="0.5"/>
  <pageSetup fitToHeight="0" fitToWidth="1" horizontalDpi="600" verticalDpi="600" orientation="portrait" paperSize="9" scale="76" r:id="rId1"/>
  <rowBreaks count="1" manualBreakCount="1">
    <brk id="5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2020-08-03T10:02:07Z</cp:lastPrinted>
  <dcterms:created xsi:type="dcterms:W3CDTF">2018-02-23T11:21:27Z</dcterms:created>
  <dcterms:modified xsi:type="dcterms:W3CDTF">2020-10-26T18:31:22Z</dcterms:modified>
  <cp:category/>
  <cp:version/>
  <cp:contentType/>
  <cp:contentStatus/>
  <cp:revision>1</cp:revision>
</cp:coreProperties>
</file>