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My documents D\Пользователи\Marinab\Doc\Фин. отчеты\2019\31032019\"/>
    </mc:Choice>
  </mc:AlternateContent>
  <xr:revisionPtr revIDLastSave="0" documentId="8_{50396B2E-AE1F-4E6E-8F5F-FFE8B12BC1AD}" xr6:coauthVersionLast="43" xr6:coauthVersionMax="43" xr10:uidLastSave="{00000000-0000-0000-0000-000000000000}"/>
  <bookViews>
    <workbookView xWindow="-120" yWindow="-120" windowWidth="29040" windowHeight="15840" activeTab="3" xr2:uid="{0DAD1092-1ACD-4E56-B088-5ABC5FA239BB}"/>
  </bookViews>
  <sheets>
    <sheet name="Баланс" sheetId="1" r:id="rId1"/>
    <sheet name="ОПиУ" sheetId="2" r:id="rId2"/>
    <sheet name="Капитал" sheetId="3" r:id="rId3"/>
    <sheet name="ОДДС" sheetId="4" r:id="rId4"/>
  </sheets>
  <externalReferences>
    <externalReference r:id="rId5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F10" i="3"/>
  <c r="F9" i="3"/>
  <c r="C8" i="3"/>
  <c r="F8" i="3" s="1"/>
  <c r="E7" i="3"/>
  <c r="D7" i="3"/>
  <c r="D11" i="3" s="1"/>
  <c r="C7" i="3"/>
  <c r="C11" i="2"/>
  <c r="C17" i="2" s="1"/>
  <c r="C22" i="2"/>
  <c r="C28" i="2"/>
  <c r="B30" i="2"/>
  <c r="C32" i="2"/>
  <c r="B32" i="2"/>
  <c r="D50" i="1"/>
  <c r="C50" i="1"/>
  <c r="D43" i="1"/>
  <c r="C43" i="1"/>
  <c r="D36" i="1"/>
  <c r="C36" i="1"/>
  <c r="D28" i="1"/>
  <c r="C28" i="1"/>
  <c r="D17" i="1"/>
  <c r="C17" i="1"/>
  <c r="C11" i="3" l="1"/>
  <c r="F7" i="3"/>
  <c r="F11" i="3" s="1"/>
  <c r="C29" i="2"/>
  <c r="C31" i="2" s="1"/>
  <c r="C34" i="2" s="1"/>
  <c r="C35" i="2" s="1"/>
  <c r="B28" i="2"/>
  <c r="B22" i="2"/>
  <c r="B11" i="2"/>
  <c r="B17" i="2" s="1"/>
  <c r="C45" i="1"/>
  <c r="C51" i="1" s="1"/>
  <c r="D29" i="1"/>
  <c r="D45" i="1"/>
  <c r="D51" i="1" s="1"/>
  <c r="C29" i="1"/>
  <c r="B29" i="2" l="1"/>
  <c r="B31" i="2" s="1"/>
  <c r="B34" i="2" s="1"/>
  <c r="B35" i="2" s="1"/>
</calcChain>
</file>

<file path=xl/sharedStrings.xml><?xml version="1.0" encoding="utf-8"?>
<sst xmlns="http://schemas.openxmlformats.org/spreadsheetml/2006/main" count="212" uniqueCount="142">
  <si>
    <t>-</t>
  </si>
  <si>
    <t>Акционерное Общество "Аль Сакр Финанс"</t>
  </si>
  <si>
    <t>Консолидированнный Отчет о Финансовом Положении</t>
  </si>
  <si>
    <t>По состоянию на 31 марта 2019 года</t>
  </si>
  <si>
    <t>Примечание</t>
  </si>
  <si>
    <t>31 марта 2019 года</t>
  </si>
  <si>
    <t>31 декабря 2018 года</t>
  </si>
  <si>
    <t>АКТИВЫ</t>
  </si>
  <si>
    <t>Краткосрочные активы</t>
  </si>
  <si>
    <t>Денежные средства и их эквиваленты</t>
  </si>
  <si>
    <t>Средства в финансовых учреждениях</t>
  </si>
  <si>
    <t>Финансовые активы, учитываемые по справедливой стоимости через прибыли и убытки</t>
  </si>
  <si>
    <t>Производные финансовые инструменты</t>
  </si>
  <si>
    <t>Текущая часть чистых инвестиций в финансовый лизинг</t>
  </si>
  <si>
    <t>Текущая часть чистых инвестиций в исламский лизинг</t>
  </si>
  <si>
    <t>Авансы и предоплата</t>
  </si>
  <si>
    <t>Оборудование для продажи</t>
  </si>
  <si>
    <t>Краткосрочная дебиторская задолженность</t>
  </si>
  <si>
    <t>Прочая дебиторская задолженность</t>
  </si>
  <si>
    <t>Итого краткосрочных активов</t>
  </si>
  <si>
    <t>Долгосрочные активы</t>
  </si>
  <si>
    <t>Долгосрочная дебиторская задолженность</t>
  </si>
  <si>
    <t>Долгосрочная часть чистых инвестиций в финансовый лизинг</t>
  </si>
  <si>
    <t>Долгосрочная часть чистых инвестиций в исламский лизинг</t>
  </si>
  <si>
    <t>Инвестиции, учитываемые методом долевого участия</t>
  </si>
  <si>
    <t>Инвестиционное имущество</t>
  </si>
  <si>
    <t>Основные средства и нематериальные активы</t>
  </si>
  <si>
    <t>Отложенные налоговые активы</t>
  </si>
  <si>
    <t>Прочие долгосрочные активы</t>
  </si>
  <si>
    <t>Итого долгосрочные активы</t>
  </si>
  <si>
    <t>Итого активы</t>
  </si>
  <si>
    <t>ОБЯЗАТЕЛЬСТВА</t>
  </si>
  <si>
    <t>Краткосрочные обязательства</t>
  </si>
  <si>
    <t>Кредиторская задолженность</t>
  </si>
  <si>
    <t>Авансовые платежи от лизингополучателей</t>
  </si>
  <si>
    <t>Прочие краткосрочные обязательства</t>
  </si>
  <si>
    <t>Итого краткосрочные обязательства</t>
  </si>
  <si>
    <t>Долгосрочные обязательства</t>
  </si>
  <si>
    <t>Средства финансовых учреждений</t>
  </si>
  <si>
    <t>Долгосрочная кредиторская задолженность</t>
  </si>
  <si>
    <t>НДС к уплате</t>
  </si>
  <si>
    <t>Прочие долгосрочные обязательства</t>
  </si>
  <si>
    <t>Итого долгосрочные обязательства</t>
  </si>
  <si>
    <t>Итого обязательства</t>
  </si>
  <si>
    <t>КАПИТАЛ</t>
  </si>
  <si>
    <t>Уставный капитал</t>
  </si>
  <si>
    <t>Эмиссионный доход</t>
  </si>
  <si>
    <t xml:space="preserve">Нераспределённая прибыль </t>
  </si>
  <si>
    <t>Итого капитал</t>
  </si>
  <si>
    <t>ИТОГО ОБЯЗАТЕЛЬСТВА И КАПИТАЛ</t>
  </si>
  <si>
    <t>От имени Руководства Компании:</t>
  </si>
  <si>
    <t>Г.М. Бейкутова</t>
  </si>
  <si>
    <t>М.В.Баландина</t>
  </si>
  <si>
    <t>Управляющий директор по финансовым вопросам</t>
  </si>
  <si>
    <t>Главный бухгалтер</t>
  </si>
  <si>
    <t>1 квартал 2019 год</t>
  </si>
  <si>
    <t>1 квартал 2018 год</t>
  </si>
  <si>
    <t>Процентные доходы</t>
  </si>
  <si>
    <t>Чистые инвенстиции в финансовый лизинг</t>
  </si>
  <si>
    <t>Чистые инвенстиции в исламский финансовый лизинг</t>
  </si>
  <si>
    <t>доход от наценки по Мурабахе</t>
  </si>
  <si>
    <t>доход от наценки по ДКП в кредит</t>
  </si>
  <si>
    <t>Финансовый компонент от прочих сделок</t>
  </si>
  <si>
    <t>Процентные расходы</t>
  </si>
  <si>
    <t>Чистые процентные доходы до восстановления резерва под обесценение инвестиций в финансовый лизинг</t>
  </si>
  <si>
    <t>Восстановление/(начисление) резерва под обесценение инвестиций в фиансовый лизинг</t>
  </si>
  <si>
    <t>Восстановление/(начисление) резерва под обесценение инвестиций в исламский фиансовый лизинг</t>
  </si>
  <si>
    <t>Восстановление/(начисление) резерва по договорам купли-продажи товара в кредит</t>
  </si>
  <si>
    <t xml:space="preserve">Чистые процентные доходы </t>
  </si>
  <si>
    <t>Чистый (убыток)/прибыль от производных финансовых инструментов</t>
  </si>
  <si>
    <t>Прочие доходы</t>
  </si>
  <si>
    <t>Восстановление/(начисление) резерва под обесценение по факторинговым операциям</t>
  </si>
  <si>
    <t>Резерв по прочим операциям</t>
  </si>
  <si>
    <t>Непроцентные доходы/(расходы)</t>
  </si>
  <si>
    <t>Расходы на персонал</t>
  </si>
  <si>
    <t>Износ и амортизация</t>
  </si>
  <si>
    <t>Прочие операционные расходы</t>
  </si>
  <si>
    <t>Прибыль/(убыток) от продажи оборудования</t>
  </si>
  <si>
    <t>Чистая прибыль/(убыток) по операциям в иностранной валюте</t>
  </si>
  <si>
    <t>Прочие непроцентные расходы</t>
  </si>
  <si>
    <t>Прибыль до расходов по корпоративному подоходному налогу</t>
  </si>
  <si>
    <t>Расходы по  корпоративному подоходному налогу</t>
  </si>
  <si>
    <t>Прибыль за год</t>
  </si>
  <si>
    <t>Прочая совокупная прибыль, всего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</si>
  <si>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</si>
  <si>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Итого совокупный доход за год</t>
  </si>
  <si>
    <t>Базовая прибыль на акцию (в тенге)</t>
  </si>
  <si>
    <t>Консолидированный Отчет О Прибылях и Убытках и Прочем Совокупном Доходе</t>
  </si>
  <si>
    <t xml:space="preserve">За 1 квартал 2019 года </t>
  </si>
  <si>
    <t>Нераспределенный доход</t>
  </si>
  <si>
    <t>31 декабря 2017 года</t>
  </si>
  <si>
    <t>Эмиссия акций</t>
  </si>
  <si>
    <t>Выплаченные дивиденды</t>
  </si>
  <si>
    <t>31 декабря 2018 года</t>
  </si>
  <si>
    <t>1 квартал 2019 года</t>
  </si>
  <si>
    <t>1 квартал 2018 года</t>
  </si>
  <si>
    <t>Денежные потоки от операционной деятельности:</t>
  </si>
  <si>
    <t>Корректировки на:</t>
  </si>
  <si>
    <t xml:space="preserve">Процентные доходы по депозиту </t>
  </si>
  <si>
    <t>Процентные доходы по финансовому лизингу</t>
  </si>
  <si>
    <t>Процентные доходы от Исламского лизинга</t>
  </si>
  <si>
    <t>Финансовый компонент по договорам Мурабаха</t>
  </si>
  <si>
    <t>Финансовый компонент по договорам купли-продажи товара в кредит</t>
  </si>
  <si>
    <t>Прибыль от выбытия основных средств</t>
  </si>
  <si>
    <t xml:space="preserve">Восстановление резерва под обесценение инвестиций в финансовый лизинг </t>
  </si>
  <si>
    <t>Резерв под обесценение инвестиций в Исламский лизинг</t>
  </si>
  <si>
    <t>Резерв по факторинговым операциям</t>
  </si>
  <si>
    <t>Резерв по договорам Мурабаха</t>
  </si>
  <si>
    <t>Резерв по договорам купли-продажи товара в кредит</t>
  </si>
  <si>
    <t>Прибыль от продажи оборудования</t>
  </si>
  <si>
    <t>Нереализованная прибыль по операциям в иностранной валюте</t>
  </si>
  <si>
    <t>Изменение справедливой стоимости производных инструментов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</si>
  <si>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</si>
  <si>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в операционных активах:</t>
  </si>
  <si>
    <t>Дебиторская задолженность</t>
  </si>
  <si>
    <t>Чистые инвестиции в финансовый лизинг</t>
  </si>
  <si>
    <t>Чистые инвестиции в исламский лизинг</t>
  </si>
  <si>
    <t>Оборудование для продажи или передачи в Исламский лизинг</t>
  </si>
  <si>
    <t>(Уменьшение)/увеличение в операционных обязательствах:</t>
  </si>
  <si>
    <t>Оплаченный налог на прибыль</t>
  </si>
  <si>
    <t>Проценты полученные</t>
  </si>
  <si>
    <t>Проценты, полученные по Исламскому лизингу</t>
  </si>
  <si>
    <t>Проценты оплаченные</t>
  </si>
  <si>
    <t>Чистый (отток)/ приток денежных средств от операционной деятельности</t>
  </si>
  <si>
    <t>Движение денежных средств от инвестиционной деятельности:</t>
  </si>
  <si>
    <t xml:space="preserve">Средства в финансовых учреждениях </t>
  </si>
  <si>
    <t>Приобретение инвестиционного имущества</t>
  </si>
  <si>
    <t>Приобретение основных средств и нематериальных активов</t>
  </si>
  <si>
    <t>Реализация основных средств и нематериальных активов</t>
  </si>
  <si>
    <t>Приобретение финансовых активов для перепродажи</t>
  </si>
  <si>
    <t>Реализация финансовых активов для перепродажи</t>
  </si>
  <si>
    <t>Чистый приток денежных средств от инвестиционной деятельности</t>
  </si>
  <si>
    <t>Денежные потоки от финансовой деятельности:</t>
  </si>
  <si>
    <t>Выплата средств финансовым учреждениям</t>
  </si>
  <si>
    <t>Дивиденды, выплаченные акционерам</t>
  </si>
  <si>
    <t>Чистый приток /(отток)денежных средств от финансовой деятельности</t>
  </si>
  <si>
    <t xml:space="preserve">Чистое изменение в денежных средствах и их эквивалентах </t>
  </si>
  <si>
    <t>Влияние изменений курса иностранной валюты на остатки денежных средств и их эквивалентов в иностранной валюте</t>
  </si>
  <si>
    <t>ДЕНЕЖНЫЕ СРЕДСТВА И ИХ ЭКВИВАЛЕНТЫ, на начало года</t>
  </si>
  <si>
    <t>ДЕНЕЖНЫЕ СРЕДСТВА И ИХ ЭКВИВАЛЕНТЫ, на конец года</t>
  </si>
  <si>
    <t>Консолидированный Отчет о Движении Денежных Средств</t>
  </si>
  <si>
    <t>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</si>
</sst>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00"/>
    <numFmt numFmtId="165" formatCode="#,##0.000"/>
    <numFmt numFmtId="166" formatCode="_-* #,##0\ _₽_-;\-* #,##0\ _₽_-;_-* &quot;-&quot;??\ _₽_-;_-@_-"/>
    <numFmt numFmtId="167" formatCode="_(* #,##0_);_(* \(#,##0\);_(* &quot;-&quot;??_);_(@_)"/>
    <numFmt numFmtId="168" formatCode="_(* #,##0.00_);_(* \(#,##0.00\);_(* &quot;-&quot;??_);_(@_)"/>
    <numFmt numFmtId="169" formatCode="_(* #,##0_);_(* \(#,##0\);_(* &quot;-&quot;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1"/>
      <name val="Garamond"/>
      <family val="1"/>
      <charset val="204"/>
    </font>
    <font>
      <sz val="11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i/>
      <sz val="10"/>
      <name val="Garamond"/>
      <family val="1"/>
      <charset val="204"/>
    </font>
    <font>
      <sz val="10"/>
      <color rgb="FFFF0000"/>
      <name val="Garamond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name val="Verdana"/>
      <family val="2"/>
      <charset val="204"/>
    </font>
    <font>
      <b/>
      <sz val="10"/>
      <color theme="1"/>
      <name val="Garamond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164" fontId="0" fillId="0" borderId="0" xfId="0" applyNumberFormat="1"/>
    <xf numFmtId="3" fontId="0" fillId="0" borderId="0" xfId="0" applyNumberFormat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vertical="top" wrapText="1"/>
    </xf>
    <xf numFmtId="0" fontId="7" fillId="2" borderId="0" xfId="0" applyFont="1" applyFill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3" fontId="8" fillId="0" borderId="3" xfId="0" applyNumberFormat="1" applyFont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left" wrapText="1"/>
    </xf>
    <xf numFmtId="3" fontId="7" fillId="0" borderId="0" xfId="1" applyNumberFormat="1" applyFont="1" applyAlignment="1">
      <alignment horizontal="right" wrapText="1"/>
    </xf>
    <xf numFmtId="165" fontId="0" fillId="0" borderId="0" xfId="0" applyNumberFormat="1"/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right" vertical="top" wrapText="1"/>
    </xf>
    <xf numFmtId="166" fontId="2" fillId="0" borderId="0" xfId="1" applyNumberFormat="1" applyFont="1"/>
    <xf numFmtId="0" fontId="11" fillId="0" borderId="0" xfId="0" applyFont="1"/>
    <xf numFmtId="0" fontId="11" fillId="0" borderId="3" xfId="0" applyFont="1" applyBorder="1"/>
    <xf numFmtId="0" fontId="12" fillId="0" borderId="3" xfId="0" applyFont="1" applyBorder="1" applyAlignment="1">
      <alignment horizontal="left" vertical="center"/>
    </xf>
    <xf numFmtId="0" fontId="1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43" fontId="7" fillId="0" borderId="0" xfId="1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3" fontId="7" fillId="0" borderId="0" xfId="1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167" fontId="7" fillId="0" borderId="0" xfId="1" applyNumberFormat="1" applyFont="1" applyAlignment="1">
      <alignment horizontal="right" vertical="center" wrapText="1"/>
    </xf>
    <xf numFmtId="166" fontId="0" fillId="0" borderId="0" xfId="0" applyNumberFormat="1"/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167" fontId="7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7" fontId="7" fillId="0" borderId="3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67" fontId="7" fillId="0" borderId="4" xfId="1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167" fontId="7" fillId="0" borderId="6" xfId="1" applyNumberFormat="1" applyFont="1" applyBorder="1" applyAlignment="1">
      <alignment horizontal="right" vertical="center" wrapText="1"/>
    </xf>
    <xf numFmtId="167" fontId="7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7" fontId="7" fillId="0" borderId="2" xfId="1" applyNumberFormat="1" applyFont="1" applyBorder="1" applyAlignment="1">
      <alignment horizontal="right" vertical="center" wrapText="1"/>
    </xf>
    <xf numFmtId="168" fontId="8" fillId="0" borderId="0" xfId="1" applyNumberFormat="1" applyFont="1" applyAlignment="1">
      <alignment horizontal="right" vertical="center" wrapText="1"/>
    </xf>
    <xf numFmtId="167" fontId="8" fillId="0" borderId="0" xfId="1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wrapText="1" indent="1"/>
    </xf>
    <xf numFmtId="43" fontId="17" fillId="0" borderId="0" xfId="1" applyFont="1" applyAlignment="1">
      <alignment horizontal="center" wrapText="1"/>
    </xf>
    <xf numFmtId="3" fontId="17" fillId="0" borderId="0" xfId="2" applyNumberFormat="1" applyFont="1" applyAlignment="1">
      <alignment horizontal="center" wrapText="1"/>
    </xf>
    <xf numFmtId="0" fontId="19" fillId="0" borderId="0" xfId="0" applyFont="1" applyAlignment="1">
      <alignment vertical="center"/>
    </xf>
    <xf numFmtId="0" fontId="13" fillId="0" borderId="3" xfId="0" applyFont="1" applyBorder="1"/>
    <xf numFmtId="0" fontId="8" fillId="0" borderId="3" xfId="0" applyFont="1" applyBorder="1" applyAlignment="1">
      <alignment wrapText="1"/>
    </xf>
    <xf numFmtId="169" fontId="8" fillId="0" borderId="0" xfId="0" applyNumberFormat="1" applyFont="1"/>
    <xf numFmtId="0" fontId="7" fillId="0" borderId="0" xfId="0" applyFont="1" applyAlignment="1">
      <alignment wrapText="1"/>
    </xf>
    <xf numFmtId="169" fontId="7" fillId="0" borderId="0" xfId="0" applyNumberFormat="1" applyFont="1"/>
    <xf numFmtId="0" fontId="7" fillId="0" borderId="3" xfId="0" applyFont="1" applyBorder="1" applyAlignment="1">
      <alignment wrapText="1"/>
    </xf>
    <xf numFmtId="169" fontId="7" fillId="0" borderId="3" xfId="0" applyNumberFormat="1" applyFont="1" applyBorder="1"/>
    <xf numFmtId="0" fontId="8" fillId="0" borderId="0" xfId="0" applyFont="1" applyAlignment="1">
      <alignment wrapText="1"/>
    </xf>
    <xf numFmtId="0" fontId="7" fillId="0" borderId="3" xfId="0" applyFont="1" applyBorder="1"/>
    <xf numFmtId="0" fontId="8" fillId="0" borderId="6" xfId="0" applyFont="1" applyBorder="1" applyAlignment="1">
      <alignment horizontal="left"/>
    </xf>
    <xf numFmtId="169" fontId="8" fillId="0" borderId="6" xfId="0" applyNumberFormat="1" applyFont="1" applyBorder="1"/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167" fontId="8" fillId="0" borderId="2" xfId="1" applyNumberFormat="1" applyFont="1" applyBorder="1" applyAlignment="1">
      <alignment horizontal="right" vertical="center" wrapText="1"/>
    </xf>
    <xf numFmtId="167" fontId="8" fillId="0" borderId="1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</cellXfs>
  <cellStyles count="3">
    <cellStyle name="Обычный" xfId="0" builtinId="0"/>
    <cellStyle name="Финансовый" xfId="1" builtinId="3"/>
    <cellStyle name="Финансовый 2" xfId="2" xr:uid="{565307F2-2BC1-490A-B623-0CEEFAF70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%20&#1076;&#1083;&#1103;%20KASE%20&#1085;&#1072;%2031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ДД"/>
      <sheetName val="Лист3"/>
      <sheetName val="Курсовая разница"/>
      <sheetName val="ОПиУ"/>
      <sheetName val="Капитал"/>
      <sheetName val="Трансформационная таблица"/>
      <sheetName val="% доходы пр"/>
      <sheetName val="Iveco"/>
      <sheetName val="ОСВ Финанс"/>
      <sheetName val="ОСВ Инвест"/>
      <sheetName val="5710 Финанс"/>
      <sheetName val="5710 Инвест"/>
      <sheetName val="7210 Финанс"/>
      <sheetName val="7210 Инвест"/>
      <sheetName val="Мурабаха"/>
      <sheetName val="ДоходыРасходы"/>
      <sheetName val="резервы анализ"/>
      <sheetName val="резервЛ2"/>
      <sheetName val="ОС"/>
      <sheetName val="11. Лизинг"/>
      <sheetName val="оборудование в продажу 12"/>
      <sheetName val="вознаграждения 14"/>
      <sheetName val="расчет кредитов"/>
      <sheetName val="5,6,7,8,9"/>
      <sheetName val="Расчет ОНО (ОНА)"/>
      <sheetName val="расчет отсроченных налогов"/>
      <sheetName val="отсроч. налог"/>
      <sheetName val="вознагр ключ. сотрудникам"/>
      <sheetName val="аренд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36">
          <cell r="P1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8AA0-294E-49FB-BB2C-3E952F77FB80}">
  <dimension ref="A1:Q58"/>
  <sheetViews>
    <sheetView topLeftCell="A19" workbookViewId="0">
      <selection activeCell="A40" sqref="A40"/>
    </sheetView>
  </sheetViews>
  <sheetFormatPr defaultRowHeight="15" x14ac:dyDescent="0.25"/>
  <cols>
    <col min="1" max="1" width="48.7109375" customWidth="1"/>
    <col min="2" max="2" width="0" hidden="1" customWidth="1"/>
    <col min="3" max="4" width="17.5703125" customWidth="1"/>
    <col min="5" max="5" width="13.28515625" customWidth="1"/>
    <col min="6" max="6" width="14.85546875" customWidth="1"/>
    <col min="8" max="8" width="13.42578125" customWidth="1"/>
    <col min="9" max="9" width="18.140625" customWidth="1"/>
    <col min="17" max="17" width="28.85546875" customWidth="1"/>
    <col min="18" max="18" width="13.5703125" customWidth="1"/>
  </cols>
  <sheetData>
    <row r="1" spans="1:11" x14ac:dyDescent="0.25">
      <c r="A1" s="1" t="s">
        <v>1</v>
      </c>
    </row>
    <row r="2" spans="1:11" x14ac:dyDescent="0.25">
      <c r="A2" s="1" t="s">
        <v>2</v>
      </c>
    </row>
    <row r="3" spans="1:11" x14ac:dyDescent="0.25">
      <c r="A3" s="1" t="s">
        <v>3</v>
      </c>
    </row>
    <row r="4" spans="1:11" ht="27" thickBot="1" x14ac:dyDescent="0.3">
      <c r="A4" s="2"/>
      <c r="B4" s="3" t="s">
        <v>4</v>
      </c>
      <c r="C4" s="4" t="s">
        <v>5</v>
      </c>
      <c r="D4" s="4" t="s">
        <v>6</v>
      </c>
    </row>
    <row r="5" spans="1:11" x14ac:dyDescent="0.25">
      <c r="A5" s="5" t="s">
        <v>7</v>
      </c>
      <c r="B5" s="6"/>
      <c r="C5" s="7"/>
      <c r="D5" s="7"/>
    </row>
    <row r="6" spans="1:11" ht="12.75" customHeight="1" x14ac:dyDescent="0.25">
      <c r="A6" s="8" t="s">
        <v>8</v>
      </c>
      <c r="B6" s="6"/>
      <c r="C6" s="7"/>
      <c r="D6" s="7"/>
    </row>
    <row r="7" spans="1:11" ht="12.75" customHeight="1" x14ac:dyDescent="0.25">
      <c r="A7" s="9" t="s">
        <v>9</v>
      </c>
      <c r="B7" s="6"/>
      <c r="C7" s="10">
        <v>178752.27644000002</v>
      </c>
      <c r="D7" s="10">
        <v>182514.06203</v>
      </c>
      <c r="I7" s="11"/>
    </row>
    <row r="8" spans="1:11" ht="12.75" customHeight="1" x14ac:dyDescent="0.25">
      <c r="A8" s="9" t="s">
        <v>10</v>
      </c>
      <c r="B8" s="6"/>
      <c r="C8" s="10">
        <v>35032.958330000001</v>
      </c>
      <c r="D8" s="10">
        <v>35609</v>
      </c>
      <c r="K8" s="12"/>
    </row>
    <row r="9" spans="1:11" ht="25.5" customHeight="1" x14ac:dyDescent="0.25">
      <c r="A9" s="9" t="s">
        <v>11</v>
      </c>
      <c r="B9" s="6"/>
      <c r="C9" s="10">
        <v>218058.35753000001</v>
      </c>
      <c r="D9" s="10">
        <v>641923.91553</v>
      </c>
      <c r="K9" s="12"/>
    </row>
    <row r="10" spans="1:11" ht="12.75" customHeight="1" x14ac:dyDescent="0.25">
      <c r="A10" s="9" t="s">
        <v>12</v>
      </c>
      <c r="B10" s="6"/>
      <c r="C10" s="10">
        <v>1450.9840800000002</v>
      </c>
      <c r="D10" s="10">
        <v>2947.7549599999998</v>
      </c>
    </row>
    <row r="11" spans="1:11" ht="12.75" customHeight="1" x14ac:dyDescent="0.25">
      <c r="A11" s="9" t="s">
        <v>13</v>
      </c>
      <c r="B11" s="6"/>
      <c r="C11" s="10">
        <v>102112.26132700033</v>
      </c>
      <c r="D11" s="10">
        <v>139500.15831248858</v>
      </c>
    </row>
    <row r="12" spans="1:11" ht="12.75" customHeight="1" x14ac:dyDescent="0.25">
      <c r="A12" s="9" t="s">
        <v>14</v>
      </c>
      <c r="B12" s="6"/>
      <c r="C12" s="10">
        <v>717858.80073299934</v>
      </c>
      <c r="D12" s="10">
        <v>607469.79296751157</v>
      </c>
    </row>
    <row r="13" spans="1:11" ht="12.75" customHeight="1" x14ac:dyDescent="0.25">
      <c r="A13" s="9" t="s">
        <v>15</v>
      </c>
      <c r="B13" s="6"/>
      <c r="C13" s="10">
        <v>60107.423640000008</v>
      </c>
      <c r="D13" s="10">
        <v>384884.14819000004</v>
      </c>
    </row>
    <row r="14" spans="1:11" ht="12.75" customHeight="1" x14ac:dyDescent="0.25">
      <c r="A14" s="9" t="s">
        <v>16</v>
      </c>
      <c r="B14" s="6"/>
      <c r="C14" s="10">
        <v>104470.13824999999</v>
      </c>
      <c r="D14" s="10">
        <v>108713.84258</v>
      </c>
    </row>
    <row r="15" spans="1:11" ht="12.75" customHeight="1" x14ac:dyDescent="0.25">
      <c r="A15" s="9" t="s">
        <v>17</v>
      </c>
      <c r="B15" s="6"/>
      <c r="C15" s="10">
        <v>278226.49380814395</v>
      </c>
      <c r="D15" s="10">
        <v>94109.38456000005</v>
      </c>
    </row>
    <row r="16" spans="1:11" ht="12.75" customHeight="1" x14ac:dyDescent="0.25">
      <c r="A16" s="13" t="s">
        <v>18</v>
      </c>
      <c r="B16" s="14"/>
      <c r="C16" s="15">
        <v>62092.093580000015</v>
      </c>
      <c r="D16" s="15">
        <v>34319.850809999974</v>
      </c>
    </row>
    <row r="17" spans="1:17" ht="12.75" customHeight="1" x14ac:dyDescent="0.25">
      <c r="A17" s="16" t="s">
        <v>19</v>
      </c>
      <c r="B17" s="17"/>
      <c r="C17" s="18">
        <f>SUM(C7:C16)</f>
        <v>1758161.7877181438</v>
      </c>
      <c r="D17" s="18">
        <f>SUM(D7:D16)</f>
        <v>2231991.9099400006</v>
      </c>
    </row>
    <row r="18" spans="1:17" ht="8.25" customHeight="1" x14ac:dyDescent="0.25">
      <c r="A18" s="9"/>
      <c r="B18" s="6"/>
      <c r="C18" s="19"/>
      <c r="D18" s="19"/>
    </row>
    <row r="19" spans="1:17" ht="12.75" customHeight="1" x14ac:dyDescent="0.25">
      <c r="A19" s="8" t="s">
        <v>20</v>
      </c>
      <c r="B19" s="6"/>
      <c r="C19" s="20"/>
      <c r="D19" s="20"/>
      <c r="K19" s="12"/>
    </row>
    <row r="20" spans="1:17" ht="12.75" customHeight="1" x14ac:dyDescent="0.25">
      <c r="A20" s="9" t="s">
        <v>21</v>
      </c>
      <c r="B20" s="6"/>
      <c r="C20" s="20">
        <v>345234.42176185595</v>
      </c>
      <c r="D20" s="20">
        <v>103247.59396999996</v>
      </c>
    </row>
    <row r="21" spans="1:17" ht="12.75" customHeight="1" x14ac:dyDescent="0.25">
      <c r="A21" s="9" t="s">
        <v>22</v>
      </c>
      <c r="B21" s="6"/>
      <c r="C21" s="10">
        <v>14319.314119999763</v>
      </c>
      <c r="D21" s="10">
        <v>19330.62182</v>
      </c>
    </row>
    <row r="22" spans="1:17" ht="12.75" customHeight="1" x14ac:dyDescent="0.25">
      <c r="A22" s="9" t="s">
        <v>23</v>
      </c>
      <c r="B22" s="6"/>
      <c r="C22" s="10">
        <v>1630454.3813600002</v>
      </c>
      <c r="D22" s="10">
        <v>1465400.1297200001</v>
      </c>
    </row>
    <row r="23" spans="1:17" ht="12.75" customHeight="1" x14ac:dyDescent="0.25">
      <c r="A23" s="9" t="s">
        <v>24</v>
      </c>
      <c r="B23" s="6"/>
      <c r="C23" s="10">
        <v>228385.75</v>
      </c>
      <c r="D23" s="10">
        <v>230212.375</v>
      </c>
      <c r="E23" s="12"/>
    </row>
    <row r="24" spans="1:17" ht="12.75" customHeight="1" x14ac:dyDescent="0.25">
      <c r="A24" s="9" t="s">
        <v>25</v>
      </c>
      <c r="B24" s="6"/>
      <c r="C24" s="10">
        <v>408605.76088999998</v>
      </c>
      <c r="D24" s="10">
        <v>407716.31088999996</v>
      </c>
    </row>
    <row r="25" spans="1:17" ht="12.75" customHeight="1" x14ac:dyDescent="0.25">
      <c r="A25" s="9" t="s">
        <v>26</v>
      </c>
      <c r="B25" s="6"/>
      <c r="C25" s="10">
        <v>112986.32850999999</v>
      </c>
      <c r="D25" s="10">
        <v>21046.375209999998</v>
      </c>
    </row>
    <row r="26" spans="1:17" ht="12.75" customHeight="1" x14ac:dyDescent="0.25">
      <c r="A26" s="21" t="s">
        <v>27</v>
      </c>
      <c r="B26" s="6"/>
      <c r="C26" s="10">
        <v>8518.10124</v>
      </c>
      <c r="D26" s="10">
        <v>8518.10124</v>
      </c>
    </row>
    <row r="27" spans="1:17" ht="12.75" customHeight="1" x14ac:dyDescent="0.25">
      <c r="A27" s="21" t="s">
        <v>28</v>
      </c>
      <c r="B27" s="6"/>
      <c r="C27" s="10">
        <v>26037.257340000011</v>
      </c>
      <c r="D27" s="10">
        <v>27594.150389999966</v>
      </c>
      <c r="Q27" s="12"/>
    </row>
    <row r="28" spans="1:17" ht="12.75" customHeight="1" x14ac:dyDescent="0.25">
      <c r="A28" s="22" t="s">
        <v>29</v>
      </c>
      <c r="B28" s="17"/>
      <c r="C28" s="18">
        <f>SUM(C20:C27)</f>
        <v>2774541.3152218559</v>
      </c>
      <c r="D28" s="18">
        <f>SUM(D20:D27)</f>
        <v>2283065.6582400007</v>
      </c>
    </row>
    <row r="29" spans="1:17" ht="14.25" customHeight="1" x14ac:dyDescent="0.25">
      <c r="A29" s="23" t="s">
        <v>30</v>
      </c>
      <c r="B29" s="14"/>
      <c r="C29" s="24">
        <f>C17+C28</f>
        <v>4532703.1029399997</v>
      </c>
      <c r="D29" s="24">
        <f>D17+D28-0.5</f>
        <v>4515057.0681800013</v>
      </c>
    </row>
    <row r="30" spans="1:17" ht="15.75" customHeight="1" x14ac:dyDescent="0.25">
      <c r="A30" s="25" t="s">
        <v>31</v>
      </c>
      <c r="B30" s="6"/>
      <c r="C30" s="20"/>
      <c r="D30" s="20"/>
    </row>
    <row r="31" spans="1:17" ht="12.75" customHeight="1" x14ac:dyDescent="0.25">
      <c r="A31" s="26" t="s">
        <v>32</v>
      </c>
      <c r="B31" s="6"/>
      <c r="C31" s="20"/>
      <c r="D31" s="20"/>
      <c r="M31" s="12"/>
    </row>
    <row r="32" spans="1:17" ht="12.75" customHeight="1" x14ac:dyDescent="0.25">
      <c r="A32" s="21" t="s">
        <v>10</v>
      </c>
      <c r="B32" s="6"/>
      <c r="C32" s="10">
        <v>79342.187439999994</v>
      </c>
      <c r="D32" s="10">
        <v>117145.75042</v>
      </c>
      <c r="I32" s="12"/>
      <c r="Q32" s="12"/>
    </row>
    <row r="33" spans="1:17" ht="12.75" customHeight="1" x14ac:dyDescent="0.25">
      <c r="A33" s="21" t="s">
        <v>33</v>
      </c>
      <c r="B33" s="6"/>
      <c r="C33" s="10">
        <v>131005.84003000002</v>
      </c>
      <c r="D33" s="10">
        <v>119216.08891999999</v>
      </c>
    </row>
    <row r="34" spans="1:17" ht="12.75" customHeight="1" x14ac:dyDescent="0.25">
      <c r="A34" s="9" t="s">
        <v>34</v>
      </c>
      <c r="B34" s="6"/>
      <c r="C34" s="10">
        <v>6128.1992300000002</v>
      </c>
      <c r="D34" s="10">
        <v>10778.195099999999</v>
      </c>
    </row>
    <row r="35" spans="1:17" ht="12.75" customHeight="1" x14ac:dyDescent="0.25">
      <c r="A35" s="13" t="s">
        <v>35</v>
      </c>
      <c r="B35" s="14"/>
      <c r="C35" s="15">
        <v>26922.5085</v>
      </c>
      <c r="D35" s="15">
        <v>19069.611439999997</v>
      </c>
    </row>
    <row r="36" spans="1:17" ht="12.75" customHeight="1" x14ac:dyDescent="0.25">
      <c r="A36" s="16" t="s">
        <v>36</v>
      </c>
      <c r="B36" s="17"/>
      <c r="C36" s="27">
        <f>SUM(C32:C35)</f>
        <v>243398.73520000002</v>
      </c>
      <c r="D36" s="18">
        <f>SUM(D32:D35)</f>
        <v>266209.64588000003</v>
      </c>
    </row>
    <row r="37" spans="1:17" ht="7.5" customHeight="1" x14ac:dyDescent="0.25">
      <c r="A37" s="5"/>
      <c r="B37" s="6"/>
      <c r="C37" s="20"/>
      <c r="D37" s="20"/>
    </row>
    <row r="38" spans="1:17" ht="12.75" customHeight="1" x14ac:dyDescent="0.25">
      <c r="A38" s="8" t="s">
        <v>37</v>
      </c>
      <c r="B38" s="6"/>
      <c r="C38" s="10"/>
      <c r="D38" s="10"/>
    </row>
    <row r="39" spans="1:17" ht="12.75" customHeight="1" x14ac:dyDescent="0.25">
      <c r="A39" s="9" t="s">
        <v>38</v>
      </c>
      <c r="B39" s="6"/>
      <c r="C39" s="10">
        <v>27465.694439999992</v>
      </c>
      <c r="D39" s="10">
        <v>44101.69047999999</v>
      </c>
      <c r="Q39" s="12"/>
    </row>
    <row r="40" spans="1:17" ht="12.75" customHeight="1" x14ac:dyDescent="0.25">
      <c r="A40" s="21" t="s">
        <v>39</v>
      </c>
      <c r="B40" s="6"/>
      <c r="C40" s="10">
        <v>521207.43716000003</v>
      </c>
      <c r="D40" s="10">
        <v>471463.31808</v>
      </c>
    </row>
    <row r="41" spans="1:17" ht="12.75" customHeight="1" x14ac:dyDescent="0.25">
      <c r="A41" s="9" t="s">
        <v>40</v>
      </c>
      <c r="B41" s="6"/>
      <c r="C41" s="10">
        <v>226224.55909</v>
      </c>
      <c r="D41" s="10">
        <v>228320.25020999997</v>
      </c>
      <c r="I41" s="12"/>
    </row>
    <row r="42" spans="1:17" ht="12.75" customHeight="1" x14ac:dyDescent="0.25">
      <c r="A42" s="13" t="s">
        <v>41</v>
      </c>
      <c r="B42" s="14"/>
      <c r="C42" s="15">
        <v>1003.9491800000001</v>
      </c>
      <c r="D42" s="15">
        <v>1177.0771100000002</v>
      </c>
      <c r="I42" s="12"/>
    </row>
    <row r="43" spans="1:17" ht="12.75" customHeight="1" x14ac:dyDescent="0.25">
      <c r="A43" s="16" t="s">
        <v>42</v>
      </c>
      <c r="B43" s="17"/>
      <c r="C43" s="18">
        <f>SUM(C39:C42)</f>
        <v>775901.63986999996</v>
      </c>
      <c r="D43" s="18">
        <f>SUM(D39:D42)</f>
        <v>745062.33587999991</v>
      </c>
    </row>
    <row r="44" spans="1:17" ht="5.25" customHeight="1" x14ac:dyDescent="0.25">
      <c r="A44" s="28"/>
      <c r="B44" s="29"/>
      <c r="C44" s="30"/>
      <c r="D44" s="30"/>
    </row>
    <row r="45" spans="1:17" ht="12.75" customHeight="1" x14ac:dyDescent="0.25">
      <c r="A45" s="31" t="s">
        <v>43</v>
      </c>
      <c r="B45" s="14"/>
      <c r="C45" s="24">
        <f>C36+C43+1</f>
        <v>1019301.37507</v>
      </c>
      <c r="D45" s="24">
        <f>D36+D43</f>
        <v>1011271.9817599999</v>
      </c>
    </row>
    <row r="46" spans="1:17" ht="12.75" customHeight="1" x14ac:dyDescent="0.25">
      <c r="A46" s="5" t="s">
        <v>44</v>
      </c>
      <c r="B46" s="6"/>
      <c r="C46" s="10"/>
      <c r="D46" s="10"/>
    </row>
    <row r="47" spans="1:17" ht="12.75" customHeight="1" x14ac:dyDescent="0.25">
      <c r="A47" s="9" t="s">
        <v>45</v>
      </c>
      <c r="B47" s="6"/>
      <c r="C47" s="32">
        <v>2620725.9395999997</v>
      </c>
      <c r="D47" s="10">
        <v>2620725.9395999997</v>
      </c>
    </row>
    <row r="48" spans="1:17" ht="12.75" customHeight="1" x14ac:dyDescent="0.25">
      <c r="A48" s="9" t="s">
        <v>46</v>
      </c>
      <c r="B48" s="6"/>
      <c r="C48" s="32">
        <v>34197.224999999999</v>
      </c>
      <c r="D48" s="10">
        <v>34197.224999999999</v>
      </c>
    </row>
    <row r="49" spans="1:17" ht="12.75" customHeight="1" x14ac:dyDescent="0.25">
      <c r="A49" s="13" t="s">
        <v>47</v>
      </c>
      <c r="B49" s="14"/>
      <c r="C49" s="15">
        <v>858479.16527</v>
      </c>
      <c r="D49" s="15">
        <v>848862.02062000008</v>
      </c>
      <c r="E49" s="12"/>
      <c r="H49" s="33"/>
      <c r="Q49" s="12"/>
    </row>
    <row r="50" spans="1:17" ht="12.75" customHeight="1" x14ac:dyDescent="0.25">
      <c r="A50" s="31" t="s">
        <v>48</v>
      </c>
      <c r="B50" s="14"/>
      <c r="C50" s="24">
        <f>SUM(C47:C49)-0.5</f>
        <v>3513401.8298699996</v>
      </c>
      <c r="D50" s="24">
        <f>SUM(D47:D49)-0.1</f>
        <v>3503785.0852199998</v>
      </c>
    </row>
    <row r="51" spans="1:17" ht="15.75" thickBot="1" x14ac:dyDescent="0.3">
      <c r="A51" s="34" t="s">
        <v>49</v>
      </c>
      <c r="B51" s="35"/>
      <c r="C51" s="36">
        <f>C45+C50</f>
        <v>4532703.2049399996</v>
      </c>
      <c r="D51" s="36">
        <f>D45+D50</f>
        <v>4515057.0669799997</v>
      </c>
    </row>
    <row r="52" spans="1:17" x14ac:dyDescent="0.25">
      <c r="C52" s="37"/>
    </row>
    <row r="53" spans="1:17" x14ac:dyDescent="0.25">
      <c r="A53" s="38" t="s">
        <v>50</v>
      </c>
      <c r="B53" s="38"/>
      <c r="C53" s="38"/>
      <c r="D53" s="38"/>
    </row>
    <row r="54" spans="1:17" x14ac:dyDescent="0.25">
      <c r="A54" s="38"/>
      <c r="B54" s="38"/>
      <c r="C54" s="38"/>
      <c r="D54" s="38"/>
    </row>
    <row r="55" spans="1:17" x14ac:dyDescent="0.25">
      <c r="A55" s="38"/>
      <c r="B55" s="38"/>
      <c r="C55" s="38"/>
      <c r="D55" s="38"/>
    </row>
    <row r="56" spans="1:17" x14ac:dyDescent="0.25">
      <c r="A56" s="39"/>
      <c r="B56" s="38"/>
      <c r="C56" s="38"/>
      <c r="D56" s="40"/>
    </row>
    <row r="57" spans="1:17" x14ac:dyDescent="0.25">
      <c r="A57" s="38" t="s">
        <v>51</v>
      </c>
      <c r="B57" s="38" t="s">
        <v>52</v>
      </c>
      <c r="C57" s="38"/>
      <c r="D57" s="38" t="s">
        <v>52</v>
      </c>
    </row>
    <row r="58" spans="1:17" x14ac:dyDescent="0.25">
      <c r="A58" s="38" t="s">
        <v>53</v>
      </c>
      <c r="B58" s="38" t="s">
        <v>54</v>
      </c>
      <c r="C58" s="38"/>
      <c r="D58" s="38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63F4-3839-4165-B84A-F8A8C568C537}">
  <dimension ref="A1:M42"/>
  <sheetViews>
    <sheetView workbookViewId="0">
      <selection activeCell="B21" sqref="B21:C21"/>
    </sheetView>
  </sheetViews>
  <sheetFormatPr defaultRowHeight="15" x14ac:dyDescent="0.25"/>
  <cols>
    <col min="1" max="1" width="56.42578125" customWidth="1"/>
    <col min="2" max="3" width="11.85546875" customWidth="1"/>
    <col min="5" max="5" width="10.42578125" bestFit="1" customWidth="1"/>
    <col min="8" max="8" width="40.140625" customWidth="1"/>
    <col min="9" max="9" width="15.140625" customWidth="1"/>
  </cols>
  <sheetData>
    <row r="1" spans="1:13" x14ac:dyDescent="0.25">
      <c r="A1" s="76" t="s">
        <v>87</v>
      </c>
    </row>
    <row r="2" spans="1:13" x14ac:dyDescent="0.25">
      <c r="A2" s="76" t="s">
        <v>88</v>
      </c>
    </row>
    <row r="3" spans="1:13" ht="26.25" thickBot="1" x14ac:dyDescent="0.3">
      <c r="A3" s="41"/>
      <c r="B3" s="42" t="s">
        <v>55</v>
      </c>
      <c r="C3" s="42" t="s">
        <v>56</v>
      </c>
      <c r="H3" s="43"/>
      <c r="I3" s="44"/>
      <c r="J3" s="45"/>
      <c r="K3" s="45"/>
      <c r="L3" s="46"/>
      <c r="M3" s="46"/>
    </row>
    <row r="4" spans="1:13" x14ac:dyDescent="0.25">
      <c r="A4" s="5" t="s">
        <v>57</v>
      </c>
      <c r="B4" s="47"/>
      <c r="C4" s="6"/>
      <c r="H4" s="48"/>
      <c r="I4" s="49"/>
      <c r="J4" s="50"/>
      <c r="K4" s="49"/>
      <c r="L4" s="46"/>
      <c r="M4" s="46"/>
    </row>
    <row r="5" spans="1:13" x14ac:dyDescent="0.25">
      <c r="A5" s="51" t="s">
        <v>58</v>
      </c>
      <c r="B5" s="52">
        <v>4327.88</v>
      </c>
      <c r="C5" s="52">
        <v>15423.304980000001</v>
      </c>
      <c r="E5" s="53"/>
      <c r="H5" s="54"/>
      <c r="I5" s="55"/>
      <c r="J5" s="56"/>
      <c r="K5" s="56"/>
      <c r="L5" s="46"/>
      <c r="M5" s="46"/>
    </row>
    <row r="6" spans="1:13" x14ac:dyDescent="0.25">
      <c r="A6" s="51" t="s">
        <v>59</v>
      </c>
      <c r="B6" s="52">
        <v>89989.1</v>
      </c>
      <c r="C6" s="52">
        <v>70030.090229999987</v>
      </c>
      <c r="H6" s="57"/>
      <c r="I6" s="55"/>
      <c r="J6" s="56"/>
      <c r="K6" s="56"/>
      <c r="L6" s="46"/>
      <c r="M6" s="46"/>
    </row>
    <row r="7" spans="1:13" x14ac:dyDescent="0.25">
      <c r="A7" s="51" t="s">
        <v>60</v>
      </c>
      <c r="B7" s="52">
        <v>4829.8999999999996</v>
      </c>
      <c r="C7" s="52">
        <v>5877.6847299999999</v>
      </c>
      <c r="H7" s="54"/>
      <c r="I7" s="55"/>
      <c r="J7" s="56"/>
      <c r="K7" s="56"/>
      <c r="L7" s="46"/>
      <c r="M7" s="46"/>
    </row>
    <row r="8" spans="1:13" x14ac:dyDescent="0.25">
      <c r="A8" s="51" t="s">
        <v>61</v>
      </c>
      <c r="B8" s="52">
        <v>7364.5</v>
      </c>
      <c r="C8" s="52"/>
      <c r="H8" s="54"/>
      <c r="I8" s="55"/>
      <c r="J8" s="56"/>
      <c r="K8" s="56"/>
      <c r="L8" s="46"/>
      <c r="M8" s="46"/>
    </row>
    <row r="9" spans="1:13" x14ac:dyDescent="0.25">
      <c r="A9" s="51" t="s">
        <v>10</v>
      </c>
      <c r="B9" s="52">
        <v>1584</v>
      </c>
      <c r="C9" s="52"/>
      <c r="H9" s="54"/>
      <c r="I9" s="55"/>
      <c r="J9" s="56"/>
      <c r="K9" s="56"/>
      <c r="L9" s="46"/>
      <c r="M9" s="46"/>
    </row>
    <row r="10" spans="1:13" x14ac:dyDescent="0.25">
      <c r="A10" s="58" t="s">
        <v>62</v>
      </c>
      <c r="B10" s="59">
        <v>173.12792999999965</v>
      </c>
      <c r="C10" s="59">
        <v>330.38774000000001</v>
      </c>
      <c r="H10" s="54"/>
      <c r="I10" s="55"/>
      <c r="J10" s="56"/>
      <c r="K10" s="56"/>
      <c r="L10" s="46"/>
      <c r="M10" s="46"/>
    </row>
    <row r="11" spans="1:13" ht="12.75" customHeight="1" x14ac:dyDescent="0.25">
      <c r="A11" s="9"/>
      <c r="B11" s="52">
        <f>SUM(B5:B10)</f>
        <v>108268.50793000001</v>
      </c>
      <c r="C11" s="52">
        <f>SUM(C5:C10)</f>
        <v>91661.467679999987</v>
      </c>
      <c r="H11" s="60"/>
      <c r="I11" s="49"/>
      <c r="J11" s="56"/>
      <c r="K11" s="56"/>
      <c r="L11" s="46"/>
      <c r="M11" s="46"/>
    </row>
    <row r="12" spans="1:13" x14ac:dyDescent="0.25">
      <c r="A12" s="61" t="s">
        <v>63</v>
      </c>
      <c r="B12" s="59">
        <v>-25471.5</v>
      </c>
      <c r="C12" s="59">
        <v>-23224.386480000001</v>
      </c>
      <c r="H12" s="48"/>
      <c r="I12" s="49"/>
      <c r="J12" s="56"/>
      <c r="K12" s="56"/>
      <c r="L12" s="46"/>
      <c r="M12" s="46"/>
    </row>
    <row r="13" spans="1:13" ht="26.25" x14ac:dyDescent="0.25">
      <c r="A13" s="5" t="s">
        <v>64</v>
      </c>
      <c r="B13" s="52">
        <v>82797</v>
      </c>
      <c r="C13" s="52">
        <v>68437.081199999986</v>
      </c>
      <c r="H13" s="48"/>
      <c r="I13" s="44"/>
      <c r="J13" s="56"/>
      <c r="K13" s="56"/>
      <c r="L13" s="46"/>
      <c r="M13" s="46"/>
    </row>
    <row r="14" spans="1:13" ht="26.25" x14ac:dyDescent="0.25">
      <c r="A14" s="9" t="s">
        <v>65</v>
      </c>
      <c r="B14" s="52">
        <v>1561</v>
      </c>
      <c r="C14" s="52">
        <v>613.57262999999966</v>
      </c>
      <c r="H14" s="60"/>
      <c r="I14" s="49"/>
      <c r="J14" s="56"/>
      <c r="K14" s="56"/>
      <c r="L14" s="46"/>
      <c r="M14" s="46"/>
    </row>
    <row r="15" spans="1:13" ht="26.25" x14ac:dyDescent="0.25">
      <c r="A15" s="9" t="s">
        <v>66</v>
      </c>
      <c r="B15" s="52">
        <v>-6398</v>
      </c>
      <c r="C15" s="52">
        <v>-6790.9719500000001</v>
      </c>
      <c r="H15" s="62"/>
      <c r="I15" s="49"/>
      <c r="J15" s="56"/>
      <c r="K15" s="56"/>
      <c r="L15" s="46"/>
      <c r="M15" s="46"/>
    </row>
    <row r="16" spans="1:13" ht="26.25" x14ac:dyDescent="0.25">
      <c r="A16" s="9" t="s">
        <v>67</v>
      </c>
      <c r="B16" s="52">
        <v>341.86633</v>
      </c>
      <c r="C16" s="52"/>
      <c r="H16" s="62"/>
      <c r="I16" s="49"/>
      <c r="J16" s="56"/>
      <c r="K16" s="56"/>
      <c r="L16" s="46"/>
      <c r="M16" s="46"/>
    </row>
    <row r="17" spans="1:13" x14ac:dyDescent="0.25">
      <c r="A17" s="16" t="s">
        <v>68</v>
      </c>
      <c r="B17" s="63">
        <f>SUM(B13:B16)</f>
        <v>78301.866330000004</v>
      </c>
      <c r="C17" s="63">
        <f>SUM(C13:C16)</f>
        <v>62259.681879999982</v>
      </c>
      <c r="H17" s="48"/>
      <c r="I17" s="44"/>
      <c r="J17" s="56"/>
      <c r="K17" s="56"/>
      <c r="L17" s="46"/>
      <c r="M17" s="46"/>
    </row>
    <row r="18" spans="1:13" ht="26.25" x14ac:dyDescent="0.25">
      <c r="A18" s="5" t="s">
        <v>69</v>
      </c>
      <c r="B18" s="52">
        <v>-410.7</v>
      </c>
      <c r="C18" s="52">
        <v>-439.46688000000006</v>
      </c>
      <c r="H18" s="48"/>
      <c r="I18" s="64"/>
      <c r="J18" s="56"/>
      <c r="K18" s="56"/>
      <c r="L18" s="46"/>
      <c r="M18" s="46"/>
    </row>
    <row r="19" spans="1:13" x14ac:dyDescent="0.25">
      <c r="A19" s="9" t="s">
        <v>70</v>
      </c>
      <c r="B19" s="52">
        <v>2643.8</v>
      </c>
      <c r="C19" s="52">
        <v>34412.765320000006</v>
      </c>
      <c r="H19" s="60"/>
      <c r="I19" s="49"/>
      <c r="J19" s="56"/>
      <c r="K19" s="56"/>
      <c r="L19" s="46"/>
      <c r="M19" s="46"/>
    </row>
    <row r="20" spans="1:13" ht="26.25" x14ac:dyDescent="0.25">
      <c r="A20" s="9" t="s">
        <v>71</v>
      </c>
      <c r="B20" s="52">
        <v>27013.599999999999</v>
      </c>
      <c r="C20" s="52"/>
      <c r="H20" s="60"/>
      <c r="I20" s="43"/>
      <c r="J20" s="56"/>
      <c r="K20" s="56"/>
      <c r="L20" s="46"/>
      <c r="M20" s="46"/>
    </row>
    <row r="21" spans="1:13" x14ac:dyDescent="0.25">
      <c r="A21" s="9" t="s">
        <v>72</v>
      </c>
      <c r="B21" s="52">
        <v>-166.59</v>
      </c>
      <c r="C21" s="52">
        <v>-2436.3452099999995</v>
      </c>
      <c r="H21" s="60"/>
      <c r="I21" s="49"/>
      <c r="J21" s="56"/>
      <c r="K21" s="56"/>
      <c r="L21" s="46"/>
      <c r="M21" s="46"/>
    </row>
    <row r="22" spans="1:13" x14ac:dyDescent="0.25">
      <c r="A22" s="16" t="s">
        <v>73</v>
      </c>
      <c r="B22" s="63">
        <f>SUM(B18:B21)</f>
        <v>29080.109999999997</v>
      </c>
      <c r="C22" s="63">
        <f>SUM(C18:C21)</f>
        <v>31536.953230000006</v>
      </c>
      <c r="H22" s="48"/>
      <c r="I22" s="43"/>
      <c r="J22" s="56"/>
      <c r="K22" s="56"/>
      <c r="L22" s="46"/>
      <c r="M22" s="46"/>
    </row>
    <row r="23" spans="1:13" x14ac:dyDescent="0.25">
      <c r="A23" s="9" t="s">
        <v>74</v>
      </c>
      <c r="B23" s="52">
        <v>-63279</v>
      </c>
      <c r="C23" s="52">
        <v>-80371.333010000017</v>
      </c>
      <c r="H23" s="60"/>
      <c r="I23" s="49"/>
      <c r="J23" s="56"/>
      <c r="K23" s="56"/>
      <c r="L23" s="46"/>
      <c r="M23" s="46"/>
    </row>
    <row r="24" spans="1:13" x14ac:dyDescent="0.25">
      <c r="A24" s="9" t="s">
        <v>75</v>
      </c>
      <c r="B24" s="52">
        <v>-7321</v>
      </c>
      <c r="C24" s="52">
        <v>-1539.4843599999999</v>
      </c>
      <c r="H24" s="60"/>
      <c r="I24" s="49"/>
      <c r="J24" s="56"/>
      <c r="K24" s="56"/>
      <c r="L24" s="46"/>
      <c r="M24" s="46"/>
    </row>
    <row r="25" spans="1:13" x14ac:dyDescent="0.25">
      <c r="A25" s="9" t="s">
        <v>76</v>
      </c>
      <c r="B25" s="52">
        <v>-26605.5</v>
      </c>
      <c r="C25" s="52">
        <v>-23452.254659999962</v>
      </c>
      <c r="H25" s="60"/>
      <c r="I25" s="49"/>
      <c r="J25" s="56"/>
      <c r="K25" s="56"/>
      <c r="L25" s="46"/>
      <c r="M25" s="46"/>
    </row>
    <row r="26" spans="1:13" x14ac:dyDescent="0.25">
      <c r="A26" s="9" t="s">
        <v>77</v>
      </c>
      <c r="B26" s="52">
        <v>1254</v>
      </c>
      <c r="C26" s="52">
        <v>17760.661510000005</v>
      </c>
      <c r="H26" s="60"/>
      <c r="I26" s="49"/>
      <c r="J26" s="56"/>
      <c r="K26" s="56"/>
      <c r="L26" s="46"/>
      <c r="M26" s="46"/>
    </row>
    <row r="27" spans="1:13" x14ac:dyDescent="0.25">
      <c r="A27" s="9" t="s">
        <v>78</v>
      </c>
      <c r="B27" s="52">
        <v>14</v>
      </c>
      <c r="C27" s="52">
        <v>-60.192749999999997</v>
      </c>
      <c r="E27" s="53"/>
      <c r="H27" s="60"/>
      <c r="I27" s="64"/>
      <c r="J27" s="56"/>
      <c r="K27" s="56"/>
      <c r="L27" s="46"/>
      <c r="M27" s="46"/>
    </row>
    <row r="28" spans="1:13" x14ac:dyDescent="0.25">
      <c r="A28" s="16" t="s">
        <v>79</v>
      </c>
      <c r="B28" s="63">
        <f>SUM(B23:B27)</f>
        <v>-95937.5</v>
      </c>
      <c r="C28" s="63">
        <f>SUM(C23:C27)</f>
        <v>-87662.603269999978</v>
      </c>
      <c r="H28" s="48"/>
      <c r="I28" s="43"/>
      <c r="J28" s="56"/>
      <c r="K28" s="56"/>
      <c r="L28" s="46"/>
      <c r="M28" s="46"/>
    </row>
    <row r="29" spans="1:13" x14ac:dyDescent="0.25">
      <c r="A29" s="5" t="s">
        <v>80</v>
      </c>
      <c r="B29" s="52">
        <f>B17+B22+B28</f>
        <v>11444.476330000005</v>
      </c>
      <c r="C29" s="52">
        <f>C17+C22+C28</f>
        <v>6134.0318400000106</v>
      </c>
      <c r="H29" s="48"/>
      <c r="I29" s="49"/>
      <c r="J29" s="56"/>
      <c r="K29" s="56"/>
      <c r="L29" s="46"/>
      <c r="M29" s="46"/>
    </row>
    <row r="30" spans="1:13" x14ac:dyDescent="0.25">
      <c r="A30" s="13" t="s">
        <v>81</v>
      </c>
      <c r="B30" s="59">
        <f>-'[1]Трансформационная таблица'!P136</f>
        <v>0</v>
      </c>
      <c r="C30" s="59"/>
      <c r="H30" s="60"/>
      <c r="I30" s="49"/>
      <c r="J30" s="56"/>
      <c r="K30" s="56"/>
      <c r="L30" s="46"/>
      <c r="M30" s="46"/>
    </row>
    <row r="31" spans="1:13" ht="15.75" thickBot="1" x14ac:dyDescent="0.3">
      <c r="A31" s="65" t="s">
        <v>82</v>
      </c>
      <c r="B31" s="66">
        <f>SUM(B29:B30)</f>
        <v>11444.476330000005</v>
      </c>
      <c r="C31" s="66">
        <f>SUM(C29:C30)</f>
        <v>6134.0318400000106</v>
      </c>
      <c r="H31" s="48"/>
      <c r="I31" s="49"/>
      <c r="J31" s="56"/>
      <c r="K31" s="56"/>
      <c r="L31" s="46"/>
      <c r="M31" s="46"/>
    </row>
    <row r="32" spans="1:13" ht="15.75" thickBot="1" x14ac:dyDescent="0.3">
      <c r="A32" s="34" t="s">
        <v>83</v>
      </c>
      <c r="B32" s="67">
        <f>B33</f>
        <v>-1826.625</v>
      </c>
      <c r="C32" s="67">
        <f>C33</f>
        <v>0</v>
      </c>
      <c r="H32" s="48"/>
      <c r="I32" s="49"/>
      <c r="J32" s="56"/>
      <c r="K32" s="56"/>
      <c r="L32" s="46"/>
      <c r="M32" s="46"/>
    </row>
    <row r="33" spans="1:13" ht="39.75" thickBot="1" x14ac:dyDescent="0.3">
      <c r="A33" s="68" t="s">
        <v>84</v>
      </c>
      <c r="B33" s="67">
        <v>-1826.625</v>
      </c>
      <c r="C33" s="67"/>
      <c r="H33" s="48"/>
      <c r="I33" s="49"/>
      <c r="J33" s="56"/>
      <c r="K33" s="56"/>
      <c r="L33" s="46"/>
      <c r="M33" s="46"/>
    </row>
    <row r="34" spans="1:13" ht="15.75" thickBot="1" x14ac:dyDescent="0.3">
      <c r="A34" s="69" t="s">
        <v>85</v>
      </c>
      <c r="B34" s="70">
        <f>B31+B32</f>
        <v>9617.851330000005</v>
      </c>
      <c r="C34" s="70">
        <f>C31+C32</f>
        <v>6134.0318400000106</v>
      </c>
      <c r="H34" s="48"/>
      <c r="I34" s="49"/>
      <c r="J34" s="56"/>
      <c r="K34" s="56"/>
      <c r="L34" s="46"/>
      <c r="M34" s="46"/>
    </row>
    <row r="35" spans="1:13" x14ac:dyDescent="0.25">
      <c r="A35" s="5" t="s">
        <v>86</v>
      </c>
      <c r="B35" s="71">
        <f>B34/176332*1000</f>
        <v>54.543992752308171</v>
      </c>
      <c r="C35" s="71">
        <f>C34/176.332</f>
        <v>34.7868330195314</v>
      </c>
      <c r="H35" s="48"/>
      <c r="I35" s="49"/>
      <c r="J35" s="72"/>
      <c r="K35" s="72"/>
      <c r="L35" s="46"/>
      <c r="M35" s="46"/>
    </row>
    <row r="36" spans="1:13" x14ac:dyDescent="0.25">
      <c r="A36" s="73"/>
      <c r="B36" s="74"/>
      <c r="C36" s="75"/>
      <c r="H36" s="46"/>
      <c r="I36" s="46"/>
      <c r="J36" s="46"/>
      <c r="K36" s="46"/>
      <c r="L36" s="46"/>
      <c r="M36" s="46"/>
    </row>
    <row r="37" spans="1:13" x14ac:dyDescent="0.25">
      <c r="A37" s="38" t="s">
        <v>50</v>
      </c>
      <c r="B37" s="38"/>
      <c r="C37" s="38"/>
      <c r="D37" s="38"/>
    </row>
    <row r="38" spans="1:13" x14ac:dyDescent="0.25">
      <c r="A38" s="38"/>
      <c r="B38" s="38"/>
      <c r="C38" s="38"/>
      <c r="D38" s="38"/>
    </row>
    <row r="39" spans="1:13" x14ac:dyDescent="0.25">
      <c r="A39" s="38"/>
      <c r="B39" s="38"/>
      <c r="C39" s="38"/>
      <c r="D39" s="38"/>
    </row>
    <row r="40" spans="1:13" x14ac:dyDescent="0.25">
      <c r="A40" s="39"/>
      <c r="B40" s="38"/>
      <c r="C40" s="40"/>
    </row>
    <row r="41" spans="1:13" x14ac:dyDescent="0.25">
      <c r="A41" s="38" t="s">
        <v>51</v>
      </c>
      <c r="B41" s="38"/>
      <c r="C41" s="38" t="s">
        <v>52</v>
      </c>
    </row>
    <row r="42" spans="1:13" x14ac:dyDescent="0.25">
      <c r="A42" s="38" t="s">
        <v>53</v>
      </c>
      <c r="B42" s="38"/>
      <c r="C42" s="3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AF70-E4BF-40D5-9774-F6ED73B899E6}">
  <dimension ref="B2:H35"/>
  <sheetViews>
    <sheetView workbookViewId="0">
      <selection activeCell="B16" sqref="B16:D21"/>
    </sheetView>
  </sheetViews>
  <sheetFormatPr defaultRowHeight="15" x14ac:dyDescent="0.25"/>
  <cols>
    <col min="2" max="2" width="44.7109375" customWidth="1"/>
    <col min="3" max="3" width="16.85546875" bestFit="1" customWidth="1"/>
    <col min="4" max="4" width="16.85546875" customWidth="1"/>
    <col min="5" max="5" width="23" bestFit="1" customWidth="1"/>
    <col min="6" max="6" width="13.42578125" bestFit="1" customWidth="1"/>
  </cols>
  <sheetData>
    <row r="2" spans="2:6" ht="26.25" x14ac:dyDescent="0.25">
      <c r="B2" s="77"/>
      <c r="C2" s="78" t="s">
        <v>45</v>
      </c>
      <c r="D2" s="78" t="s">
        <v>46</v>
      </c>
      <c r="E2" s="78" t="s">
        <v>89</v>
      </c>
      <c r="F2" s="78" t="s">
        <v>48</v>
      </c>
    </row>
    <row r="3" spans="2:6" x14ac:dyDescent="0.25">
      <c r="B3" s="5" t="s">
        <v>90</v>
      </c>
      <c r="C3" s="79">
        <v>2620726</v>
      </c>
      <c r="D3" s="79">
        <v>34197.125</v>
      </c>
      <c r="E3" s="79">
        <v>731655</v>
      </c>
      <c r="F3" s="79">
        <v>3386578.125</v>
      </c>
    </row>
    <row r="4" spans="2:6" x14ac:dyDescent="0.25">
      <c r="B4" s="80" t="s">
        <v>91</v>
      </c>
      <c r="C4" s="81">
        <v>0</v>
      </c>
      <c r="D4" s="81"/>
      <c r="E4" s="81"/>
      <c r="F4" s="81">
        <v>0</v>
      </c>
    </row>
    <row r="5" spans="2:6" x14ac:dyDescent="0.25">
      <c r="B5" s="80" t="s">
        <v>92</v>
      </c>
      <c r="C5" s="81"/>
      <c r="D5" s="81"/>
      <c r="E5" s="81">
        <v>0</v>
      </c>
      <c r="F5" s="81">
        <v>0</v>
      </c>
    </row>
    <row r="6" spans="2:6" x14ac:dyDescent="0.25">
      <c r="B6" s="82" t="s">
        <v>85</v>
      </c>
      <c r="C6" s="83"/>
      <c r="D6" s="83"/>
      <c r="E6" s="83">
        <v>117206.58666999952</v>
      </c>
      <c r="F6" s="83">
        <v>117206.58666999952</v>
      </c>
    </row>
    <row r="7" spans="2:6" x14ac:dyDescent="0.25">
      <c r="B7" s="84" t="s">
        <v>93</v>
      </c>
      <c r="C7" s="79">
        <f>SUM(C3:C6)</f>
        <v>2620726</v>
      </c>
      <c r="D7" s="79">
        <f>SUM(D3:D6)</f>
        <v>34197.125</v>
      </c>
      <c r="E7" s="79">
        <f>E3+E6</f>
        <v>848861.58666999952</v>
      </c>
      <c r="F7" s="79">
        <f>E7+C7+D7</f>
        <v>3503784.7116699996</v>
      </c>
    </row>
    <row r="8" spans="2:6" x14ac:dyDescent="0.25">
      <c r="B8" s="80" t="s">
        <v>91</v>
      </c>
      <c r="C8" s="81">
        <f>'[1]ОСВ Финанс'!E154/1000</f>
        <v>0</v>
      </c>
      <c r="D8" s="81"/>
      <c r="E8" s="81"/>
      <c r="F8" s="81">
        <f>E8+C8</f>
        <v>0</v>
      </c>
    </row>
    <row r="9" spans="2:6" x14ac:dyDescent="0.25">
      <c r="B9" s="80" t="s">
        <v>92</v>
      </c>
      <c r="C9" s="81"/>
      <c r="D9" s="81"/>
      <c r="E9" s="81">
        <v>0</v>
      </c>
      <c r="F9" s="81">
        <f>E9+C9</f>
        <v>0</v>
      </c>
    </row>
    <row r="10" spans="2:6" x14ac:dyDescent="0.25">
      <c r="B10" s="85" t="s">
        <v>85</v>
      </c>
      <c r="C10" s="83"/>
      <c r="D10" s="83"/>
      <c r="E10" s="83">
        <v>9617.1462400000164</v>
      </c>
      <c r="F10" s="83">
        <f>E10+C10</f>
        <v>9617.1462400000164</v>
      </c>
    </row>
    <row r="11" spans="2:6" ht="15.75" thickBot="1" x14ac:dyDescent="0.3">
      <c r="B11" s="86" t="s">
        <v>5</v>
      </c>
      <c r="C11" s="87">
        <f>C7+C8-C9+C10</f>
        <v>2620726</v>
      </c>
      <c r="D11" s="87">
        <f t="shared" ref="D11" si="0">D7+D8-D9+D10</f>
        <v>34197.125</v>
      </c>
      <c r="E11" s="87">
        <f>E7+E8-E9+E10</f>
        <v>858478.73290999955</v>
      </c>
      <c r="F11" s="87">
        <f>F7+F8-F9+F10</f>
        <v>3513401.8579099998</v>
      </c>
    </row>
    <row r="13" spans="2:6" x14ac:dyDescent="0.25">
      <c r="F13" s="12"/>
    </row>
    <row r="16" spans="2:6" x14ac:dyDescent="0.25">
      <c r="B16" s="38" t="s">
        <v>50</v>
      </c>
      <c r="C16" s="38"/>
      <c r="D16" s="38"/>
      <c r="E16" s="38"/>
      <c r="F16" s="12"/>
    </row>
    <row r="17" spans="2:8" x14ac:dyDescent="0.25">
      <c r="B17" s="38"/>
      <c r="C17" s="38"/>
      <c r="D17" s="38"/>
      <c r="E17" s="38"/>
    </row>
    <row r="18" spans="2:8" x14ac:dyDescent="0.25">
      <c r="B18" s="38"/>
      <c r="C18" s="38"/>
      <c r="D18" s="38"/>
      <c r="E18" s="38"/>
    </row>
    <row r="19" spans="2:8" x14ac:dyDescent="0.25">
      <c r="B19" s="39"/>
      <c r="C19" s="38"/>
      <c r="D19" s="40"/>
    </row>
    <row r="20" spans="2:8" x14ac:dyDescent="0.25">
      <c r="B20" s="38" t="s">
        <v>51</v>
      </c>
      <c r="C20" s="38"/>
      <c r="D20" s="38" t="s">
        <v>52</v>
      </c>
    </row>
    <row r="21" spans="2:8" x14ac:dyDescent="0.25">
      <c r="B21" s="38" t="s">
        <v>53</v>
      </c>
      <c r="C21" s="38"/>
      <c r="D21" s="38" t="s">
        <v>54</v>
      </c>
    </row>
    <row r="22" spans="2:8" x14ac:dyDescent="0.25">
      <c r="B22" s="109"/>
      <c r="C22" s="110"/>
      <c r="D22" s="88"/>
      <c r="E22" s="111"/>
      <c r="F22" s="110"/>
      <c r="G22" s="111"/>
      <c r="H22" s="88"/>
    </row>
    <row r="23" spans="2:8" x14ac:dyDescent="0.25">
      <c r="B23" s="109"/>
      <c r="C23" s="110"/>
      <c r="D23" s="88"/>
      <c r="E23" s="111"/>
      <c r="F23" s="110"/>
      <c r="G23" s="111"/>
      <c r="H23" s="88"/>
    </row>
    <row r="24" spans="2:8" x14ac:dyDescent="0.25">
      <c r="B24" s="89"/>
      <c r="C24" s="90"/>
      <c r="D24" s="90"/>
      <c r="E24" s="90"/>
      <c r="F24" s="90"/>
      <c r="G24" s="90"/>
      <c r="H24" s="90"/>
    </row>
    <row r="25" spans="2:8" x14ac:dyDescent="0.25">
      <c r="B25" s="89"/>
      <c r="C25" s="88"/>
      <c r="D25" s="88"/>
      <c r="E25" s="89"/>
      <c r="F25" s="89"/>
      <c r="G25" s="89"/>
      <c r="H25" s="88"/>
    </row>
    <row r="26" spans="2:8" x14ac:dyDescent="0.25">
      <c r="B26" s="89"/>
      <c r="C26" s="90"/>
      <c r="D26" s="90"/>
      <c r="E26" s="91"/>
      <c r="F26" s="91"/>
      <c r="G26" s="91"/>
      <c r="H26" s="90"/>
    </row>
    <row r="27" spans="2:8" x14ac:dyDescent="0.25">
      <c r="B27" s="91"/>
      <c r="C27" s="90"/>
      <c r="D27" s="90"/>
      <c r="E27" s="91"/>
      <c r="F27" s="91"/>
      <c r="G27" s="91"/>
      <c r="H27" s="90"/>
    </row>
    <row r="28" spans="2:8" x14ac:dyDescent="0.25">
      <c r="B28" s="91"/>
      <c r="C28" s="90"/>
      <c r="D28" s="90"/>
      <c r="E28" s="91"/>
      <c r="F28" s="91"/>
      <c r="G28" s="91"/>
      <c r="H28" s="90"/>
    </row>
    <row r="29" spans="2:8" x14ac:dyDescent="0.25">
      <c r="B29" s="91"/>
      <c r="C29" s="90"/>
      <c r="D29" s="90"/>
      <c r="E29" s="91"/>
      <c r="F29" s="91"/>
      <c r="G29" s="91"/>
      <c r="H29" s="90"/>
    </row>
    <row r="30" spans="2:8" x14ac:dyDescent="0.25">
      <c r="B30" s="89"/>
      <c r="C30" s="88"/>
      <c r="D30" s="88"/>
      <c r="E30" s="89"/>
      <c r="F30" s="89"/>
      <c r="G30" s="89"/>
      <c r="H30" s="88"/>
    </row>
    <row r="31" spans="2:8" x14ac:dyDescent="0.25">
      <c r="B31" s="89"/>
      <c r="C31" s="90"/>
      <c r="D31" s="90"/>
      <c r="E31" s="91"/>
      <c r="F31" s="91"/>
      <c r="G31" s="91"/>
      <c r="H31" s="90"/>
    </row>
    <row r="32" spans="2:8" x14ac:dyDescent="0.25">
      <c r="B32" s="91"/>
      <c r="C32" s="90"/>
      <c r="D32" s="90"/>
      <c r="E32" s="91"/>
      <c r="F32" s="91"/>
      <c r="G32" s="91"/>
      <c r="H32" s="90"/>
    </row>
    <row r="33" spans="2:8" x14ac:dyDescent="0.25">
      <c r="B33" s="91"/>
      <c r="C33" s="90"/>
      <c r="D33" s="90"/>
      <c r="E33" s="91"/>
      <c r="F33" s="91"/>
      <c r="G33" s="91"/>
      <c r="H33" s="90"/>
    </row>
    <row r="34" spans="2:8" x14ac:dyDescent="0.25">
      <c r="B34" s="91"/>
      <c r="C34" s="90"/>
      <c r="D34" s="90"/>
      <c r="E34" s="91"/>
      <c r="F34" s="91"/>
      <c r="G34" s="91"/>
      <c r="H34" s="90"/>
    </row>
    <row r="35" spans="2:8" x14ac:dyDescent="0.25">
      <c r="B35" s="89"/>
      <c r="C35" s="88"/>
      <c r="D35" s="88"/>
      <c r="E35" s="89"/>
      <c r="F35" s="89"/>
      <c r="G35" s="89"/>
      <c r="H35" s="88"/>
    </row>
  </sheetData>
  <mergeCells count="5">
    <mergeCell ref="B22:B23"/>
    <mergeCell ref="C22:C23"/>
    <mergeCell ref="E22:E23"/>
    <mergeCell ref="F22:F23"/>
    <mergeCell ref="G22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CAD1-0A14-4003-8A34-F9788B915B99}">
  <dimension ref="A1:D75"/>
  <sheetViews>
    <sheetView tabSelected="1" topLeftCell="A31" workbookViewId="0">
      <selection activeCell="B61" sqref="B61"/>
    </sheetView>
  </sheetViews>
  <sheetFormatPr defaultRowHeight="15" x14ac:dyDescent="0.25"/>
  <cols>
    <col min="1" max="1" width="48.28515625" customWidth="1"/>
    <col min="2" max="3" width="17.7109375" customWidth="1"/>
  </cols>
  <sheetData>
    <row r="1" spans="1:3" x14ac:dyDescent="0.25">
      <c r="A1" s="76" t="s">
        <v>140</v>
      </c>
    </row>
    <row r="2" spans="1:3" x14ac:dyDescent="0.25">
      <c r="A2" s="76" t="s">
        <v>141</v>
      </c>
    </row>
    <row r="3" spans="1:3" ht="27" customHeight="1" thickBot="1" x14ac:dyDescent="0.3">
      <c r="A3" s="92"/>
      <c r="B3" s="93" t="s">
        <v>94</v>
      </c>
      <c r="C3" s="93" t="s">
        <v>95</v>
      </c>
    </row>
    <row r="4" spans="1:3" x14ac:dyDescent="0.25">
      <c r="A4" s="99" t="s">
        <v>96</v>
      </c>
      <c r="B4" s="94"/>
      <c r="C4" s="94"/>
    </row>
    <row r="5" spans="1:3" ht="25.5" x14ac:dyDescent="0.25">
      <c r="A5" s="100" t="s">
        <v>80</v>
      </c>
      <c r="B5" s="52">
        <v>11444</v>
      </c>
      <c r="C5" s="52">
        <v>6134</v>
      </c>
    </row>
    <row r="6" spans="1:3" x14ac:dyDescent="0.25">
      <c r="A6" s="100" t="s">
        <v>97</v>
      </c>
      <c r="B6" s="52"/>
      <c r="C6" s="52"/>
    </row>
    <row r="7" spans="1:3" x14ac:dyDescent="0.25">
      <c r="A7" s="100" t="s">
        <v>98</v>
      </c>
      <c r="B7" s="52">
        <v>-1584</v>
      </c>
      <c r="C7" s="52" t="s">
        <v>0</v>
      </c>
    </row>
    <row r="8" spans="1:3" x14ac:dyDescent="0.25">
      <c r="A8" s="100" t="s">
        <v>62</v>
      </c>
      <c r="B8" s="52">
        <v>-173</v>
      </c>
      <c r="C8" s="52" t="s">
        <v>0</v>
      </c>
    </row>
    <row r="9" spans="1:3" x14ac:dyDescent="0.25">
      <c r="A9" s="100" t="s">
        <v>99</v>
      </c>
      <c r="B9" s="52">
        <v>-4328</v>
      </c>
      <c r="C9" s="52">
        <v>-15423</v>
      </c>
    </row>
    <row r="10" spans="1:3" x14ac:dyDescent="0.25">
      <c r="A10" s="100" t="s">
        <v>100</v>
      </c>
      <c r="B10" s="52">
        <v>-89989</v>
      </c>
      <c r="C10" s="52">
        <v>-70030</v>
      </c>
    </row>
    <row r="11" spans="1:3" x14ac:dyDescent="0.25">
      <c r="A11" s="100" t="s">
        <v>101</v>
      </c>
      <c r="B11" s="52">
        <v>-4830</v>
      </c>
      <c r="C11" s="52" t="s">
        <v>0</v>
      </c>
    </row>
    <row r="12" spans="1:3" ht="25.5" x14ac:dyDescent="0.25">
      <c r="A12" s="100" t="s">
        <v>102</v>
      </c>
      <c r="B12" s="52">
        <v>-7365</v>
      </c>
      <c r="C12" s="52" t="s">
        <v>0</v>
      </c>
    </row>
    <row r="13" spans="1:3" x14ac:dyDescent="0.25">
      <c r="A13" s="100" t="s">
        <v>63</v>
      </c>
      <c r="B13" s="52">
        <v>25472</v>
      </c>
      <c r="C13" s="52">
        <v>23224</v>
      </c>
    </row>
    <row r="14" spans="1:3" x14ac:dyDescent="0.25">
      <c r="A14" s="100" t="s">
        <v>75</v>
      </c>
      <c r="B14" s="52">
        <v>7321</v>
      </c>
      <c r="C14" s="52">
        <v>1539</v>
      </c>
    </row>
    <row r="15" spans="1:3" x14ac:dyDescent="0.25">
      <c r="A15" s="100" t="s">
        <v>103</v>
      </c>
      <c r="B15" s="52" t="s">
        <v>0</v>
      </c>
      <c r="C15" s="52" t="s">
        <v>0</v>
      </c>
    </row>
    <row r="16" spans="1:3" ht="15" customHeight="1" x14ac:dyDescent="0.25">
      <c r="A16" s="114" t="s">
        <v>104</v>
      </c>
      <c r="B16" s="52">
        <v>-1561</v>
      </c>
      <c r="C16" s="52">
        <v>-614</v>
      </c>
    </row>
    <row r="17" spans="1:3" x14ac:dyDescent="0.25">
      <c r="A17" s="114"/>
      <c r="B17" s="52"/>
      <c r="C17" s="52"/>
    </row>
    <row r="18" spans="1:3" x14ac:dyDescent="0.25">
      <c r="A18" s="100" t="s">
        <v>105</v>
      </c>
      <c r="B18" s="52">
        <v>6398</v>
      </c>
      <c r="C18" s="52">
        <v>6791</v>
      </c>
    </row>
    <row r="19" spans="1:3" x14ac:dyDescent="0.25">
      <c r="A19" s="100" t="s">
        <v>72</v>
      </c>
      <c r="B19" s="52">
        <v>167</v>
      </c>
      <c r="C19" s="52">
        <v>2436</v>
      </c>
    </row>
    <row r="20" spans="1:3" x14ac:dyDescent="0.25">
      <c r="A20" s="100" t="s">
        <v>106</v>
      </c>
      <c r="B20" s="52">
        <v>-27014</v>
      </c>
      <c r="C20" s="52" t="s">
        <v>0</v>
      </c>
    </row>
    <row r="21" spans="1:3" x14ac:dyDescent="0.25">
      <c r="A21" s="100" t="s">
        <v>107</v>
      </c>
      <c r="B21" s="52" t="s">
        <v>0</v>
      </c>
      <c r="C21" s="52" t="s">
        <v>0</v>
      </c>
    </row>
    <row r="22" spans="1:3" x14ac:dyDescent="0.25">
      <c r="A22" s="100" t="s">
        <v>108</v>
      </c>
      <c r="B22" s="52">
        <v>-342</v>
      </c>
      <c r="C22" s="52" t="s">
        <v>0</v>
      </c>
    </row>
    <row r="23" spans="1:3" x14ac:dyDescent="0.25">
      <c r="A23" s="100" t="s">
        <v>109</v>
      </c>
      <c r="B23" s="52">
        <v>-1254</v>
      </c>
      <c r="C23" s="52">
        <v>-17761</v>
      </c>
    </row>
    <row r="24" spans="1:3" ht="25.5" x14ac:dyDescent="0.25">
      <c r="A24" s="100" t="s">
        <v>110</v>
      </c>
      <c r="B24" s="52">
        <v>-15</v>
      </c>
      <c r="C24" s="52" t="s">
        <v>0</v>
      </c>
    </row>
    <row r="25" spans="1:3" ht="25.5" x14ac:dyDescent="0.25">
      <c r="A25" s="100" t="s">
        <v>111</v>
      </c>
      <c r="B25" s="52">
        <v>1497</v>
      </c>
      <c r="C25" s="52">
        <v>1106</v>
      </c>
    </row>
    <row r="26" spans="1:3" ht="15.75" thickBot="1" x14ac:dyDescent="0.3">
      <c r="A26" s="101" t="s">
        <v>70</v>
      </c>
      <c r="B26" s="67">
        <v>51</v>
      </c>
      <c r="C26" s="67" t="s">
        <v>0</v>
      </c>
    </row>
    <row r="27" spans="1:3" ht="39" thickBot="1" x14ac:dyDescent="0.3">
      <c r="A27" s="102" t="s">
        <v>112</v>
      </c>
      <c r="B27" s="97">
        <v>-86105</v>
      </c>
      <c r="C27" s="97">
        <v>-62596</v>
      </c>
    </row>
    <row r="28" spans="1:3" x14ac:dyDescent="0.25">
      <c r="A28" s="103" t="s">
        <v>113</v>
      </c>
      <c r="B28" s="52"/>
      <c r="C28" s="52"/>
    </row>
    <row r="29" spans="1:3" x14ac:dyDescent="0.25">
      <c r="A29" s="104" t="s">
        <v>114</v>
      </c>
      <c r="B29" s="52">
        <v>-416911</v>
      </c>
      <c r="C29" s="52">
        <v>-2849</v>
      </c>
    </row>
    <row r="30" spans="1:3" x14ac:dyDescent="0.25">
      <c r="A30" s="100" t="s">
        <v>15</v>
      </c>
      <c r="B30" s="52">
        <v>322951</v>
      </c>
      <c r="C30" s="52">
        <v>1031823</v>
      </c>
    </row>
    <row r="31" spans="1:3" x14ac:dyDescent="0.25">
      <c r="A31" s="100" t="s">
        <v>18</v>
      </c>
      <c r="B31" s="52">
        <v>632</v>
      </c>
      <c r="C31" s="52">
        <v>90809</v>
      </c>
    </row>
    <row r="32" spans="1:3" x14ac:dyDescent="0.25">
      <c r="A32" s="100" t="s">
        <v>115</v>
      </c>
      <c r="B32" s="52">
        <v>32528</v>
      </c>
      <c r="C32" s="52">
        <v>120917</v>
      </c>
    </row>
    <row r="33" spans="1:4" x14ac:dyDescent="0.25">
      <c r="A33" s="100" t="s">
        <v>116</v>
      </c>
      <c r="B33" s="52">
        <v>-265043</v>
      </c>
      <c r="C33" s="52">
        <v>-372585</v>
      </c>
    </row>
    <row r="34" spans="1:4" x14ac:dyDescent="0.25">
      <c r="A34" s="100" t="s">
        <v>16</v>
      </c>
      <c r="B34" s="52" t="s">
        <v>0</v>
      </c>
      <c r="C34" s="52">
        <v>22981</v>
      </c>
    </row>
    <row r="35" spans="1:4" ht="25.5" x14ac:dyDescent="0.25">
      <c r="A35" s="100" t="s">
        <v>117</v>
      </c>
      <c r="B35" s="52">
        <v>17410</v>
      </c>
      <c r="C35" s="52">
        <v>-107</v>
      </c>
    </row>
    <row r="36" spans="1:4" x14ac:dyDescent="0.25">
      <c r="A36" s="103" t="s">
        <v>118</v>
      </c>
      <c r="B36" s="52"/>
      <c r="C36" s="52"/>
    </row>
    <row r="37" spans="1:4" x14ac:dyDescent="0.25">
      <c r="A37" s="100" t="s">
        <v>33</v>
      </c>
      <c r="B37" s="52">
        <v>-37684</v>
      </c>
      <c r="C37" s="52">
        <v>-25427</v>
      </c>
    </row>
    <row r="38" spans="1:4" x14ac:dyDescent="0.25">
      <c r="A38" s="100" t="s">
        <v>34</v>
      </c>
      <c r="B38" s="52">
        <v>-4650</v>
      </c>
      <c r="C38" s="52">
        <v>-18090</v>
      </c>
    </row>
    <row r="39" spans="1:4" x14ac:dyDescent="0.25">
      <c r="A39" s="100" t="s">
        <v>40</v>
      </c>
      <c r="B39" s="52">
        <v>-2096</v>
      </c>
      <c r="C39" s="52">
        <v>-2934</v>
      </c>
    </row>
    <row r="40" spans="1:4" x14ac:dyDescent="0.25">
      <c r="A40" s="100" t="s">
        <v>119</v>
      </c>
      <c r="B40" s="52" t="s">
        <v>0</v>
      </c>
      <c r="C40" s="52" t="s">
        <v>0</v>
      </c>
    </row>
    <row r="41" spans="1:4" ht="15.75" thickBot="1" x14ac:dyDescent="0.3">
      <c r="A41" s="101" t="s">
        <v>35</v>
      </c>
      <c r="B41" s="67">
        <v>7680</v>
      </c>
      <c r="C41" s="67">
        <v>12224</v>
      </c>
    </row>
    <row r="42" spans="1:4" ht="15.75" thickBot="1" x14ac:dyDescent="0.3">
      <c r="A42" s="105"/>
      <c r="B42" s="97">
        <v>-431288</v>
      </c>
      <c r="C42" s="97">
        <v>794166</v>
      </c>
    </row>
    <row r="43" spans="1:4" x14ac:dyDescent="0.25">
      <c r="A43" s="100" t="s">
        <v>120</v>
      </c>
      <c r="B43" s="52">
        <v>9525</v>
      </c>
      <c r="C43" s="52">
        <v>13565</v>
      </c>
    </row>
    <row r="44" spans="1:4" x14ac:dyDescent="0.25">
      <c r="A44" s="100" t="s">
        <v>121</v>
      </c>
      <c r="B44" s="52">
        <v>73191</v>
      </c>
      <c r="C44" s="52">
        <v>33803</v>
      </c>
    </row>
    <row r="45" spans="1:4" ht="15.75" thickBot="1" x14ac:dyDescent="0.3">
      <c r="A45" s="100" t="s">
        <v>122</v>
      </c>
      <c r="B45" s="67">
        <v>-20112</v>
      </c>
      <c r="C45" s="67">
        <v>-9351</v>
      </c>
    </row>
    <row r="46" spans="1:4" ht="26.25" thickBot="1" x14ac:dyDescent="0.3">
      <c r="A46" s="106" t="s">
        <v>123</v>
      </c>
      <c r="B46" s="97">
        <v>-368684</v>
      </c>
      <c r="C46" s="97">
        <v>832184</v>
      </c>
    </row>
    <row r="47" spans="1:4" ht="25.5" x14ac:dyDescent="0.25">
      <c r="A47" s="107" t="s">
        <v>124</v>
      </c>
      <c r="B47" s="52"/>
      <c r="C47" s="52"/>
      <c r="D47" s="95"/>
    </row>
    <row r="48" spans="1:4" x14ac:dyDescent="0.25">
      <c r="A48" s="100" t="s">
        <v>125</v>
      </c>
      <c r="B48" s="52" t="s">
        <v>0</v>
      </c>
      <c r="C48" s="52" t="s">
        <v>0</v>
      </c>
      <c r="D48" s="95"/>
    </row>
    <row r="49" spans="1:4" x14ac:dyDescent="0.25">
      <c r="A49" s="100" t="s">
        <v>126</v>
      </c>
      <c r="B49" s="52">
        <v>-889</v>
      </c>
      <c r="C49" s="52" t="s">
        <v>0</v>
      </c>
      <c r="D49" s="95"/>
    </row>
    <row r="50" spans="1:4" ht="25.5" x14ac:dyDescent="0.25">
      <c r="A50" s="100" t="s">
        <v>127</v>
      </c>
      <c r="B50" s="52" t="s">
        <v>0</v>
      </c>
      <c r="C50" s="52">
        <v>-3189</v>
      </c>
      <c r="D50" s="95"/>
    </row>
    <row r="51" spans="1:4" x14ac:dyDescent="0.25">
      <c r="A51" s="100" t="s">
        <v>128</v>
      </c>
      <c r="B51" s="52">
        <v>7133</v>
      </c>
      <c r="C51" s="52" t="s">
        <v>0</v>
      </c>
      <c r="D51" s="95"/>
    </row>
    <row r="52" spans="1:4" x14ac:dyDescent="0.25">
      <c r="A52" s="100" t="s">
        <v>129</v>
      </c>
      <c r="B52" s="52" t="s">
        <v>0</v>
      </c>
      <c r="C52" s="52">
        <v>-641924</v>
      </c>
      <c r="D52" s="96"/>
    </row>
    <row r="53" spans="1:4" x14ac:dyDescent="0.25">
      <c r="A53" s="100" t="s">
        <v>130</v>
      </c>
      <c r="B53" s="52">
        <v>423866</v>
      </c>
      <c r="C53" s="52" t="s">
        <v>0</v>
      </c>
      <c r="D53" s="96"/>
    </row>
    <row r="54" spans="1:4" ht="15.75" thickBot="1" x14ac:dyDescent="0.3">
      <c r="A54" s="100" t="s">
        <v>24</v>
      </c>
      <c r="B54" s="67" t="s">
        <v>0</v>
      </c>
      <c r="C54" s="67" t="s">
        <v>0</v>
      </c>
      <c r="D54" s="95"/>
    </row>
    <row r="55" spans="1:4" ht="26.25" thickBot="1" x14ac:dyDescent="0.3">
      <c r="A55" s="106" t="s">
        <v>131</v>
      </c>
      <c r="B55" s="97">
        <v>422976</v>
      </c>
      <c r="C55" s="97">
        <v>-645113</v>
      </c>
      <c r="D55" s="95"/>
    </row>
    <row r="56" spans="1:4" x14ac:dyDescent="0.25">
      <c r="A56" s="108" t="s">
        <v>132</v>
      </c>
      <c r="B56" s="52"/>
      <c r="C56" s="52"/>
      <c r="D56" s="95"/>
    </row>
    <row r="57" spans="1:4" x14ac:dyDescent="0.25">
      <c r="A57" s="100" t="s">
        <v>133</v>
      </c>
      <c r="B57" s="52">
        <v>-58069</v>
      </c>
      <c r="C57" s="52">
        <v>-92638</v>
      </c>
      <c r="D57" s="95"/>
    </row>
    <row r="58" spans="1:4" x14ac:dyDescent="0.25">
      <c r="A58" s="100" t="s">
        <v>91</v>
      </c>
      <c r="B58" s="52" t="s">
        <v>0</v>
      </c>
      <c r="C58" s="52" t="s">
        <v>0</v>
      </c>
      <c r="D58" s="95"/>
    </row>
    <row r="59" spans="1:4" ht="15.75" thickBot="1" x14ac:dyDescent="0.3">
      <c r="A59" s="101" t="s">
        <v>134</v>
      </c>
      <c r="B59" s="67" t="s">
        <v>0</v>
      </c>
      <c r="C59" s="67" t="s">
        <v>0</v>
      </c>
      <c r="D59" s="95"/>
    </row>
    <row r="60" spans="1:4" ht="26.25" thickBot="1" x14ac:dyDescent="0.3">
      <c r="A60" s="102" t="s">
        <v>135</v>
      </c>
      <c r="B60" s="97">
        <v>-58069</v>
      </c>
      <c r="C60" s="97">
        <v>-92638</v>
      </c>
      <c r="D60" s="95"/>
    </row>
    <row r="61" spans="1:4" x14ac:dyDescent="0.25">
      <c r="A61" s="100"/>
      <c r="B61" s="52">
        <v>-3777</v>
      </c>
      <c r="C61" s="52">
        <v>94433</v>
      </c>
      <c r="D61" s="113"/>
    </row>
    <row r="62" spans="1:4" x14ac:dyDescent="0.25">
      <c r="A62" s="104" t="s">
        <v>136</v>
      </c>
      <c r="B62" s="52"/>
      <c r="C62" s="52"/>
      <c r="D62" s="113"/>
    </row>
    <row r="63" spans="1:4" ht="16.5" customHeight="1" x14ac:dyDescent="0.25">
      <c r="A63" s="112" t="s">
        <v>137</v>
      </c>
      <c r="B63" s="52">
        <v>15</v>
      </c>
      <c r="C63" s="52"/>
      <c r="D63" s="113"/>
    </row>
    <row r="64" spans="1:4" x14ac:dyDescent="0.25">
      <c r="A64" s="112"/>
      <c r="B64" s="52"/>
      <c r="C64" s="52" t="s">
        <v>0</v>
      </c>
      <c r="D64" s="113"/>
    </row>
    <row r="65" spans="1:4" ht="26.25" thickBot="1" x14ac:dyDescent="0.3">
      <c r="A65" s="102" t="s">
        <v>138</v>
      </c>
      <c r="B65" s="98">
        <v>182514</v>
      </c>
      <c r="C65" s="98">
        <v>1020605</v>
      </c>
      <c r="D65" s="95"/>
    </row>
    <row r="66" spans="1:4" x14ac:dyDescent="0.25">
      <c r="A66" s="99"/>
      <c r="B66" s="52"/>
      <c r="C66" s="52"/>
      <c r="D66" s="95"/>
    </row>
    <row r="67" spans="1:4" ht="26.25" thickBot="1" x14ac:dyDescent="0.3">
      <c r="A67" s="102" t="s">
        <v>139</v>
      </c>
      <c r="B67" s="98">
        <v>178752</v>
      </c>
      <c r="C67" s="98">
        <v>1115037</v>
      </c>
      <c r="D67" s="95"/>
    </row>
    <row r="70" spans="1:4" x14ac:dyDescent="0.25">
      <c r="A70" s="38" t="s">
        <v>50</v>
      </c>
      <c r="B70" s="38"/>
      <c r="C70" s="38"/>
    </row>
    <row r="71" spans="1:4" x14ac:dyDescent="0.25">
      <c r="A71" s="38"/>
      <c r="B71" s="38"/>
      <c r="C71" s="38"/>
    </row>
    <row r="72" spans="1:4" x14ac:dyDescent="0.25">
      <c r="A72" s="38"/>
      <c r="B72" s="38"/>
      <c r="C72" s="38"/>
    </row>
    <row r="73" spans="1:4" x14ac:dyDescent="0.25">
      <c r="A73" s="39"/>
      <c r="B73" s="38"/>
      <c r="C73" s="40"/>
    </row>
    <row r="74" spans="1:4" x14ac:dyDescent="0.25">
      <c r="A74" s="38" t="s">
        <v>51</v>
      </c>
      <c r="B74" s="38"/>
      <c r="C74" s="38" t="s">
        <v>52</v>
      </c>
    </row>
    <row r="75" spans="1:4" x14ac:dyDescent="0.25">
      <c r="A75" s="38" t="s">
        <v>53</v>
      </c>
      <c r="B75" s="38"/>
      <c r="C75" s="38" t="s">
        <v>54</v>
      </c>
    </row>
  </sheetData>
  <mergeCells count="4">
    <mergeCell ref="A63:A64"/>
    <mergeCell ref="D63:D64"/>
    <mergeCell ref="D61:D62"/>
    <mergeCell ref="A16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Капитал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Balandina</dc:creator>
  <cp:lastModifiedBy>Marina Balandina</cp:lastModifiedBy>
  <dcterms:created xsi:type="dcterms:W3CDTF">2019-05-15T09:11:53Z</dcterms:created>
  <dcterms:modified xsi:type="dcterms:W3CDTF">2019-05-22T04:15:24Z</dcterms:modified>
</cp:coreProperties>
</file>