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My documents D\Пользователи\Marinab\Doc\Фин. отчеты\2019\30062019\"/>
    </mc:Choice>
  </mc:AlternateContent>
  <xr:revisionPtr revIDLastSave="0" documentId="13_ncr:1_{25555A01-6987-4231-A8D6-251419D70C73}" xr6:coauthVersionLast="43" xr6:coauthVersionMax="43" xr10:uidLastSave="{00000000-0000-0000-0000-000000000000}"/>
  <bookViews>
    <workbookView xWindow="-120" yWindow="-120" windowWidth="29040" windowHeight="15840" activeTab="3" xr2:uid="{0DAD1092-1ACD-4E56-B088-5ABC5FA239BB}"/>
  </bookViews>
  <sheets>
    <sheet name="Баланс" sheetId="1" r:id="rId1"/>
    <sheet name="ОПиУ" sheetId="2" r:id="rId2"/>
    <sheet name="Капитал" sheetId="3" r:id="rId3"/>
    <sheet name="ОДДС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27" i="1"/>
  <c r="B35" i="1"/>
  <c r="B42" i="1" s="1"/>
  <c r="B41" i="1"/>
  <c r="B47" i="1"/>
  <c r="B28" i="1" l="1"/>
  <c r="B48" i="1"/>
  <c r="C29" i="2"/>
  <c r="B26" i="4" l="1"/>
  <c r="B60" i="4"/>
  <c r="B55" i="4"/>
  <c r="B41" i="4" l="1"/>
  <c r="C41" i="4"/>
  <c r="B45" i="4" l="1"/>
  <c r="C60" i="4"/>
  <c r="C55" i="4"/>
  <c r="C45" i="4"/>
  <c r="B61" i="4" l="1"/>
  <c r="C61" i="4"/>
  <c r="C64" i="4" s="1"/>
  <c r="B23" i="2"/>
  <c r="B64" i="4" l="1"/>
  <c r="B11" i="2"/>
  <c r="B18" i="2" s="1"/>
  <c r="E11" i="3" l="1"/>
  <c r="F10" i="3"/>
  <c r="F9" i="3"/>
  <c r="C8" i="3"/>
  <c r="F8" i="3" s="1"/>
  <c r="E7" i="3"/>
  <c r="D7" i="3"/>
  <c r="D11" i="3" s="1"/>
  <c r="C7" i="3"/>
  <c r="C11" i="2"/>
  <c r="C18" i="2" s="1"/>
  <c r="C23" i="2"/>
  <c r="C33" i="2"/>
  <c r="B33" i="2"/>
  <c r="C47" i="1"/>
  <c r="C41" i="1"/>
  <c r="C35" i="1"/>
  <c r="C27" i="1"/>
  <c r="C17" i="1"/>
  <c r="C11" i="3" l="1"/>
  <c r="F7" i="3"/>
  <c r="F11" i="3" s="1"/>
  <c r="C30" i="2"/>
  <c r="C32" i="2" s="1"/>
  <c r="C35" i="2" s="1"/>
  <c r="C36" i="2" s="1"/>
  <c r="B29" i="2"/>
  <c r="C28" i="1"/>
  <c r="C42" i="1"/>
  <c r="C48" i="1" s="1"/>
  <c r="B30" i="2" l="1"/>
  <c r="B32" i="2" s="1"/>
  <c r="B35" i="2" s="1"/>
  <c r="B36" i="2" s="1"/>
</calcChain>
</file>

<file path=xl/sharedStrings.xml><?xml version="1.0" encoding="utf-8"?>
<sst xmlns="http://schemas.openxmlformats.org/spreadsheetml/2006/main" count="425" uniqueCount="143">
  <si>
    <t>-</t>
  </si>
  <si>
    <t>Акционерное Общество "Аль Сакр Финанс"</t>
  </si>
  <si>
    <t>Консолидированнный Отчет о Финансовом Положении</t>
  </si>
  <si>
    <t>31 декабря 2018 года</t>
  </si>
  <si>
    <t>АКТИВЫ</t>
  </si>
  <si>
    <t>Краткосрочные активы</t>
  </si>
  <si>
    <t>Денежные средства и их эквиваленты</t>
  </si>
  <si>
    <t>Средства в финансовых учреждениях</t>
  </si>
  <si>
    <t>Финансовые активы, учитываемые по справедливой стоимости через прибыли и убытки</t>
  </si>
  <si>
    <t>Производные финансовые инструменты</t>
  </si>
  <si>
    <t>Текущая часть чистых инвестиций в финансовый лизинг</t>
  </si>
  <si>
    <t>Текущая часть чистых инвестиций в исламский лизинг</t>
  </si>
  <si>
    <t>Авансы и предоплата</t>
  </si>
  <si>
    <t>Оборудование для продажи</t>
  </si>
  <si>
    <t>Краткосрочная дебиторская задолженность</t>
  </si>
  <si>
    <t>Прочая дебиторская задолженность</t>
  </si>
  <si>
    <t>Итого краткосрочных активов</t>
  </si>
  <si>
    <t>Долгосрочные активы</t>
  </si>
  <si>
    <t>Долгосрочная дебиторская задолженность</t>
  </si>
  <si>
    <t>Долгосрочная часть чистых инвестиций в финансовый лизинг</t>
  </si>
  <si>
    <t>Долгосрочная часть чистых инвестиций в исламский лизинг</t>
  </si>
  <si>
    <t>Инвестиции, учитываемые методом долевого участия</t>
  </si>
  <si>
    <t>Инвестиционное имущество</t>
  </si>
  <si>
    <t>Основные средства и нематериальные активы</t>
  </si>
  <si>
    <t>Отложенные налоговые активы</t>
  </si>
  <si>
    <t>Прочие долгосрочные активы</t>
  </si>
  <si>
    <t>Итого долгосрочные активы</t>
  </si>
  <si>
    <t>Итого активы</t>
  </si>
  <si>
    <t>ОБЯЗАТЕЛЬСТВА</t>
  </si>
  <si>
    <t>Краткосрочные обязательства</t>
  </si>
  <si>
    <t>Кредиторская задолженность</t>
  </si>
  <si>
    <t>Авансовые платежи от лизингополучателей</t>
  </si>
  <si>
    <t>Прочие краткосрочные обязательства</t>
  </si>
  <si>
    <t>Итого краткосрочные обязательства</t>
  </si>
  <si>
    <t>Долгосрочные обязательства</t>
  </si>
  <si>
    <t>Средства финансовых учреждений</t>
  </si>
  <si>
    <t>Долгосрочная кредиторская задолженность</t>
  </si>
  <si>
    <t>НДС к уплате</t>
  </si>
  <si>
    <t>Прочие долгосрочные обязательства</t>
  </si>
  <si>
    <t>Итого долгосрочные обязательства</t>
  </si>
  <si>
    <t>Итого обязательства</t>
  </si>
  <si>
    <t>КАПИТАЛ</t>
  </si>
  <si>
    <t>Уставный капитал</t>
  </si>
  <si>
    <t>Эмиссионный доход</t>
  </si>
  <si>
    <t xml:space="preserve">Нераспределённая прибыль </t>
  </si>
  <si>
    <t>Итого капитал</t>
  </si>
  <si>
    <t>ИТОГО ОБЯЗАТЕЛЬСТВА И КАПИТАЛ</t>
  </si>
  <si>
    <t>От имени Руководства Компании:</t>
  </si>
  <si>
    <t>Г.М. Бейкутова</t>
  </si>
  <si>
    <t>М.В.Баландина</t>
  </si>
  <si>
    <t>Управляющий директор по финансовым вопросам</t>
  </si>
  <si>
    <t>Главный бухгалтер</t>
  </si>
  <si>
    <t>Процентные доходы</t>
  </si>
  <si>
    <t>Чистые инвенстиции в финансовый лизинг</t>
  </si>
  <si>
    <t>Чистые инвенстиции в исламский финансовый лизинг</t>
  </si>
  <si>
    <t>доход от наценки по Мурабахе</t>
  </si>
  <si>
    <t>доход от наценки по ДКП в кредит</t>
  </si>
  <si>
    <t>Финансовый компонент от прочих сделок</t>
  </si>
  <si>
    <t>Процентные расходы</t>
  </si>
  <si>
    <t>Чистые процентные доходы до восстановления резерва под обесценение инвестиций в финансовый лизинг</t>
  </si>
  <si>
    <t>Восстановление/(начисление) резерва под обесценение инвестиций в фиансовый лизинг</t>
  </si>
  <si>
    <t>Восстановление/(начисление) резерва под обесценение инвестиций в исламский фиансовый лизинг</t>
  </si>
  <si>
    <t>Восстановление/(начисление) резерва по договорам купли-продажи товара в кредит</t>
  </si>
  <si>
    <t xml:space="preserve">Чистые процентные доходы </t>
  </si>
  <si>
    <t>Чистый (убыток)/прибыль от производных финансовых инструментов</t>
  </si>
  <si>
    <t>Прочие доходы</t>
  </si>
  <si>
    <t>Резерв по прочим операциям</t>
  </si>
  <si>
    <t>Непроцентные доходы/(расходы)</t>
  </si>
  <si>
    <t>Расходы на персонал</t>
  </si>
  <si>
    <t>Износ и амортизация</t>
  </si>
  <si>
    <t>Прочие операционные расходы</t>
  </si>
  <si>
    <t>Прибыль/(убыток) от продажи оборудования</t>
  </si>
  <si>
    <t>Чистая прибыль/(убыток) по операциям в иностранной валюте</t>
  </si>
  <si>
    <t>Прочие непроцентные расходы</t>
  </si>
  <si>
    <t>Прибыль до расходов по корпоративному подоходному налогу</t>
  </si>
  <si>
    <t>Расходы по  корпоративному подоходному налогу</t>
  </si>
  <si>
    <t>Прибыль за год</t>
  </si>
  <si>
    <t>Прочая совокупная прибыль, всего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</si>
  <si>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</si>
  <si>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Итого совокупный доход за год</t>
  </si>
  <si>
    <t>Базовая прибыль на акцию (в тенге)</t>
  </si>
  <si>
    <t>Консолидированный Отчет О Прибылях и Убытках и Прочем Совокупном Доходе</t>
  </si>
  <si>
    <t>Нераспределенный доход</t>
  </si>
  <si>
    <t>31 декабря 2017 года</t>
  </si>
  <si>
    <t>Эмиссия акций</t>
  </si>
  <si>
    <t>Выплаченные дивиденды</t>
  </si>
  <si>
    <t>31 декабря 2018 года</t>
  </si>
  <si>
    <t>Денежные потоки от операционной деятельности:</t>
  </si>
  <si>
    <t>Корректировки на:</t>
  </si>
  <si>
    <t xml:space="preserve">Процентные доходы по депозиту </t>
  </si>
  <si>
    <t>Процентные доходы по финансовому лизингу</t>
  </si>
  <si>
    <t>Процентные доходы от Исламского лизинга</t>
  </si>
  <si>
    <t>Финансовый компонент по договорам Мурабаха</t>
  </si>
  <si>
    <t>Финансовый компонент по договорам купли-продажи товара в кредит</t>
  </si>
  <si>
    <t>Прибыль от выбытия основных средств</t>
  </si>
  <si>
    <t xml:space="preserve">Восстановление резерва под обесценение инвестиций в финансовый лизинг </t>
  </si>
  <si>
    <t>Резерв под обесценение инвестиций в Исламский лизинг</t>
  </si>
  <si>
    <t>Резерв по факторинговым операциям</t>
  </si>
  <si>
    <t>Резерв по договорам Мурабаха</t>
  </si>
  <si>
    <t>Резерв по договорам купли-продажи товара в кредит</t>
  </si>
  <si>
    <t>Прибыль от продажи оборудования</t>
  </si>
  <si>
    <t>Нереализованная прибыль по операциям в иностранной валюте</t>
  </si>
  <si>
    <t>Изменение справедливой стоимости производных инструментов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</si>
  <si>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</si>
  <si>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в операционных активах:</t>
  </si>
  <si>
    <t>Дебиторская задолженность</t>
  </si>
  <si>
    <t>Чистые инвестиции в финансовый лизинг</t>
  </si>
  <si>
    <t>Чистые инвестиции в исламский лизинг</t>
  </si>
  <si>
    <t>Оборудование для продажи или передачи в Исламский лизинг</t>
  </si>
  <si>
    <t>(Уменьшение)/увеличение в операционных обязательствах:</t>
  </si>
  <si>
    <t>Оплаченный налог на прибыль</t>
  </si>
  <si>
    <t>Проценты полученные</t>
  </si>
  <si>
    <t>Проценты, полученные по Исламскому лизингу</t>
  </si>
  <si>
    <t>Проценты оплаченные</t>
  </si>
  <si>
    <t>Чистый (отток)/ приток денежных средств от операционной деятельности</t>
  </si>
  <si>
    <t>Движение денежных средств от инвестиционной деятельности:</t>
  </si>
  <si>
    <t xml:space="preserve">Средства в финансовых учреждениях </t>
  </si>
  <si>
    <t>Приобретение инвестиционного имущества</t>
  </si>
  <si>
    <t>Приобретение основных средств и нематериальных активов</t>
  </si>
  <si>
    <t>Реализация основных средств и нематериальных активов</t>
  </si>
  <si>
    <t>Приобретение финансовых активов для перепродажи</t>
  </si>
  <si>
    <t>Реализация финансовых активов для перепродажи</t>
  </si>
  <si>
    <t>Чистый приток денежных средств от инвестиционной деятельности</t>
  </si>
  <si>
    <t>Денежные потоки от финансовой деятельности:</t>
  </si>
  <si>
    <t>Выплата средств финансовым учреждениям</t>
  </si>
  <si>
    <t>Дивиденды, выплаченные акционерам</t>
  </si>
  <si>
    <t>Чистый приток /(отток)денежных средств от финансовой деятельности</t>
  </si>
  <si>
    <t xml:space="preserve">Чистое изменение в денежных средствах и их эквивалентах </t>
  </si>
  <si>
    <t>Влияние изменений курса иностранной валюты на остатки денежных средств и их эквивалентов в иностранной валюте</t>
  </si>
  <si>
    <t>ДЕНЕЖНЫЕ СРЕДСТВА И ИХ ЭКВИВАЛЕНТЫ, на начало года</t>
  </si>
  <si>
    <t>ДЕНЕЖНЫЕ СРЕДСТВА И ИХ ЭКВИВАЛЕНТЫ, на конец года</t>
  </si>
  <si>
    <t>Консолидированный Отчет о Движении Денежных Средств</t>
  </si>
  <si>
    <t>По состоянию на 30 июня 2019 года</t>
  </si>
  <si>
    <t>30 июня 2019 года</t>
  </si>
  <si>
    <t xml:space="preserve">За 1 полугодие 2019 года </t>
  </si>
  <si>
    <t>1 полугодие 2019 год</t>
  </si>
  <si>
    <t>1 полугодие 2018 год</t>
  </si>
  <si>
    <t xml:space="preserve">Восстановление/(начисление) резерва по договорам Мурабаха </t>
  </si>
  <si>
    <t>Доход от переоценки обязательств</t>
  </si>
  <si>
    <t>За 1 полугодие 2019 года</t>
  </si>
  <si>
    <t>1 полугодие 2018 года</t>
  </si>
  <si>
    <t>1 полугодие 2019 года</t>
  </si>
  <si>
    <t>Корректировка на неденежные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</si>
</sst>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0"/>
    <numFmt numFmtId="165" formatCode="_-* #,##0\ _₽_-;\-* #,##0\ _₽_-;_-* &quot;-&quot;??\ _₽_-;_-@_-"/>
    <numFmt numFmtId="166" formatCode="_(* #,##0_);_(* \(#,##0\);_(* &quot;-&quot;??_);_(@_)"/>
    <numFmt numFmtId="167" formatCode="_(* #,##0.00_);_(* \(#,##0.00\);_(* &quot;-&quot;??_);_(@_)"/>
    <numFmt numFmtId="168" formatCode="_(* #,##0_);_(* \(#,##0\);_(* &quot;-&quot;_);_(@_)"/>
    <numFmt numFmtId="169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1"/>
      <name val="Garamond"/>
      <family val="1"/>
      <charset val="204"/>
    </font>
    <font>
      <sz val="11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i/>
      <sz val="10"/>
      <name val="Garamond"/>
      <family val="1"/>
      <charset val="204"/>
    </font>
    <font>
      <sz val="10"/>
      <color rgb="FFFF0000"/>
      <name val="Garamond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9"/>
      <name val="Verdana"/>
      <family val="2"/>
      <charset val="204"/>
    </font>
    <font>
      <b/>
      <sz val="10"/>
      <color theme="1"/>
      <name val="Garamond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</cellStyleXfs>
  <cellXfs count="112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3" fontId="0" fillId="0" borderId="0" xfId="0" applyNumberFormat="1"/>
    <xf numFmtId="0" fontId="7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 vertical="top" wrapText="1"/>
    </xf>
    <xf numFmtId="0" fontId="7" fillId="2" borderId="0" xfId="0" applyFont="1" applyFill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3" fontId="8" fillId="0" borderId="3" xfId="0" applyNumberFormat="1" applyFont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8" fillId="0" borderId="4" xfId="0" applyNumberFormat="1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3" fontId="7" fillId="0" borderId="0" xfId="1" applyNumberFormat="1" applyFont="1" applyAlignment="1">
      <alignment horizontal="right" wrapText="1"/>
    </xf>
    <xf numFmtId="164" fontId="0" fillId="0" borderId="0" xfId="0" applyNumberFormat="1"/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 vertical="top" wrapText="1"/>
    </xf>
    <xf numFmtId="165" fontId="2" fillId="0" borderId="0" xfId="1" applyNumberFormat="1" applyFont="1"/>
    <xf numFmtId="0" fontId="11" fillId="0" borderId="0" xfId="0" applyFont="1"/>
    <xf numFmtId="0" fontId="11" fillId="0" borderId="3" xfId="0" applyFont="1" applyBorder="1"/>
    <xf numFmtId="0" fontId="12" fillId="0" borderId="3" xfId="0" applyFont="1" applyBorder="1" applyAlignment="1">
      <alignment horizontal="left" vertical="center"/>
    </xf>
    <xf numFmtId="0" fontId="1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43" fontId="7" fillId="0" borderId="0" xfId="1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3" fontId="7" fillId="0" borderId="0" xfId="1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166" fontId="7" fillId="0" borderId="0" xfId="1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166" fontId="7" fillId="0" borderId="0" xfId="1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6" fontId="7" fillId="0" borderId="3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66" fontId="7" fillId="0" borderId="4" xfId="1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166" fontId="7" fillId="0" borderId="5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6" fontId="7" fillId="0" borderId="2" xfId="1" applyNumberFormat="1" applyFont="1" applyBorder="1" applyAlignment="1">
      <alignment horizontal="right" vertical="center" wrapText="1"/>
    </xf>
    <xf numFmtId="167" fontId="8" fillId="0" borderId="0" xfId="1" applyNumberFormat="1" applyFont="1" applyAlignment="1">
      <alignment horizontal="right" vertical="center" wrapText="1"/>
    </xf>
    <xf numFmtId="166" fontId="8" fillId="0" borderId="0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wrapText="1" indent="1"/>
    </xf>
    <xf numFmtId="43" fontId="17" fillId="0" borderId="0" xfId="1" applyFont="1" applyAlignment="1">
      <alignment horizontal="center" wrapText="1"/>
    </xf>
    <xf numFmtId="3" fontId="17" fillId="0" borderId="0" xfId="2" applyNumberFormat="1" applyFont="1" applyAlignment="1">
      <alignment horizontal="center" wrapText="1"/>
    </xf>
    <xf numFmtId="0" fontId="19" fillId="0" borderId="0" xfId="0" applyFont="1" applyAlignment="1">
      <alignment vertical="center"/>
    </xf>
    <xf numFmtId="0" fontId="13" fillId="0" borderId="3" xfId="0" applyFont="1" applyBorder="1"/>
    <xf numFmtId="0" fontId="8" fillId="0" borderId="3" xfId="0" applyFont="1" applyBorder="1" applyAlignment="1">
      <alignment wrapText="1"/>
    </xf>
    <xf numFmtId="168" fontId="8" fillId="0" borderId="0" xfId="0" applyNumberFormat="1" applyFont="1"/>
    <xf numFmtId="0" fontId="7" fillId="0" borderId="0" xfId="0" applyFont="1" applyAlignment="1">
      <alignment wrapText="1"/>
    </xf>
    <xf numFmtId="168" fontId="7" fillId="0" borderId="0" xfId="0" applyNumberFormat="1" applyFont="1"/>
    <xf numFmtId="0" fontId="7" fillId="0" borderId="3" xfId="0" applyFont="1" applyBorder="1" applyAlignment="1">
      <alignment wrapText="1"/>
    </xf>
    <xf numFmtId="168" fontId="7" fillId="0" borderId="3" xfId="0" applyNumberFormat="1" applyFont="1" applyBorder="1"/>
    <xf numFmtId="0" fontId="8" fillId="0" borderId="0" xfId="0" applyFont="1" applyAlignment="1">
      <alignment wrapText="1"/>
    </xf>
    <xf numFmtId="0" fontId="7" fillId="0" borderId="3" xfId="0" applyFont="1" applyBorder="1"/>
    <xf numFmtId="0" fontId="8" fillId="0" borderId="5" xfId="0" applyFont="1" applyBorder="1" applyAlignment="1">
      <alignment horizontal="left"/>
    </xf>
    <xf numFmtId="168" fontId="8" fillId="0" borderId="5" xfId="0" applyNumberFormat="1" applyFont="1" applyBorder="1"/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166" fontId="8" fillId="0" borderId="2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9" fontId="0" fillId="0" borderId="0" xfId="0" applyNumberFormat="1"/>
    <xf numFmtId="1" fontId="0" fillId="0" borderId="0" xfId="0" applyNumberFormat="1"/>
    <xf numFmtId="166" fontId="0" fillId="0" borderId="0" xfId="0" applyNumberFormat="1"/>
    <xf numFmtId="3" fontId="7" fillId="2" borderId="0" xfId="0" applyNumberFormat="1" applyFont="1" applyFill="1" applyAlignment="1">
      <alignment horizontal="right" wrapText="1"/>
    </xf>
    <xf numFmtId="3" fontId="7" fillId="2" borderId="3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6" fontId="7" fillId="0" borderId="0" xfId="1" applyNumberFormat="1" applyFont="1" applyFill="1" applyAlignment="1">
      <alignment horizontal="right" vertical="center" wrapText="1"/>
    </xf>
  </cellXfs>
  <cellStyles count="3">
    <cellStyle name="Обычный" xfId="0" builtinId="0"/>
    <cellStyle name="Финансовый" xfId="1" builtinId="3"/>
    <cellStyle name="Финансовый 2" xfId="2" xr:uid="{565307F2-2BC1-490A-B623-0CEEFAF70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y%20documents%20D/&#1055;&#1086;&#1083;&#1100;&#1079;&#1086;&#1074;&#1072;&#1090;&#1077;&#1083;&#1080;/Marinab/Doc/&#1060;&#1080;&#1085;.%20&#1086;&#1090;&#1095;&#1077;&#1090;&#1099;/2019/31032019/&#1060;&#1054;%20&#1076;&#1083;&#1103;%20KASE%20&#1085;&#1072;%203103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ДД"/>
      <sheetName val="Лист3"/>
      <sheetName val="Курсовая разница"/>
      <sheetName val="ОПиУ"/>
      <sheetName val="Капитал"/>
      <sheetName val="Трансформационная таблица"/>
      <sheetName val="% доходы пр"/>
      <sheetName val="Iveco"/>
      <sheetName val="ОСВ Финанс"/>
      <sheetName val="ОСВ Инвест"/>
      <sheetName val="5710 Финанс"/>
      <sheetName val="5710 Инвест"/>
      <sheetName val="7210 Финанс"/>
      <sheetName val="7210 Инвест"/>
      <sheetName val="Мурабаха"/>
      <sheetName val="ДоходыРасходы"/>
      <sheetName val="резервы анализ"/>
      <sheetName val="резервЛ2"/>
      <sheetName val="ОС"/>
      <sheetName val="11. Лизинг"/>
      <sheetName val="оборудование в продажу 12"/>
      <sheetName val="вознаграждения 14"/>
      <sheetName val="расчет кредитов"/>
      <sheetName val="5,6,7,8,9"/>
      <sheetName val="Расчет ОНО (ОНА)"/>
      <sheetName val="расчет отсроченных налогов"/>
      <sheetName val="отсроч. налог"/>
      <sheetName val="вознагр ключ. сотрудникам"/>
      <sheetName val="аренд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8AA0-294E-49FB-BB2C-3E952F77FB80}">
  <sheetPr>
    <pageSetUpPr fitToPage="1"/>
  </sheetPr>
  <dimension ref="A1:O55"/>
  <sheetViews>
    <sheetView topLeftCell="A10" workbookViewId="0">
      <selection activeCell="B32" sqref="B32:B34"/>
    </sheetView>
  </sheetViews>
  <sheetFormatPr defaultRowHeight="15" x14ac:dyDescent="0.25"/>
  <cols>
    <col min="1" max="1" width="48.7109375" customWidth="1"/>
    <col min="2" max="3" width="17.5703125" customWidth="1"/>
    <col min="4" max="4" width="13.28515625" customWidth="1"/>
    <col min="6" max="6" width="13.42578125" customWidth="1"/>
    <col min="7" max="7" width="18.140625" customWidth="1"/>
    <col min="8" max="8" width="19.85546875" customWidth="1"/>
    <col min="15" max="15" width="28.85546875" customWidth="1"/>
    <col min="16" max="16" width="13.5703125" customWidth="1"/>
  </cols>
  <sheetData>
    <row r="1" spans="1:9" x14ac:dyDescent="0.25">
      <c r="A1" s="1" t="s">
        <v>1</v>
      </c>
    </row>
    <row r="2" spans="1:9" x14ac:dyDescent="0.25">
      <c r="A2" s="1" t="s">
        <v>2</v>
      </c>
    </row>
    <row r="3" spans="1:9" x14ac:dyDescent="0.25">
      <c r="A3" s="1" t="s">
        <v>132</v>
      </c>
    </row>
    <row r="4" spans="1:9" ht="15.75" thickBot="1" x14ac:dyDescent="0.3">
      <c r="A4" s="2"/>
      <c r="B4" s="3" t="s">
        <v>133</v>
      </c>
      <c r="C4" s="3" t="s">
        <v>3</v>
      </c>
    </row>
    <row r="5" spans="1:9" x14ac:dyDescent="0.25">
      <c r="A5" s="4" t="s">
        <v>4</v>
      </c>
      <c r="B5" s="6"/>
      <c r="C5" s="6"/>
    </row>
    <row r="6" spans="1:9" ht="12.75" customHeight="1" x14ac:dyDescent="0.25">
      <c r="A6" s="7" t="s">
        <v>5</v>
      </c>
      <c r="B6" s="6"/>
      <c r="C6" s="6"/>
    </row>
    <row r="7" spans="1:9" ht="12.75" customHeight="1" x14ac:dyDescent="0.25">
      <c r="A7" s="8" t="s">
        <v>6</v>
      </c>
      <c r="B7" s="9">
        <v>68514.875050000002</v>
      </c>
      <c r="C7" s="9">
        <v>182514.06203</v>
      </c>
      <c r="G7" s="103"/>
      <c r="H7" s="10"/>
    </row>
    <row r="8" spans="1:9" ht="12.75" customHeight="1" x14ac:dyDescent="0.25">
      <c r="A8" s="8" t="s">
        <v>7</v>
      </c>
      <c r="B8" s="9">
        <v>187236.85036000001</v>
      </c>
      <c r="C8" s="9">
        <v>35609</v>
      </c>
      <c r="G8" s="103"/>
      <c r="H8" s="10"/>
      <c r="I8" s="10"/>
    </row>
    <row r="9" spans="1:9" ht="25.5" customHeight="1" x14ac:dyDescent="0.25">
      <c r="A9" s="8" t="s">
        <v>8</v>
      </c>
      <c r="B9" s="9">
        <v>0</v>
      </c>
      <c r="C9" s="9">
        <v>641923.91553</v>
      </c>
      <c r="G9" s="103"/>
      <c r="H9" s="10"/>
      <c r="I9" s="10"/>
    </row>
    <row r="10" spans="1:9" ht="12.75" customHeight="1" x14ac:dyDescent="0.25">
      <c r="A10" s="8" t="s">
        <v>9</v>
      </c>
      <c r="B10" s="9">
        <v>553.66755000000001</v>
      </c>
      <c r="C10" s="9">
        <v>2947.7549599999998</v>
      </c>
      <c r="G10" s="103"/>
      <c r="H10" s="10"/>
    </row>
    <row r="11" spans="1:9" ht="12.75" customHeight="1" x14ac:dyDescent="0.25">
      <c r="A11" s="8" t="s">
        <v>10</v>
      </c>
      <c r="B11" s="9">
        <v>73445</v>
      </c>
      <c r="C11" s="9">
        <v>139500.15831248858</v>
      </c>
      <c r="G11" s="103"/>
      <c r="H11" s="10"/>
    </row>
    <row r="12" spans="1:9" ht="12.75" customHeight="1" x14ac:dyDescent="0.25">
      <c r="A12" s="8" t="s">
        <v>11</v>
      </c>
      <c r="B12" s="9">
        <v>759734</v>
      </c>
      <c r="C12" s="9">
        <v>607469.79296751157</v>
      </c>
      <c r="G12" s="103"/>
      <c r="H12" s="10"/>
    </row>
    <row r="13" spans="1:9" ht="12.75" customHeight="1" x14ac:dyDescent="0.25">
      <c r="A13" s="8" t="s">
        <v>12</v>
      </c>
      <c r="B13" s="106">
        <v>93863</v>
      </c>
      <c r="C13" s="9">
        <v>384884.14819000004</v>
      </c>
      <c r="G13" s="103"/>
      <c r="H13" s="10"/>
    </row>
    <row r="14" spans="1:9" ht="12.75" customHeight="1" x14ac:dyDescent="0.25">
      <c r="A14" s="8" t="s">
        <v>13</v>
      </c>
      <c r="B14" s="106">
        <v>78238.726519999997</v>
      </c>
      <c r="C14" s="9">
        <v>108713.84258</v>
      </c>
      <c r="G14" s="103"/>
      <c r="H14" s="10"/>
    </row>
    <row r="15" spans="1:9" ht="12.75" customHeight="1" x14ac:dyDescent="0.25">
      <c r="A15" s="8" t="s">
        <v>14</v>
      </c>
      <c r="B15" s="106">
        <v>340144</v>
      </c>
      <c r="C15" s="9">
        <v>94109.38456000005</v>
      </c>
      <c r="G15" s="103"/>
      <c r="H15" s="10"/>
    </row>
    <row r="16" spans="1:9" ht="12.75" customHeight="1" x14ac:dyDescent="0.25">
      <c r="A16" s="11" t="s">
        <v>15</v>
      </c>
      <c r="B16" s="12">
        <v>21845.113079999981</v>
      </c>
      <c r="C16" s="12">
        <v>34319.850809999974</v>
      </c>
      <c r="G16" s="103"/>
      <c r="H16" s="10"/>
    </row>
    <row r="17" spans="1:15" ht="12.75" customHeight="1" x14ac:dyDescent="0.25">
      <c r="A17" s="13" t="s">
        <v>16</v>
      </c>
      <c r="B17" s="14">
        <f>SUM(B7:B16)</f>
        <v>1623575.2325600001</v>
      </c>
      <c r="C17" s="14">
        <f>SUM(C7:C16)</f>
        <v>2231991.9099400006</v>
      </c>
      <c r="G17" s="103"/>
      <c r="H17" s="10"/>
    </row>
    <row r="18" spans="1:15" ht="12.75" customHeight="1" x14ac:dyDescent="0.25">
      <c r="A18" s="7" t="s">
        <v>17</v>
      </c>
      <c r="B18" s="15"/>
      <c r="C18" s="15"/>
      <c r="G18" s="103"/>
      <c r="H18" s="10"/>
      <c r="I18" s="10"/>
    </row>
    <row r="19" spans="1:15" ht="12.75" customHeight="1" x14ac:dyDescent="0.25">
      <c r="A19" s="8" t="s">
        <v>18</v>
      </c>
      <c r="B19" s="15">
        <v>425517.18064217985</v>
      </c>
      <c r="C19" s="15">
        <v>103247.59396999996</v>
      </c>
      <c r="G19" s="103"/>
      <c r="H19" s="10"/>
    </row>
    <row r="20" spans="1:15" ht="12.75" customHeight="1" x14ac:dyDescent="0.25">
      <c r="A20" s="8" t="s">
        <v>19</v>
      </c>
      <c r="B20" s="9">
        <v>9103.9952400000766</v>
      </c>
      <c r="C20" s="9">
        <v>19330.62182</v>
      </c>
      <c r="G20" s="103"/>
      <c r="H20" s="10"/>
    </row>
    <row r="21" spans="1:15" ht="12.75" customHeight="1" x14ac:dyDescent="0.25">
      <c r="A21" s="8" t="s">
        <v>20</v>
      </c>
      <c r="B21" s="9">
        <v>1607704.6016699998</v>
      </c>
      <c r="C21" s="9">
        <v>1465400.1297200001</v>
      </c>
      <c r="G21" s="103"/>
      <c r="H21" s="10"/>
    </row>
    <row r="22" spans="1:15" ht="12.75" customHeight="1" x14ac:dyDescent="0.25">
      <c r="A22" s="8" t="s">
        <v>21</v>
      </c>
      <c r="B22" s="9">
        <v>227798.91399999999</v>
      </c>
      <c r="C22" s="9">
        <v>230212.375</v>
      </c>
      <c r="D22" s="10"/>
      <c r="G22" s="103"/>
      <c r="H22" s="10"/>
    </row>
    <row r="23" spans="1:15" ht="12.75" customHeight="1" x14ac:dyDescent="0.25">
      <c r="A23" s="8" t="s">
        <v>22</v>
      </c>
      <c r="B23" s="9">
        <v>580769.44267999998</v>
      </c>
      <c r="C23" s="9">
        <v>407716.31088999996</v>
      </c>
      <c r="G23" s="103"/>
      <c r="H23" s="10"/>
    </row>
    <row r="24" spans="1:15" ht="12.75" customHeight="1" x14ac:dyDescent="0.25">
      <c r="A24" s="8" t="s">
        <v>23</v>
      </c>
      <c r="B24" s="9">
        <v>106127.54119999999</v>
      </c>
      <c r="C24" s="9">
        <v>21046.375209999998</v>
      </c>
      <c r="G24" s="103"/>
      <c r="H24" s="10"/>
    </row>
    <row r="25" spans="1:15" ht="12.75" customHeight="1" x14ac:dyDescent="0.25">
      <c r="A25" s="16" t="s">
        <v>24</v>
      </c>
      <c r="B25" s="9">
        <v>8518.10124</v>
      </c>
      <c r="C25" s="9">
        <v>8518.10124</v>
      </c>
      <c r="G25" s="103"/>
      <c r="H25" s="10"/>
    </row>
    <row r="26" spans="1:15" ht="12.75" customHeight="1" x14ac:dyDescent="0.25">
      <c r="A26" s="16" t="s">
        <v>25</v>
      </c>
      <c r="B26" s="9">
        <v>24490.359079999966</v>
      </c>
      <c r="C26" s="9">
        <v>27594.150389999966</v>
      </c>
      <c r="G26" s="103"/>
      <c r="H26" s="10"/>
      <c r="O26" s="10"/>
    </row>
    <row r="27" spans="1:15" ht="12.75" customHeight="1" x14ac:dyDescent="0.25">
      <c r="A27" s="17" t="s">
        <v>26</v>
      </c>
      <c r="B27" s="14">
        <f>SUM(B19:B26)</f>
        <v>2990030.1357521797</v>
      </c>
      <c r="C27" s="14">
        <f>SUM(C19:C26)</f>
        <v>2283065.6582400007</v>
      </c>
      <c r="G27" s="103"/>
      <c r="H27" s="10"/>
    </row>
    <row r="28" spans="1:15" ht="14.25" customHeight="1" x14ac:dyDescent="0.25">
      <c r="A28" s="18" t="s">
        <v>27</v>
      </c>
      <c r="B28" s="19">
        <f>B17+B27</f>
        <v>4613605.36831218</v>
      </c>
      <c r="C28" s="19">
        <f>C17+C27-0.5</f>
        <v>4515057.0681800013</v>
      </c>
      <c r="G28" s="103"/>
      <c r="H28" s="10"/>
    </row>
    <row r="29" spans="1:15" ht="15.75" customHeight="1" x14ac:dyDescent="0.25">
      <c r="A29" s="20" t="s">
        <v>28</v>
      </c>
      <c r="B29" s="15"/>
      <c r="C29" s="15"/>
      <c r="G29" s="103"/>
    </row>
    <row r="30" spans="1:15" ht="12.75" customHeight="1" x14ac:dyDescent="0.25">
      <c r="A30" s="21" t="s">
        <v>29</v>
      </c>
      <c r="B30" s="15"/>
      <c r="C30" s="15"/>
      <c r="G30" s="103"/>
      <c r="K30" s="10"/>
    </row>
    <row r="31" spans="1:15" ht="12.75" customHeight="1" x14ac:dyDescent="0.25">
      <c r="A31" s="16" t="s">
        <v>7</v>
      </c>
      <c r="B31" s="9">
        <v>77159</v>
      </c>
      <c r="C31" s="9">
        <v>117145.75042</v>
      </c>
      <c r="G31" s="103"/>
      <c r="H31" s="10"/>
      <c r="O31" s="10"/>
    </row>
    <row r="32" spans="1:15" ht="12.75" customHeight="1" x14ac:dyDescent="0.25">
      <c r="A32" s="16" t="s">
        <v>30</v>
      </c>
      <c r="B32" s="106">
        <v>140910</v>
      </c>
      <c r="C32" s="9">
        <v>119216.08891999999</v>
      </c>
      <c r="G32" s="103"/>
      <c r="H32" s="10"/>
    </row>
    <row r="33" spans="1:15" ht="12.75" customHeight="1" x14ac:dyDescent="0.25">
      <c r="A33" s="8" t="s">
        <v>31</v>
      </c>
      <c r="B33" s="106">
        <v>11150</v>
      </c>
      <c r="C33" s="9">
        <v>10778.195099999999</v>
      </c>
      <c r="G33" s="103"/>
      <c r="H33" s="10"/>
    </row>
    <row r="34" spans="1:15" ht="12.75" customHeight="1" x14ac:dyDescent="0.25">
      <c r="A34" s="11" t="s">
        <v>32</v>
      </c>
      <c r="B34" s="107">
        <v>29464</v>
      </c>
      <c r="C34" s="12">
        <v>19069.611439999997</v>
      </c>
      <c r="G34" s="103"/>
      <c r="H34" s="10"/>
    </row>
    <row r="35" spans="1:15" ht="12.75" customHeight="1" x14ac:dyDescent="0.25">
      <c r="A35" s="13" t="s">
        <v>33</v>
      </c>
      <c r="B35" s="22">
        <f>SUM(B31:B34)-0.2</f>
        <v>258682.8</v>
      </c>
      <c r="C35" s="14">
        <f>SUM(C31:C34)</f>
        <v>266209.64588000003</v>
      </c>
      <c r="G35" s="103"/>
      <c r="H35" s="10"/>
    </row>
    <row r="36" spans="1:15" ht="12.75" customHeight="1" x14ac:dyDescent="0.25">
      <c r="A36" s="7" t="s">
        <v>34</v>
      </c>
      <c r="B36" s="9"/>
      <c r="C36" s="9"/>
      <c r="G36" s="103"/>
      <c r="H36" s="10"/>
    </row>
    <row r="37" spans="1:15" ht="12.75" customHeight="1" x14ac:dyDescent="0.25">
      <c r="A37" s="8" t="s">
        <v>35</v>
      </c>
      <c r="B37" s="9">
        <v>22466</v>
      </c>
      <c r="C37" s="9">
        <v>44101.69047999999</v>
      </c>
      <c r="G37" s="103"/>
      <c r="H37" s="10"/>
      <c r="O37" s="10"/>
    </row>
    <row r="38" spans="1:15" ht="12.75" customHeight="1" x14ac:dyDescent="0.25">
      <c r="A38" s="16" t="s">
        <v>36</v>
      </c>
      <c r="B38" s="9">
        <v>480369</v>
      </c>
      <c r="C38" s="9">
        <v>471463.31808</v>
      </c>
      <c r="G38" s="103"/>
      <c r="H38" s="10"/>
    </row>
    <row r="39" spans="1:15" ht="12.75" customHeight="1" x14ac:dyDescent="0.25">
      <c r="A39" s="8" t="s">
        <v>37</v>
      </c>
      <c r="B39" s="9">
        <v>235218</v>
      </c>
      <c r="C39" s="9">
        <v>228320.25020999997</v>
      </c>
      <c r="G39" s="103"/>
      <c r="H39" s="10"/>
    </row>
    <row r="40" spans="1:15" ht="12.75" customHeight="1" x14ac:dyDescent="0.25">
      <c r="A40" s="11" t="s">
        <v>38</v>
      </c>
      <c r="B40" s="12">
        <v>747.06709999999998</v>
      </c>
      <c r="C40" s="12">
        <v>1177.0771100000002</v>
      </c>
      <c r="G40" s="103"/>
      <c r="H40" s="10"/>
    </row>
    <row r="41" spans="1:15" ht="12.75" customHeight="1" x14ac:dyDescent="0.25">
      <c r="A41" s="13" t="s">
        <v>39</v>
      </c>
      <c r="B41" s="14">
        <f>SUM(B37:B40)</f>
        <v>738800.06709999999</v>
      </c>
      <c r="C41" s="14">
        <f>SUM(C37:C40)</f>
        <v>745062.33587999991</v>
      </c>
      <c r="G41" s="103"/>
      <c r="H41" s="10"/>
    </row>
    <row r="42" spans="1:15" ht="12.75" customHeight="1" x14ac:dyDescent="0.25">
      <c r="A42" s="23" t="s">
        <v>40</v>
      </c>
      <c r="B42" s="19">
        <f>B35+B41</f>
        <v>997482.86709999992</v>
      </c>
      <c r="C42" s="19">
        <f>C35+C41</f>
        <v>1011271.9817599999</v>
      </c>
      <c r="G42" s="103"/>
      <c r="H42" s="10"/>
    </row>
    <row r="43" spans="1:15" ht="12.75" customHeight="1" x14ac:dyDescent="0.25">
      <c r="A43" s="4" t="s">
        <v>41</v>
      </c>
      <c r="B43" s="9"/>
      <c r="C43" s="9"/>
      <c r="G43" s="103"/>
      <c r="H43" s="10"/>
    </row>
    <row r="44" spans="1:15" ht="12.75" customHeight="1" x14ac:dyDescent="0.25">
      <c r="A44" s="8" t="s">
        <v>42</v>
      </c>
      <c r="B44" s="24">
        <v>2620725.9395999997</v>
      </c>
      <c r="C44" s="9">
        <v>2620725.9395999997</v>
      </c>
      <c r="G44" s="103"/>
      <c r="H44" s="10"/>
    </row>
    <row r="45" spans="1:15" ht="12.75" customHeight="1" x14ac:dyDescent="0.25">
      <c r="A45" s="8" t="s">
        <v>43</v>
      </c>
      <c r="B45" s="24">
        <v>34197.224999999999</v>
      </c>
      <c r="C45" s="9">
        <v>34197.224999999999</v>
      </c>
      <c r="G45" s="103"/>
      <c r="H45" s="10"/>
    </row>
    <row r="46" spans="1:15" ht="12.75" customHeight="1" x14ac:dyDescent="0.25">
      <c r="A46" s="11" t="s">
        <v>44</v>
      </c>
      <c r="B46" s="12">
        <v>961198.73670000001</v>
      </c>
      <c r="C46" s="12">
        <v>848862.02062000008</v>
      </c>
      <c r="D46" s="10"/>
      <c r="F46" s="25"/>
      <c r="G46" s="103"/>
      <c r="H46" s="10"/>
      <c r="O46" s="10"/>
    </row>
    <row r="47" spans="1:15" ht="12.75" customHeight="1" x14ac:dyDescent="0.25">
      <c r="A47" s="23" t="s">
        <v>45</v>
      </c>
      <c r="B47" s="19">
        <f>SUM(B44:B46)</f>
        <v>3616121.9013</v>
      </c>
      <c r="C47" s="19">
        <f>SUM(C44:C46)-0.1</f>
        <v>3503785.0852199998</v>
      </c>
      <c r="G47" s="103"/>
      <c r="H47" s="10"/>
    </row>
    <row r="48" spans="1:15" ht="15.75" thickBot="1" x14ac:dyDescent="0.3">
      <c r="A48" s="26" t="s">
        <v>46</v>
      </c>
      <c r="B48" s="27">
        <f>B42+B47</f>
        <v>4613604.7684000004</v>
      </c>
      <c r="C48" s="27">
        <f>C42+C47</f>
        <v>4515057.0669799997</v>
      </c>
      <c r="G48" s="103"/>
      <c r="H48" s="10"/>
    </row>
    <row r="49" spans="1:3" x14ac:dyDescent="0.25">
      <c r="B49" s="28"/>
    </row>
    <row r="50" spans="1:3" x14ac:dyDescent="0.25">
      <c r="A50" s="29" t="s">
        <v>47</v>
      </c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30"/>
      <c r="B53" s="29"/>
      <c r="C53" s="31"/>
    </row>
    <row r="54" spans="1:3" x14ac:dyDescent="0.25">
      <c r="A54" s="29" t="s">
        <v>48</v>
      </c>
      <c r="B54" s="29"/>
      <c r="C54" s="29" t="s">
        <v>49</v>
      </c>
    </row>
    <row r="55" spans="1:3" x14ac:dyDescent="0.25">
      <c r="A55" s="29" t="s">
        <v>50</v>
      </c>
      <c r="B55" s="29"/>
      <c r="C55" s="29" t="s">
        <v>51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63F4-3839-4165-B84A-F8A8C568C537}">
  <sheetPr>
    <pageSetUpPr fitToPage="1"/>
  </sheetPr>
  <dimension ref="A1:K43"/>
  <sheetViews>
    <sheetView workbookViewId="0">
      <selection activeCell="B25" sqref="B25"/>
    </sheetView>
  </sheetViews>
  <sheetFormatPr defaultRowHeight="15" x14ac:dyDescent="0.25"/>
  <cols>
    <col min="1" max="1" width="56.42578125" customWidth="1"/>
    <col min="2" max="3" width="11.85546875" customWidth="1"/>
    <col min="6" max="6" width="40.140625" customWidth="1"/>
    <col min="7" max="7" width="15.140625" customWidth="1"/>
  </cols>
  <sheetData>
    <row r="1" spans="1:11" x14ac:dyDescent="0.25">
      <c r="A1" s="66" t="s">
        <v>81</v>
      </c>
    </row>
    <row r="2" spans="1:11" x14ac:dyDescent="0.25">
      <c r="A2" s="66" t="s">
        <v>134</v>
      </c>
    </row>
    <row r="3" spans="1:11" ht="26.25" thickBot="1" x14ac:dyDescent="0.3">
      <c r="A3" s="32"/>
      <c r="B3" s="33" t="s">
        <v>135</v>
      </c>
      <c r="C3" s="33" t="s">
        <v>136</v>
      </c>
      <c r="F3" s="34"/>
      <c r="G3" s="35"/>
      <c r="H3" s="36"/>
      <c r="I3" s="36"/>
      <c r="J3" s="37"/>
      <c r="K3" s="37"/>
    </row>
    <row r="4" spans="1:11" x14ac:dyDescent="0.25">
      <c r="A4" s="4" t="s">
        <v>52</v>
      </c>
      <c r="B4" s="38"/>
      <c r="C4" s="5"/>
      <c r="F4" s="39"/>
      <c r="G4" s="40"/>
      <c r="H4" s="41"/>
      <c r="I4" s="40"/>
      <c r="J4" s="37"/>
      <c r="K4" s="37"/>
    </row>
    <row r="5" spans="1:11" x14ac:dyDescent="0.25">
      <c r="A5" s="42" t="s">
        <v>53</v>
      </c>
      <c r="B5" s="43">
        <v>6648</v>
      </c>
      <c r="C5" s="43">
        <v>26110.047569999995</v>
      </c>
      <c r="F5" s="44"/>
      <c r="G5" s="45"/>
      <c r="H5" s="46"/>
      <c r="I5" s="46"/>
      <c r="J5" s="37"/>
      <c r="K5" s="37"/>
    </row>
    <row r="6" spans="1:11" x14ac:dyDescent="0.25">
      <c r="A6" s="42" t="s">
        <v>54</v>
      </c>
      <c r="B6" s="43">
        <v>191675</v>
      </c>
      <c r="C6" s="43">
        <v>152876.51269000003</v>
      </c>
      <c r="F6" s="47"/>
      <c r="G6" s="45"/>
      <c r="H6" s="46"/>
      <c r="I6" s="46"/>
      <c r="J6" s="37"/>
      <c r="K6" s="37"/>
    </row>
    <row r="7" spans="1:11" x14ac:dyDescent="0.25">
      <c r="A7" s="42" t="s">
        <v>55</v>
      </c>
      <c r="B7" s="43">
        <v>9033</v>
      </c>
      <c r="C7" s="43">
        <v>11189.980310000001</v>
      </c>
      <c r="F7" s="44"/>
      <c r="G7" s="45"/>
      <c r="H7" s="46"/>
      <c r="I7" s="46"/>
      <c r="J7" s="37"/>
      <c r="K7" s="37"/>
    </row>
    <row r="8" spans="1:11" x14ac:dyDescent="0.25">
      <c r="A8" s="42" t="s">
        <v>56</v>
      </c>
      <c r="B8" s="43">
        <v>27589</v>
      </c>
      <c r="C8" s="43">
        <v>558.54999999999995</v>
      </c>
      <c r="F8" s="44"/>
      <c r="G8" s="45"/>
      <c r="H8" s="46"/>
      <c r="I8" s="46"/>
      <c r="J8" s="37"/>
      <c r="K8" s="37"/>
    </row>
    <row r="9" spans="1:11" x14ac:dyDescent="0.25">
      <c r="A9" s="42" t="s">
        <v>7</v>
      </c>
      <c r="B9" s="43">
        <v>3806</v>
      </c>
      <c r="C9" s="43">
        <v>517.47960000000012</v>
      </c>
      <c r="F9" s="44"/>
      <c r="G9" s="45"/>
      <c r="H9" s="46"/>
      <c r="I9" s="46"/>
      <c r="J9" s="37"/>
      <c r="K9" s="37"/>
    </row>
    <row r="10" spans="1:11" x14ac:dyDescent="0.25">
      <c r="A10" s="48" t="s">
        <v>57</v>
      </c>
      <c r="B10" s="49">
        <v>459</v>
      </c>
      <c r="C10" s="49">
        <v>634.45550000000003</v>
      </c>
      <c r="F10" s="44"/>
      <c r="G10" s="45"/>
      <c r="H10" s="46"/>
      <c r="I10" s="46"/>
      <c r="J10" s="37"/>
      <c r="K10" s="37"/>
    </row>
    <row r="11" spans="1:11" ht="12.75" customHeight="1" x14ac:dyDescent="0.25">
      <c r="A11" s="8"/>
      <c r="B11" s="43">
        <f>SUM(B5:B10)</f>
        <v>239210</v>
      </c>
      <c r="C11" s="43">
        <f>SUM(C5:C10)</f>
        <v>191887.02567000003</v>
      </c>
      <c r="F11" s="50"/>
      <c r="G11" s="40"/>
      <c r="H11" s="46"/>
      <c r="I11" s="46"/>
      <c r="J11" s="37"/>
      <c r="K11" s="37"/>
    </row>
    <row r="12" spans="1:11" x14ac:dyDescent="0.25">
      <c r="A12" s="51" t="s">
        <v>58</v>
      </c>
      <c r="B12" s="49">
        <v>-47532.286890000003</v>
      </c>
      <c r="C12" s="49">
        <v>-58214.289750000004</v>
      </c>
      <c r="F12" s="39"/>
      <c r="G12" s="40"/>
      <c r="H12" s="46"/>
      <c r="I12" s="46"/>
      <c r="J12" s="37"/>
      <c r="K12" s="37"/>
    </row>
    <row r="13" spans="1:11" ht="26.25" x14ac:dyDescent="0.25">
      <c r="A13" s="4" t="s">
        <v>59</v>
      </c>
      <c r="B13" s="43">
        <v>191678</v>
      </c>
      <c r="C13" s="43">
        <v>133673</v>
      </c>
      <c r="F13" s="39"/>
      <c r="G13" s="35"/>
      <c r="H13" s="46"/>
      <c r="I13" s="46"/>
      <c r="J13" s="37"/>
      <c r="K13" s="37"/>
    </row>
    <row r="14" spans="1:11" ht="26.25" x14ac:dyDescent="0.25">
      <c r="A14" s="8" t="s">
        <v>60</v>
      </c>
      <c r="B14" s="43">
        <v>1922</v>
      </c>
      <c r="C14" s="43">
        <v>-16693</v>
      </c>
      <c r="F14" s="50"/>
      <c r="G14" s="40"/>
      <c r="H14" s="46"/>
      <c r="I14" s="46"/>
      <c r="J14" s="37"/>
      <c r="K14" s="37"/>
    </row>
    <row r="15" spans="1:11" ht="26.25" x14ac:dyDescent="0.25">
      <c r="A15" s="8" t="s">
        <v>61</v>
      </c>
      <c r="B15" s="43">
        <v>-8466</v>
      </c>
      <c r="C15" s="43">
        <v>-9182</v>
      </c>
      <c r="F15" s="52"/>
      <c r="G15" s="40"/>
      <c r="H15" s="46"/>
      <c r="I15" s="46"/>
      <c r="J15" s="37"/>
      <c r="K15" s="37"/>
    </row>
    <row r="16" spans="1:11" x14ac:dyDescent="0.25">
      <c r="A16" s="8" t="s">
        <v>137</v>
      </c>
      <c r="B16" s="43">
        <v>2110</v>
      </c>
      <c r="C16" s="43">
        <v>-319</v>
      </c>
      <c r="E16" s="52"/>
      <c r="F16" s="40"/>
      <c r="G16" s="46"/>
      <c r="H16" s="46"/>
      <c r="I16" s="37"/>
      <c r="J16" s="37"/>
    </row>
    <row r="17" spans="1:11" ht="26.25" x14ac:dyDescent="0.25">
      <c r="A17" s="8" t="s">
        <v>62</v>
      </c>
      <c r="B17" s="43">
        <v>-4802</v>
      </c>
      <c r="C17" s="43">
        <v>0</v>
      </c>
      <c r="F17" s="52"/>
      <c r="G17" s="40"/>
      <c r="H17" s="46"/>
      <c r="I17" s="46"/>
      <c r="J17" s="37"/>
      <c r="K17" s="37"/>
    </row>
    <row r="18" spans="1:11" x14ac:dyDescent="0.25">
      <c r="A18" s="13" t="s">
        <v>63</v>
      </c>
      <c r="B18" s="53">
        <f>SUM(B13:B17)</f>
        <v>182442</v>
      </c>
      <c r="C18" s="53">
        <f>SUM(C13:C17)</f>
        <v>107479</v>
      </c>
      <c r="F18" s="39"/>
      <c r="G18" s="35"/>
      <c r="H18" s="46"/>
      <c r="I18" s="46"/>
      <c r="J18" s="37"/>
      <c r="K18" s="37"/>
    </row>
    <row r="19" spans="1:11" ht="26.25" x14ac:dyDescent="0.25">
      <c r="A19" s="4" t="s">
        <v>64</v>
      </c>
      <c r="B19" s="43">
        <v>-365</v>
      </c>
      <c r="C19" s="43">
        <v>56</v>
      </c>
      <c r="F19" s="39"/>
      <c r="G19" s="54"/>
      <c r="H19" s="46"/>
      <c r="I19" s="46"/>
      <c r="J19" s="37"/>
      <c r="K19" s="37"/>
    </row>
    <row r="20" spans="1:11" x14ac:dyDescent="0.25">
      <c r="A20" s="8" t="s">
        <v>138</v>
      </c>
      <c r="B20" s="43">
        <v>0</v>
      </c>
      <c r="C20" s="43">
        <v>290118</v>
      </c>
      <c r="F20" s="39"/>
      <c r="G20" s="54"/>
      <c r="H20" s="46"/>
      <c r="I20" s="46"/>
      <c r="J20" s="37"/>
      <c r="K20" s="37"/>
    </row>
    <row r="21" spans="1:11" x14ac:dyDescent="0.25">
      <c r="A21" s="8" t="s">
        <v>65</v>
      </c>
      <c r="B21" s="43">
        <v>123661</v>
      </c>
      <c r="C21" s="43">
        <v>41599</v>
      </c>
      <c r="F21" s="50"/>
      <c r="G21" s="40"/>
      <c r="H21" s="46"/>
      <c r="I21" s="46"/>
      <c r="J21" s="37"/>
      <c r="K21" s="37"/>
    </row>
    <row r="22" spans="1:11" x14ac:dyDescent="0.25">
      <c r="A22" s="8" t="s">
        <v>66</v>
      </c>
      <c r="B22" s="43">
        <v>5440</v>
      </c>
      <c r="C22" s="43">
        <v>-3407</v>
      </c>
      <c r="F22" s="50"/>
      <c r="G22" s="40"/>
      <c r="H22" s="46"/>
      <c r="I22" s="46"/>
      <c r="J22" s="37"/>
      <c r="K22" s="37"/>
    </row>
    <row r="23" spans="1:11" x14ac:dyDescent="0.25">
      <c r="A23" s="13" t="s">
        <v>67</v>
      </c>
      <c r="B23" s="53">
        <f>SUM(B19:B22)</f>
        <v>128736</v>
      </c>
      <c r="C23" s="53">
        <f>SUM(C19:C22)</f>
        <v>328366</v>
      </c>
      <c r="F23" s="39"/>
      <c r="G23" s="34"/>
      <c r="H23" s="46"/>
      <c r="I23" s="46"/>
      <c r="J23" s="37"/>
      <c r="K23" s="37"/>
    </row>
    <row r="24" spans="1:11" x14ac:dyDescent="0.25">
      <c r="A24" s="8" t="s">
        <v>68</v>
      </c>
      <c r="B24" s="43">
        <v>-124681</v>
      </c>
      <c r="C24" s="43">
        <v>-153553.15287999998</v>
      </c>
      <c r="F24" s="50"/>
      <c r="G24" s="40"/>
      <c r="H24" s="46"/>
      <c r="I24" s="46"/>
      <c r="J24" s="37"/>
      <c r="K24" s="37"/>
    </row>
    <row r="25" spans="1:11" x14ac:dyDescent="0.25">
      <c r="A25" s="8" t="s">
        <v>69</v>
      </c>
      <c r="B25" s="43">
        <v>-14678</v>
      </c>
      <c r="C25" s="43">
        <v>-2949.7294999999999</v>
      </c>
      <c r="F25" s="50"/>
      <c r="G25" s="40"/>
      <c r="H25" s="46"/>
      <c r="I25" s="46"/>
      <c r="J25" s="37"/>
      <c r="K25" s="37"/>
    </row>
    <row r="26" spans="1:11" x14ac:dyDescent="0.25">
      <c r="A26" s="8" t="s">
        <v>70</v>
      </c>
      <c r="B26" s="43">
        <v>-60798</v>
      </c>
      <c r="C26" s="43">
        <v>-71273.012910000078</v>
      </c>
      <c r="F26" s="50"/>
      <c r="G26" s="40"/>
      <c r="H26" s="46"/>
      <c r="I26" s="46"/>
      <c r="J26" s="37"/>
      <c r="K26" s="37"/>
    </row>
    <row r="27" spans="1:11" x14ac:dyDescent="0.25">
      <c r="A27" s="8" t="s">
        <v>71</v>
      </c>
      <c r="B27" s="43">
        <v>3721</v>
      </c>
      <c r="C27" s="43">
        <v>72865.758849999867</v>
      </c>
      <c r="F27" s="50"/>
      <c r="G27" s="40"/>
      <c r="H27" s="46"/>
      <c r="I27" s="46"/>
      <c r="J27" s="37"/>
      <c r="K27" s="37"/>
    </row>
    <row r="28" spans="1:11" x14ac:dyDescent="0.25">
      <c r="A28" s="8" t="s">
        <v>72</v>
      </c>
      <c r="B28" s="43">
        <v>8</v>
      </c>
      <c r="C28" s="43">
        <v>-2368.95442</v>
      </c>
      <c r="F28" s="50"/>
      <c r="G28" s="54"/>
      <c r="H28" s="46"/>
      <c r="I28" s="46"/>
      <c r="J28" s="37"/>
      <c r="K28" s="37"/>
    </row>
    <row r="29" spans="1:11" x14ac:dyDescent="0.25">
      <c r="A29" s="13" t="s">
        <v>73</v>
      </c>
      <c r="B29" s="53">
        <f>SUM(B24:B28)</f>
        <v>-196428</v>
      </c>
      <c r="C29" s="53">
        <f>SUM(C24:C28)</f>
        <v>-157279.09086000017</v>
      </c>
      <c r="F29" s="39"/>
      <c r="G29" s="34"/>
      <c r="H29" s="46"/>
      <c r="I29" s="46"/>
      <c r="J29" s="37"/>
      <c r="K29" s="37"/>
    </row>
    <row r="30" spans="1:11" x14ac:dyDescent="0.25">
      <c r="A30" s="4" t="s">
        <v>74</v>
      </c>
      <c r="B30" s="43">
        <f>B18+B23+B29</f>
        <v>114750</v>
      </c>
      <c r="C30" s="43">
        <f>C18+C23+C29</f>
        <v>278565.90913999983</v>
      </c>
      <c r="F30" s="39"/>
      <c r="G30" s="40"/>
      <c r="H30" s="46"/>
      <c r="I30" s="46"/>
      <c r="J30" s="37"/>
      <c r="K30" s="37"/>
    </row>
    <row r="31" spans="1:11" x14ac:dyDescent="0.25">
      <c r="A31" s="11" t="s">
        <v>75</v>
      </c>
      <c r="B31" s="49">
        <v>0</v>
      </c>
      <c r="C31" s="49"/>
      <c r="F31" s="50"/>
      <c r="G31" s="40"/>
      <c r="H31" s="46"/>
      <c r="I31" s="46"/>
      <c r="J31" s="37"/>
      <c r="K31" s="37"/>
    </row>
    <row r="32" spans="1:11" ht="15.75" thickBot="1" x14ac:dyDescent="0.3">
      <c r="A32" s="55" t="s">
        <v>76</v>
      </c>
      <c r="B32" s="56">
        <f>SUM(B30:B31)</f>
        <v>114750</v>
      </c>
      <c r="C32" s="56">
        <f>SUM(C30:C31)</f>
        <v>278565.90913999983</v>
      </c>
      <c r="F32" s="39"/>
      <c r="G32" s="40"/>
      <c r="H32" s="46"/>
      <c r="I32" s="46"/>
      <c r="J32" s="37"/>
      <c r="K32" s="37"/>
    </row>
    <row r="33" spans="1:11" ht="15.75" thickBot="1" x14ac:dyDescent="0.3">
      <c r="A33" s="26" t="s">
        <v>77</v>
      </c>
      <c r="B33" s="57">
        <f>B34</f>
        <v>-2413.4610000000002</v>
      </c>
      <c r="C33" s="57">
        <f>C34</f>
        <v>2030.4266249999998</v>
      </c>
      <c r="F33" s="39"/>
      <c r="G33" s="40"/>
      <c r="H33" s="46"/>
      <c r="I33" s="46"/>
      <c r="J33" s="37"/>
      <c r="K33" s="37"/>
    </row>
    <row r="34" spans="1:11" ht="39.75" thickBot="1" x14ac:dyDescent="0.3">
      <c r="A34" s="58" t="s">
        <v>78</v>
      </c>
      <c r="B34" s="57">
        <v>-2413.4610000000002</v>
      </c>
      <c r="C34" s="57">
        <v>2030.4266249999998</v>
      </c>
      <c r="F34" s="39"/>
      <c r="G34" s="40"/>
      <c r="H34" s="46"/>
      <c r="I34" s="46"/>
      <c r="J34" s="37"/>
      <c r="K34" s="37"/>
    </row>
    <row r="35" spans="1:11" ht="15.75" thickBot="1" x14ac:dyDescent="0.3">
      <c r="A35" s="59" t="s">
        <v>79</v>
      </c>
      <c r="B35" s="60">
        <f>B32+B33</f>
        <v>112336.539</v>
      </c>
      <c r="C35" s="60">
        <f>C32+C33</f>
        <v>280596.33576499985</v>
      </c>
      <c r="F35" s="39"/>
      <c r="G35" s="40"/>
      <c r="H35" s="46"/>
      <c r="I35" s="46"/>
      <c r="J35" s="37"/>
      <c r="K35" s="37"/>
    </row>
    <row r="36" spans="1:11" x14ac:dyDescent="0.25">
      <c r="A36" s="4" t="s">
        <v>80</v>
      </c>
      <c r="B36" s="61">
        <f>B35/176332*1000</f>
        <v>637.07403647664637</v>
      </c>
      <c r="C36" s="61">
        <f>C35/176.332</f>
        <v>1591.2956001463142</v>
      </c>
      <c r="F36" s="39"/>
      <c r="G36" s="40"/>
      <c r="H36" s="62"/>
      <c r="I36" s="62"/>
      <c r="J36" s="37"/>
      <c r="K36" s="37"/>
    </row>
    <row r="37" spans="1:11" x14ac:dyDescent="0.25">
      <c r="A37" s="63"/>
      <c r="B37" s="64"/>
      <c r="C37" s="65"/>
      <c r="F37" s="37"/>
      <c r="G37" s="37"/>
      <c r="H37" s="37"/>
      <c r="I37" s="37"/>
      <c r="J37" s="37"/>
      <c r="K37" s="37"/>
    </row>
    <row r="38" spans="1:11" x14ac:dyDescent="0.25">
      <c r="A38" s="29" t="s">
        <v>47</v>
      </c>
      <c r="B38" s="29"/>
      <c r="C38" s="29"/>
      <c r="D38" s="29"/>
    </row>
    <row r="39" spans="1:11" x14ac:dyDescent="0.25">
      <c r="A39" s="29"/>
      <c r="B39" s="29"/>
      <c r="C39" s="29"/>
      <c r="D39" s="29"/>
    </row>
    <row r="40" spans="1:11" x14ac:dyDescent="0.25">
      <c r="A40" s="29"/>
      <c r="B40" s="29"/>
      <c r="C40" s="29"/>
      <c r="D40" s="29"/>
    </row>
    <row r="41" spans="1:11" x14ac:dyDescent="0.25">
      <c r="A41" s="30"/>
      <c r="B41" s="29"/>
      <c r="C41" s="31"/>
    </row>
    <row r="42" spans="1:11" x14ac:dyDescent="0.25">
      <c r="A42" s="29" t="s">
        <v>48</v>
      </c>
      <c r="B42" s="29"/>
      <c r="C42" s="29" t="s">
        <v>49</v>
      </c>
    </row>
    <row r="43" spans="1:11" x14ac:dyDescent="0.25">
      <c r="A43" s="29" t="s">
        <v>50</v>
      </c>
      <c r="B43" s="29"/>
      <c r="C43" s="29" t="s">
        <v>51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AF70-E4BF-40D5-9774-F6ED73B899E6}">
  <dimension ref="B2:H35"/>
  <sheetViews>
    <sheetView workbookViewId="0">
      <selection activeCell="E11" sqref="E11"/>
    </sheetView>
  </sheetViews>
  <sheetFormatPr defaultRowHeight="15" x14ac:dyDescent="0.25"/>
  <cols>
    <col min="2" max="2" width="44.7109375" customWidth="1"/>
    <col min="3" max="3" width="16.85546875" bestFit="1" customWidth="1"/>
    <col min="4" max="4" width="16.85546875" customWidth="1"/>
    <col min="5" max="5" width="23" bestFit="1" customWidth="1"/>
    <col min="6" max="6" width="13.42578125" bestFit="1" customWidth="1"/>
  </cols>
  <sheetData>
    <row r="2" spans="2:6" ht="26.25" x14ac:dyDescent="0.25">
      <c r="B2" s="67"/>
      <c r="C2" s="68" t="s">
        <v>42</v>
      </c>
      <c r="D2" s="68" t="s">
        <v>43</v>
      </c>
      <c r="E2" s="68" t="s">
        <v>82</v>
      </c>
      <c r="F2" s="68" t="s">
        <v>45</v>
      </c>
    </row>
    <row r="3" spans="2:6" x14ac:dyDescent="0.25">
      <c r="B3" s="4" t="s">
        <v>83</v>
      </c>
      <c r="C3" s="69">
        <v>2620726</v>
      </c>
      <c r="D3" s="69">
        <v>34197.125</v>
      </c>
      <c r="E3" s="69">
        <v>731655</v>
      </c>
      <c r="F3" s="69">
        <v>3386578.125</v>
      </c>
    </row>
    <row r="4" spans="2:6" x14ac:dyDescent="0.25">
      <c r="B4" s="70" t="s">
        <v>84</v>
      </c>
      <c r="C4" s="71">
        <v>0</v>
      </c>
      <c r="D4" s="71"/>
      <c r="E4" s="71"/>
      <c r="F4" s="71">
        <v>0</v>
      </c>
    </row>
    <row r="5" spans="2:6" x14ac:dyDescent="0.25">
      <c r="B5" s="70" t="s">
        <v>85</v>
      </c>
      <c r="C5" s="71"/>
      <c r="D5" s="71"/>
      <c r="E5" s="71">
        <v>0</v>
      </c>
      <c r="F5" s="71">
        <v>0</v>
      </c>
    </row>
    <row r="6" spans="2:6" x14ac:dyDescent="0.25">
      <c r="B6" s="72" t="s">
        <v>79</v>
      </c>
      <c r="C6" s="73"/>
      <c r="D6" s="73"/>
      <c r="E6" s="73">
        <v>117206.58666999952</v>
      </c>
      <c r="F6" s="73">
        <v>117206.58666999952</v>
      </c>
    </row>
    <row r="7" spans="2:6" x14ac:dyDescent="0.25">
      <c r="B7" s="74" t="s">
        <v>86</v>
      </c>
      <c r="C7" s="69">
        <f>SUM(C3:C6)</f>
        <v>2620726</v>
      </c>
      <c r="D7" s="69">
        <f>SUM(D3:D6)</f>
        <v>34197.125</v>
      </c>
      <c r="E7" s="69">
        <f>E3+E6</f>
        <v>848861.58666999952</v>
      </c>
      <c r="F7" s="69">
        <f>E7+C7+D7</f>
        <v>3503784.7116699996</v>
      </c>
    </row>
    <row r="8" spans="2:6" x14ac:dyDescent="0.25">
      <c r="B8" s="70" t="s">
        <v>84</v>
      </c>
      <c r="C8" s="71">
        <f>'[1]ОСВ Финанс'!E154/1000</f>
        <v>0</v>
      </c>
      <c r="D8" s="71"/>
      <c r="E8" s="71"/>
      <c r="F8" s="71">
        <f>E8+C8</f>
        <v>0</v>
      </c>
    </row>
    <row r="9" spans="2:6" x14ac:dyDescent="0.25">
      <c r="B9" s="70" t="s">
        <v>85</v>
      </c>
      <c r="C9" s="71"/>
      <c r="D9" s="71"/>
      <c r="E9" s="71">
        <v>0</v>
      </c>
      <c r="F9" s="71">
        <f>E9+C9</f>
        <v>0</v>
      </c>
    </row>
    <row r="10" spans="2:6" x14ac:dyDescent="0.25">
      <c r="B10" s="75" t="s">
        <v>79</v>
      </c>
      <c r="C10" s="73"/>
      <c r="D10" s="73"/>
      <c r="E10" s="73">
        <v>112337</v>
      </c>
      <c r="F10" s="73">
        <f>E10+C10</f>
        <v>112337</v>
      </c>
    </row>
    <row r="11" spans="2:6" ht="15.75" thickBot="1" x14ac:dyDescent="0.3">
      <c r="B11" s="76" t="s">
        <v>133</v>
      </c>
      <c r="C11" s="77">
        <f>C7+C8-C9+C10</f>
        <v>2620726</v>
      </c>
      <c r="D11" s="77">
        <f t="shared" ref="D11" si="0">D7+D8-D9+D10</f>
        <v>34197.125</v>
      </c>
      <c r="E11" s="77">
        <f>E7+E8-E9+E10</f>
        <v>961198.58666999952</v>
      </c>
      <c r="F11" s="77">
        <f>F7+F8-F9+F10</f>
        <v>3616121.7116699996</v>
      </c>
    </row>
    <row r="13" spans="2:6" x14ac:dyDescent="0.25">
      <c r="F13" s="10"/>
    </row>
    <row r="16" spans="2:6" x14ac:dyDescent="0.25">
      <c r="B16" s="29" t="s">
        <v>47</v>
      </c>
      <c r="C16" s="29"/>
      <c r="D16" s="29"/>
      <c r="E16" s="29"/>
      <c r="F16" s="10"/>
    </row>
    <row r="17" spans="2:8" x14ac:dyDescent="0.25">
      <c r="B17" s="29"/>
      <c r="C17" s="29"/>
      <c r="D17" s="29"/>
      <c r="E17" s="29"/>
    </row>
    <row r="18" spans="2:8" x14ac:dyDescent="0.25">
      <c r="B18" s="29"/>
      <c r="C18" s="29"/>
      <c r="D18" s="29"/>
      <c r="E18" s="29"/>
    </row>
    <row r="19" spans="2:8" x14ac:dyDescent="0.25">
      <c r="B19" s="30"/>
      <c r="C19" s="29"/>
      <c r="D19" s="31"/>
    </row>
    <row r="20" spans="2:8" x14ac:dyDescent="0.25">
      <c r="B20" s="29" t="s">
        <v>48</v>
      </c>
      <c r="C20" s="29"/>
      <c r="D20" s="29" t="s">
        <v>49</v>
      </c>
    </row>
    <row r="21" spans="2:8" x14ac:dyDescent="0.25">
      <c r="B21" s="29" t="s">
        <v>50</v>
      </c>
      <c r="C21" s="29"/>
      <c r="D21" s="29" t="s">
        <v>51</v>
      </c>
    </row>
    <row r="22" spans="2:8" x14ac:dyDescent="0.25">
      <c r="B22" s="108"/>
      <c r="C22" s="109"/>
      <c r="D22" s="78"/>
      <c r="E22" s="110"/>
      <c r="F22" s="109"/>
      <c r="G22" s="110"/>
      <c r="H22" s="78"/>
    </row>
    <row r="23" spans="2:8" x14ac:dyDescent="0.25">
      <c r="B23" s="108"/>
      <c r="C23" s="109"/>
      <c r="D23" s="78"/>
      <c r="E23" s="110"/>
      <c r="F23" s="109"/>
      <c r="G23" s="110"/>
      <c r="H23" s="78"/>
    </row>
    <row r="24" spans="2:8" x14ac:dyDescent="0.25">
      <c r="B24" s="79"/>
      <c r="C24" s="80"/>
      <c r="D24" s="80"/>
      <c r="E24" s="80"/>
      <c r="F24" s="80"/>
      <c r="G24" s="80"/>
      <c r="H24" s="80"/>
    </row>
    <row r="25" spans="2:8" x14ac:dyDescent="0.25">
      <c r="B25" s="79"/>
      <c r="C25" s="78"/>
      <c r="D25" s="78"/>
      <c r="E25" s="79"/>
      <c r="F25" s="79"/>
      <c r="G25" s="79"/>
      <c r="H25" s="78"/>
    </row>
    <row r="26" spans="2:8" x14ac:dyDescent="0.25">
      <c r="B26" s="79"/>
      <c r="C26" s="80"/>
      <c r="D26" s="80"/>
      <c r="E26" s="81"/>
      <c r="F26" s="81"/>
      <c r="G26" s="81"/>
      <c r="H26" s="80"/>
    </row>
    <row r="27" spans="2:8" x14ac:dyDescent="0.25">
      <c r="B27" s="81"/>
      <c r="C27" s="80"/>
      <c r="D27" s="80"/>
      <c r="E27" s="81"/>
      <c r="F27" s="81"/>
      <c r="G27" s="81"/>
      <c r="H27" s="80"/>
    </row>
    <row r="28" spans="2:8" x14ac:dyDescent="0.25">
      <c r="B28" s="81"/>
      <c r="C28" s="80"/>
      <c r="D28" s="80"/>
      <c r="E28" s="81"/>
      <c r="F28" s="81"/>
      <c r="G28" s="81"/>
      <c r="H28" s="80"/>
    </row>
    <row r="29" spans="2:8" x14ac:dyDescent="0.25">
      <c r="B29" s="81"/>
      <c r="C29" s="80"/>
      <c r="D29" s="80"/>
      <c r="E29" s="81"/>
      <c r="F29" s="81"/>
      <c r="G29" s="81"/>
      <c r="H29" s="80"/>
    </row>
    <row r="30" spans="2:8" x14ac:dyDescent="0.25">
      <c r="B30" s="79"/>
      <c r="C30" s="78"/>
      <c r="D30" s="78"/>
      <c r="E30" s="79"/>
      <c r="F30" s="79"/>
      <c r="G30" s="79"/>
      <c r="H30" s="78"/>
    </row>
    <row r="31" spans="2:8" x14ac:dyDescent="0.25">
      <c r="B31" s="79"/>
      <c r="C31" s="80"/>
      <c r="D31" s="80"/>
      <c r="E31" s="81"/>
      <c r="F31" s="81"/>
      <c r="G31" s="81"/>
      <c r="H31" s="80"/>
    </row>
    <row r="32" spans="2:8" x14ac:dyDescent="0.25">
      <c r="B32" s="81"/>
      <c r="C32" s="80"/>
      <c r="D32" s="80"/>
      <c r="E32" s="81"/>
      <c r="F32" s="81"/>
      <c r="G32" s="81"/>
      <c r="H32" s="80"/>
    </row>
    <row r="33" spans="2:8" x14ac:dyDescent="0.25">
      <c r="B33" s="81"/>
      <c r="C33" s="80"/>
      <c r="D33" s="80"/>
      <c r="E33" s="81"/>
      <c r="F33" s="81"/>
      <c r="G33" s="81"/>
      <c r="H33" s="80"/>
    </row>
    <row r="34" spans="2:8" x14ac:dyDescent="0.25">
      <c r="B34" s="81"/>
      <c r="C34" s="80"/>
      <c r="D34" s="80"/>
      <c r="E34" s="81"/>
      <c r="F34" s="81"/>
      <c r="G34" s="81"/>
      <c r="H34" s="80"/>
    </row>
    <row r="35" spans="2:8" x14ac:dyDescent="0.25">
      <c r="B35" s="79"/>
      <c r="C35" s="78"/>
      <c r="D35" s="78"/>
      <c r="E35" s="79"/>
      <c r="F35" s="79"/>
      <c r="G35" s="79"/>
      <c r="H35" s="78"/>
    </row>
  </sheetData>
  <mergeCells count="5">
    <mergeCell ref="B22:B23"/>
    <mergeCell ref="C22:C23"/>
    <mergeCell ref="E22:E23"/>
    <mergeCell ref="F22:F23"/>
    <mergeCell ref="G22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CAD1-0A14-4003-8A34-F9788B915B99}">
  <sheetPr>
    <pageSetUpPr fitToPage="1"/>
  </sheetPr>
  <dimension ref="A1:G72"/>
  <sheetViews>
    <sheetView tabSelected="1" topLeftCell="A10" workbookViewId="0">
      <selection activeCell="F24" sqref="F24"/>
    </sheetView>
  </sheetViews>
  <sheetFormatPr defaultRowHeight="15" x14ac:dyDescent="0.25"/>
  <cols>
    <col min="1" max="1" width="48.28515625" customWidth="1"/>
    <col min="2" max="3" width="17.7109375" customWidth="1"/>
    <col min="6" max="6" width="22.28515625" customWidth="1"/>
    <col min="7" max="7" width="26.42578125" customWidth="1"/>
  </cols>
  <sheetData>
    <row r="1" spans="1:7" x14ac:dyDescent="0.25">
      <c r="A1" s="66" t="s">
        <v>131</v>
      </c>
    </row>
    <row r="2" spans="1:7" x14ac:dyDescent="0.25">
      <c r="A2" s="66" t="s">
        <v>139</v>
      </c>
    </row>
    <row r="3" spans="1:7" ht="27" customHeight="1" thickBot="1" x14ac:dyDescent="0.3">
      <c r="A3" s="82"/>
      <c r="B3" s="83" t="s">
        <v>141</v>
      </c>
      <c r="C3" s="83" t="s">
        <v>140</v>
      </c>
    </row>
    <row r="4" spans="1:7" x14ac:dyDescent="0.25">
      <c r="A4" s="89" t="s">
        <v>87</v>
      </c>
      <c r="B4" s="84"/>
      <c r="C4" s="84"/>
    </row>
    <row r="5" spans="1:7" ht="25.5" x14ac:dyDescent="0.25">
      <c r="A5" s="90" t="s">
        <v>74</v>
      </c>
      <c r="B5" s="43">
        <v>114750</v>
      </c>
      <c r="C5" s="43">
        <v>280595</v>
      </c>
      <c r="F5" s="104"/>
      <c r="G5" s="105"/>
    </row>
    <row r="6" spans="1:7" x14ac:dyDescent="0.25">
      <c r="A6" s="90" t="s">
        <v>88</v>
      </c>
      <c r="B6" s="43"/>
      <c r="C6" s="43"/>
      <c r="F6" s="104"/>
      <c r="G6" s="105"/>
    </row>
    <row r="7" spans="1:7" x14ac:dyDescent="0.25">
      <c r="A7" s="90" t="s">
        <v>89</v>
      </c>
      <c r="B7" s="43">
        <v>-3806</v>
      </c>
      <c r="C7" s="43">
        <v>-517</v>
      </c>
      <c r="F7" s="104"/>
      <c r="G7" s="105"/>
    </row>
    <row r="8" spans="1:7" x14ac:dyDescent="0.25">
      <c r="A8" s="90" t="s">
        <v>57</v>
      </c>
      <c r="B8" s="43">
        <v>-459</v>
      </c>
      <c r="C8" s="43">
        <v>-634</v>
      </c>
      <c r="F8" s="104"/>
      <c r="G8" s="105"/>
    </row>
    <row r="9" spans="1:7" x14ac:dyDescent="0.25">
      <c r="A9" s="90" t="s">
        <v>90</v>
      </c>
      <c r="B9" s="43">
        <v>-6648</v>
      </c>
      <c r="C9" s="43">
        <v>-26110</v>
      </c>
      <c r="F9" s="104"/>
      <c r="G9" s="105"/>
    </row>
    <row r="10" spans="1:7" x14ac:dyDescent="0.25">
      <c r="A10" s="90" t="s">
        <v>91</v>
      </c>
      <c r="B10" s="43">
        <v>-191675</v>
      </c>
      <c r="C10" s="43">
        <v>-152877</v>
      </c>
      <c r="F10" s="104"/>
      <c r="G10" s="105"/>
    </row>
    <row r="11" spans="1:7" x14ac:dyDescent="0.25">
      <c r="A11" s="90" t="s">
        <v>92</v>
      </c>
      <c r="B11" s="43">
        <v>-9033</v>
      </c>
      <c r="C11" s="43">
        <v>-11190</v>
      </c>
      <c r="F11" s="104"/>
      <c r="G11" s="105"/>
    </row>
    <row r="12" spans="1:7" ht="25.5" x14ac:dyDescent="0.25">
      <c r="A12" s="90" t="s">
        <v>93</v>
      </c>
      <c r="B12" s="43">
        <v>-27589</v>
      </c>
      <c r="C12" s="43">
        <v>-559</v>
      </c>
      <c r="F12" s="104"/>
      <c r="G12" s="105"/>
    </row>
    <row r="13" spans="1:7" x14ac:dyDescent="0.25">
      <c r="A13" s="90" t="s">
        <v>58</v>
      </c>
      <c r="B13" s="43">
        <v>47532</v>
      </c>
      <c r="C13" s="43">
        <v>58214</v>
      </c>
      <c r="F13" s="104"/>
      <c r="G13" s="105"/>
    </row>
    <row r="14" spans="1:7" x14ac:dyDescent="0.25">
      <c r="A14" s="90" t="s">
        <v>69</v>
      </c>
      <c r="B14" s="43">
        <v>14678</v>
      </c>
      <c r="C14" s="43">
        <v>2950</v>
      </c>
      <c r="F14" s="104"/>
      <c r="G14" s="105"/>
    </row>
    <row r="15" spans="1:7" x14ac:dyDescent="0.25">
      <c r="A15" s="90" t="s">
        <v>94</v>
      </c>
      <c r="B15" s="43">
        <v>0</v>
      </c>
      <c r="C15" s="43" t="s">
        <v>0</v>
      </c>
      <c r="F15" s="104"/>
      <c r="G15" s="105"/>
    </row>
    <row r="16" spans="1:7" ht="30.75" customHeight="1" x14ac:dyDescent="0.25">
      <c r="A16" s="94" t="s">
        <v>95</v>
      </c>
      <c r="B16" s="43">
        <v>-1922</v>
      </c>
      <c r="C16" s="43">
        <v>16693</v>
      </c>
      <c r="F16" s="104"/>
      <c r="G16" s="105"/>
    </row>
    <row r="17" spans="1:7" x14ac:dyDescent="0.25">
      <c r="A17" s="90" t="s">
        <v>96</v>
      </c>
      <c r="B17" s="43">
        <v>8466</v>
      </c>
      <c r="C17" s="43">
        <v>9182</v>
      </c>
      <c r="F17" s="104"/>
      <c r="G17" s="105"/>
    </row>
    <row r="18" spans="1:7" x14ac:dyDescent="0.25">
      <c r="A18" s="90" t="s">
        <v>66</v>
      </c>
      <c r="B18" s="43">
        <v>-5440</v>
      </c>
      <c r="C18" s="43">
        <v>3407</v>
      </c>
      <c r="F18" s="104"/>
      <c r="G18" s="105"/>
    </row>
    <row r="19" spans="1:7" x14ac:dyDescent="0.25">
      <c r="A19" s="90" t="s">
        <v>97</v>
      </c>
      <c r="B19" s="43">
        <v>0</v>
      </c>
      <c r="C19" s="43" t="s">
        <v>0</v>
      </c>
      <c r="F19" s="104"/>
      <c r="G19" s="105"/>
    </row>
    <row r="20" spans="1:7" x14ac:dyDescent="0.25">
      <c r="A20" s="90" t="s">
        <v>98</v>
      </c>
      <c r="B20" s="43">
        <v>-2110</v>
      </c>
      <c r="C20" s="43">
        <v>319</v>
      </c>
      <c r="F20" s="104"/>
      <c r="G20" s="105"/>
    </row>
    <row r="21" spans="1:7" x14ac:dyDescent="0.25">
      <c r="A21" s="90" t="s">
        <v>99</v>
      </c>
      <c r="B21" s="43">
        <v>4802</v>
      </c>
      <c r="C21" s="43" t="s">
        <v>0</v>
      </c>
      <c r="F21" s="104"/>
      <c r="G21" s="105"/>
    </row>
    <row r="22" spans="1:7" x14ac:dyDescent="0.25">
      <c r="A22" s="90" t="s">
        <v>100</v>
      </c>
      <c r="B22" s="43">
        <v>-3721</v>
      </c>
      <c r="C22" s="43">
        <v>-72866</v>
      </c>
      <c r="F22" s="104"/>
      <c r="G22" s="105"/>
    </row>
    <row r="23" spans="1:7" ht="25.5" x14ac:dyDescent="0.25">
      <c r="A23" s="90" t="s">
        <v>101</v>
      </c>
      <c r="B23" s="43">
        <v>-15</v>
      </c>
      <c r="C23" s="43">
        <v>-3992</v>
      </c>
      <c r="F23" s="104"/>
      <c r="G23" s="105"/>
    </row>
    <row r="24" spans="1:7" ht="25.5" x14ac:dyDescent="0.25">
      <c r="A24" s="90" t="s">
        <v>102</v>
      </c>
      <c r="B24" s="43">
        <v>2394</v>
      </c>
      <c r="C24" s="43">
        <v>1004</v>
      </c>
      <c r="F24" s="104"/>
      <c r="G24" s="105"/>
    </row>
    <row r="25" spans="1:7" ht="15.75" thickBot="1" x14ac:dyDescent="0.3">
      <c r="A25" s="91" t="s">
        <v>65</v>
      </c>
      <c r="B25" s="57">
        <v>103</v>
      </c>
      <c r="C25" s="57" t="s">
        <v>0</v>
      </c>
      <c r="F25" s="104"/>
      <c r="G25" s="105"/>
    </row>
    <row r="26" spans="1:7" ht="39" thickBot="1" x14ac:dyDescent="0.3">
      <c r="A26" s="92" t="s">
        <v>103</v>
      </c>
      <c r="B26" s="102">
        <f>SUM(B5:B25)</f>
        <v>-59693</v>
      </c>
      <c r="C26" s="87">
        <v>103620</v>
      </c>
      <c r="F26" s="104"/>
      <c r="G26" s="105"/>
    </row>
    <row r="27" spans="1:7" x14ac:dyDescent="0.25">
      <c r="A27" s="93" t="s">
        <v>104</v>
      </c>
      <c r="B27" s="43"/>
      <c r="C27" s="43"/>
      <c r="F27" s="104"/>
      <c r="G27" s="105"/>
    </row>
    <row r="28" spans="1:7" x14ac:dyDescent="0.25">
      <c r="A28" s="94" t="s">
        <v>105</v>
      </c>
      <c r="B28" s="111">
        <v>-546718</v>
      </c>
      <c r="C28" s="43">
        <v>86983</v>
      </c>
      <c r="F28" s="104"/>
      <c r="G28" s="105"/>
    </row>
    <row r="29" spans="1:7" x14ac:dyDescent="0.25">
      <c r="A29" s="90" t="s">
        <v>12</v>
      </c>
      <c r="B29" s="111">
        <v>287371</v>
      </c>
      <c r="C29" s="43">
        <v>228794</v>
      </c>
      <c r="F29" s="104"/>
      <c r="G29" s="105"/>
    </row>
    <row r="30" spans="1:7" x14ac:dyDescent="0.25">
      <c r="A30" s="90" t="s">
        <v>15</v>
      </c>
      <c r="B30" s="111">
        <v>21019</v>
      </c>
      <c r="C30" s="43">
        <v>-76423</v>
      </c>
      <c r="F30" s="104"/>
      <c r="G30" s="105"/>
    </row>
    <row r="31" spans="1:7" x14ac:dyDescent="0.25">
      <c r="A31" s="90" t="s">
        <v>106</v>
      </c>
      <c r="B31" s="111">
        <v>76388</v>
      </c>
      <c r="C31" s="43">
        <v>-35746</v>
      </c>
      <c r="F31" s="104"/>
      <c r="G31" s="105"/>
    </row>
    <row r="32" spans="1:7" x14ac:dyDescent="0.25">
      <c r="A32" s="90" t="s">
        <v>107</v>
      </c>
      <c r="B32" s="111">
        <v>-310136</v>
      </c>
      <c r="C32" s="43">
        <v>-202783</v>
      </c>
      <c r="F32" s="104"/>
      <c r="G32" s="105"/>
    </row>
    <row r="33" spans="1:7" x14ac:dyDescent="0.25">
      <c r="A33" s="90" t="s">
        <v>13</v>
      </c>
      <c r="B33" s="111">
        <v>0</v>
      </c>
      <c r="C33" s="43">
        <v>-425215</v>
      </c>
      <c r="F33" s="104"/>
      <c r="G33" s="105"/>
    </row>
    <row r="34" spans="1:7" ht="25.5" x14ac:dyDescent="0.25">
      <c r="A34" s="90" t="s">
        <v>108</v>
      </c>
      <c r="B34" s="111">
        <v>34196</v>
      </c>
      <c r="C34" s="43">
        <v>-54</v>
      </c>
      <c r="F34" s="104"/>
      <c r="G34" s="105"/>
    </row>
    <row r="35" spans="1:7" x14ac:dyDescent="0.25">
      <c r="A35" s="93" t="s">
        <v>109</v>
      </c>
      <c r="B35" s="111"/>
      <c r="C35" s="43"/>
      <c r="F35" s="104"/>
      <c r="G35" s="105"/>
    </row>
    <row r="36" spans="1:7" x14ac:dyDescent="0.25">
      <c r="A36" s="90" t="s">
        <v>30</v>
      </c>
      <c r="B36" s="111">
        <v>-77889</v>
      </c>
      <c r="C36" s="43">
        <v>621851</v>
      </c>
      <c r="F36" s="104"/>
      <c r="G36" s="105"/>
    </row>
    <row r="37" spans="1:7" x14ac:dyDescent="0.25">
      <c r="A37" s="90" t="s">
        <v>31</v>
      </c>
      <c r="B37" s="43">
        <v>372</v>
      </c>
      <c r="C37" s="43">
        <v>2403</v>
      </c>
      <c r="F37" s="104"/>
      <c r="G37" s="105"/>
    </row>
    <row r="38" spans="1:7" x14ac:dyDescent="0.25">
      <c r="A38" s="90" t="s">
        <v>37</v>
      </c>
      <c r="B38" s="43">
        <v>6898</v>
      </c>
      <c r="C38" s="43">
        <v>16627</v>
      </c>
      <c r="F38" s="104"/>
      <c r="G38" s="105"/>
    </row>
    <row r="39" spans="1:7" x14ac:dyDescent="0.25">
      <c r="A39" s="90" t="s">
        <v>110</v>
      </c>
      <c r="B39" s="43">
        <v>0</v>
      </c>
      <c r="C39" s="43">
        <v>-12028</v>
      </c>
      <c r="F39" s="104"/>
      <c r="G39" s="105"/>
    </row>
    <row r="40" spans="1:7" ht="15.75" thickBot="1" x14ac:dyDescent="0.3">
      <c r="A40" s="91" t="s">
        <v>32</v>
      </c>
      <c r="B40" s="57">
        <v>9965</v>
      </c>
      <c r="C40" s="57">
        <v>13710</v>
      </c>
      <c r="F40" s="104"/>
      <c r="G40" s="105"/>
    </row>
    <row r="41" spans="1:7" ht="15.75" thickBot="1" x14ac:dyDescent="0.3">
      <c r="A41" s="95"/>
      <c r="B41" s="87">
        <f>SUM(B26:B40)</f>
        <v>-558227</v>
      </c>
      <c r="C41" s="87">
        <f>SUM(C26:C40)</f>
        <v>321739</v>
      </c>
      <c r="F41" s="104"/>
      <c r="G41" s="105"/>
    </row>
    <row r="42" spans="1:7" x14ac:dyDescent="0.25">
      <c r="A42" s="90" t="s">
        <v>111</v>
      </c>
      <c r="B42" s="43">
        <v>24179</v>
      </c>
      <c r="C42" s="43">
        <v>26459</v>
      </c>
      <c r="F42" s="104"/>
      <c r="G42" s="105"/>
    </row>
    <row r="43" spans="1:7" x14ac:dyDescent="0.25">
      <c r="A43" s="90" t="s">
        <v>112</v>
      </c>
      <c r="B43" s="43">
        <v>144948</v>
      </c>
      <c r="C43" s="43">
        <v>107118</v>
      </c>
      <c r="F43" s="104"/>
      <c r="G43" s="105"/>
    </row>
    <row r="44" spans="1:7" ht="15.75" thickBot="1" x14ac:dyDescent="0.3">
      <c r="A44" s="100" t="s">
        <v>113</v>
      </c>
      <c r="B44" s="46">
        <v>-33550</v>
      </c>
      <c r="C44" s="46">
        <v>-18258</v>
      </c>
      <c r="F44" s="104"/>
      <c r="G44" s="105"/>
    </row>
    <row r="45" spans="1:7" ht="26.25" thickBot="1" x14ac:dyDescent="0.3">
      <c r="A45" s="96" t="s">
        <v>114</v>
      </c>
      <c r="B45" s="87">
        <f>SUM(B41:B44)</f>
        <v>-422650</v>
      </c>
      <c r="C45" s="87">
        <f>SUM(C41:C44)</f>
        <v>437058</v>
      </c>
      <c r="F45" s="104"/>
      <c r="G45" s="105"/>
    </row>
    <row r="46" spans="1:7" ht="25.5" x14ac:dyDescent="0.25">
      <c r="A46" s="97" t="s">
        <v>115</v>
      </c>
      <c r="B46" s="43"/>
      <c r="C46" s="43"/>
      <c r="D46" s="85"/>
      <c r="F46" s="104"/>
      <c r="G46" s="105"/>
    </row>
    <row r="47" spans="1:7" x14ac:dyDescent="0.25">
      <c r="A47" s="90" t="s">
        <v>116</v>
      </c>
      <c r="B47" s="43">
        <v>-150735</v>
      </c>
      <c r="C47" s="43">
        <v>4240</v>
      </c>
      <c r="D47" s="85"/>
      <c r="F47" s="104"/>
      <c r="G47" s="105"/>
    </row>
    <row r="48" spans="1:7" x14ac:dyDescent="0.25">
      <c r="A48" s="90" t="s">
        <v>117</v>
      </c>
      <c r="B48" s="43">
        <v>-931</v>
      </c>
      <c r="C48" s="43" t="s">
        <v>0</v>
      </c>
      <c r="D48" s="85"/>
      <c r="F48" s="104"/>
      <c r="G48" s="105"/>
    </row>
    <row r="49" spans="1:7" ht="25.5" x14ac:dyDescent="0.25">
      <c r="A49" s="90" t="s">
        <v>118</v>
      </c>
      <c r="B49" s="43">
        <v>-330</v>
      </c>
      <c r="C49" s="43">
        <v>-7265</v>
      </c>
      <c r="D49" s="85"/>
      <c r="F49" s="104"/>
      <c r="G49" s="105"/>
    </row>
    <row r="50" spans="1:7" x14ac:dyDescent="0.25">
      <c r="A50" s="90" t="s">
        <v>119</v>
      </c>
      <c r="B50" s="43">
        <v>0</v>
      </c>
      <c r="C50" s="43" t="s">
        <v>0</v>
      </c>
      <c r="D50" s="85"/>
      <c r="F50" s="104"/>
      <c r="G50" s="105"/>
    </row>
    <row r="51" spans="1:7" x14ac:dyDescent="0.25">
      <c r="A51" s="90" t="s">
        <v>120</v>
      </c>
      <c r="B51" s="43">
        <v>0</v>
      </c>
      <c r="C51" s="43">
        <v>-641924</v>
      </c>
      <c r="D51" s="86"/>
      <c r="F51" s="104"/>
      <c r="G51" s="105"/>
    </row>
    <row r="52" spans="1:7" x14ac:dyDescent="0.25">
      <c r="A52" s="90" t="s">
        <v>121</v>
      </c>
      <c r="B52" s="43">
        <v>641924</v>
      </c>
      <c r="C52" s="43" t="s">
        <v>0</v>
      </c>
      <c r="D52" s="86"/>
      <c r="F52" s="104"/>
      <c r="G52" s="105"/>
    </row>
    <row r="53" spans="1:7" x14ac:dyDescent="0.25">
      <c r="A53" s="100" t="s">
        <v>21</v>
      </c>
      <c r="B53" s="43">
        <v>0</v>
      </c>
      <c r="C53" s="43">
        <v>-230130</v>
      </c>
      <c r="D53" s="86"/>
      <c r="F53" s="104"/>
      <c r="G53" s="105"/>
    </row>
    <row r="54" spans="1:7" ht="15.75" thickBot="1" x14ac:dyDescent="0.3">
      <c r="A54" s="90" t="s">
        <v>142</v>
      </c>
      <c r="B54" s="57">
        <v>-115713</v>
      </c>
      <c r="C54" s="57">
        <v>0</v>
      </c>
      <c r="D54" s="85"/>
      <c r="F54" s="104"/>
      <c r="G54" s="105"/>
    </row>
    <row r="55" spans="1:7" ht="26.25" thickBot="1" x14ac:dyDescent="0.3">
      <c r="A55" s="96" t="s">
        <v>122</v>
      </c>
      <c r="B55" s="87">
        <f>SUM(B47:B54)</f>
        <v>374215</v>
      </c>
      <c r="C55" s="87">
        <f>SUM(C47:C54)</f>
        <v>-875079</v>
      </c>
      <c r="D55" s="85"/>
      <c r="F55" s="104"/>
      <c r="G55" s="105"/>
    </row>
    <row r="56" spans="1:7" x14ac:dyDescent="0.25">
      <c r="A56" s="98" t="s">
        <v>123</v>
      </c>
      <c r="B56" s="43"/>
      <c r="C56" s="43"/>
      <c r="D56" s="85"/>
      <c r="F56" s="104"/>
      <c r="G56" s="105"/>
    </row>
    <row r="57" spans="1:7" x14ac:dyDescent="0.25">
      <c r="A57" s="90" t="s">
        <v>124</v>
      </c>
      <c r="B57" s="43">
        <v>-65579</v>
      </c>
      <c r="C57" s="43">
        <v>-180015</v>
      </c>
      <c r="D57" s="85"/>
      <c r="F57" s="104"/>
      <c r="G57" s="105"/>
    </row>
    <row r="58" spans="1:7" x14ac:dyDescent="0.25">
      <c r="A58" s="90" t="s">
        <v>84</v>
      </c>
      <c r="B58" s="43">
        <v>0</v>
      </c>
      <c r="C58" s="43" t="s">
        <v>0</v>
      </c>
      <c r="D58" s="85"/>
      <c r="F58" s="104"/>
      <c r="G58" s="105"/>
    </row>
    <row r="59" spans="1:7" ht="15.75" thickBot="1" x14ac:dyDescent="0.3">
      <c r="A59" s="91" t="s">
        <v>125</v>
      </c>
      <c r="B59" s="57">
        <v>0</v>
      </c>
      <c r="C59" s="57" t="s">
        <v>0</v>
      </c>
      <c r="D59" s="85"/>
      <c r="G59" s="105"/>
    </row>
    <row r="60" spans="1:7" ht="26.25" thickBot="1" x14ac:dyDescent="0.3">
      <c r="A60" s="92" t="s">
        <v>126</v>
      </c>
      <c r="B60" s="87">
        <f>SUM(B57:B59)</f>
        <v>-65579</v>
      </c>
      <c r="C60" s="87">
        <f>SUM(C57:C59)</f>
        <v>-180015</v>
      </c>
      <c r="D60" s="85"/>
      <c r="G60" s="105"/>
    </row>
    <row r="61" spans="1:7" x14ac:dyDescent="0.25">
      <c r="A61" s="94" t="s">
        <v>127</v>
      </c>
      <c r="B61" s="43">
        <f>B45+B55+B60</f>
        <v>-114014</v>
      </c>
      <c r="C61" s="43">
        <f>C45+C55+C60</f>
        <v>-618036</v>
      </c>
      <c r="D61" s="99"/>
      <c r="G61" s="105"/>
    </row>
    <row r="62" spans="1:7" ht="27.75" customHeight="1" x14ac:dyDescent="0.25">
      <c r="A62" s="101" t="s">
        <v>128</v>
      </c>
      <c r="B62" s="43">
        <v>15</v>
      </c>
      <c r="C62" s="43">
        <v>-248</v>
      </c>
      <c r="D62" s="99"/>
      <c r="G62" s="105"/>
    </row>
    <row r="63" spans="1:7" ht="26.25" thickBot="1" x14ac:dyDescent="0.3">
      <c r="A63" s="92" t="s">
        <v>129</v>
      </c>
      <c r="B63" s="88">
        <v>182514</v>
      </c>
      <c r="C63" s="88">
        <v>1020605</v>
      </c>
      <c r="D63" s="85"/>
      <c r="G63" s="105"/>
    </row>
    <row r="64" spans="1:7" ht="26.25" thickBot="1" x14ac:dyDescent="0.3">
      <c r="A64" s="92" t="s">
        <v>130</v>
      </c>
      <c r="B64" s="88">
        <f>B61+B62+B63</f>
        <v>68515</v>
      </c>
      <c r="C64" s="88">
        <f>C61+C62+C63</f>
        <v>402321</v>
      </c>
      <c r="D64" s="85"/>
      <c r="G64" s="105"/>
    </row>
    <row r="67" spans="1:3" x14ac:dyDescent="0.25">
      <c r="A67" s="29" t="s">
        <v>47</v>
      </c>
      <c r="B67" s="29"/>
      <c r="C67" s="29"/>
    </row>
    <row r="68" spans="1:3" x14ac:dyDescent="0.25">
      <c r="A68" s="29"/>
      <c r="B68" s="29"/>
      <c r="C68" s="29"/>
    </row>
    <row r="69" spans="1:3" x14ac:dyDescent="0.25">
      <c r="A69" s="29"/>
      <c r="B69" s="29"/>
      <c r="C69" s="29"/>
    </row>
    <row r="70" spans="1:3" x14ac:dyDescent="0.25">
      <c r="A70" s="30"/>
      <c r="B70" s="29"/>
      <c r="C70" s="31"/>
    </row>
    <row r="71" spans="1:3" x14ac:dyDescent="0.25">
      <c r="A71" s="29" t="s">
        <v>48</v>
      </c>
      <c r="B71" s="29"/>
      <c r="C71" s="29" t="s">
        <v>49</v>
      </c>
    </row>
    <row r="72" spans="1:3" x14ac:dyDescent="0.25">
      <c r="A72" s="29" t="s">
        <v>50</v>
      </c>
      <c r="B72" s="29"/>
      <c r="C72" s="29" t="s">
        <v>51</v>
      </c>
    </row>
  </sheetData>
  <pageMargins left="0.62992125984251968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Капитал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Balandina</dc:creator>
  <cp:lastModifiedBy>Marina Balandina</cp:lastModifiedBy>
  <cp:lastPrinted>2019-07-26T04:34:37Z</cp:lastPrinted>
  <dcterms:created xsi:type="dcterms:W3CDTF">2019-05-15T09:11:53Z</dcterms:created>
  <dcterms:modified xsi:type="dcterms:W3CDTF">2019-08-05T11:25:56Z</dcterms:modified>
</cp:coreProperties>
</file>