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2F0E5B92-36A9-4741-87D8-4814DA516EA3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LIST" sheetId="16" r:id="rId1"/>
    <sheet name="Отч о совокуп.доходе" sheetId="1" r:id="rId2"/>
    <sheet name="ОФП" sheetId="4" r:id="rId3"/>
    <sheet name="ДДС" sheetId="2" r:id="rId4"/>
    <sheet name="Изм в капитале" sheetId="3" r:id="rId5"/>
    <sheet name="settings" sheetId="17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E11" i="1"/>
  <c r="D17" i="1"/>
  <c r="E17" i="1"/>
  <c r="D19" i="1"/>
  <c r="D21" i="1" s="1"/>
  <c r="E19" i="1"/>
  <c r="E21" i="1"/>
  <c r="G26" i="3" l="1"/>
  <c r="H24" i="3" l="1"/>
  <c r="F18" i="3"/>
  <c r="E13" i="3"/>
  <c r="E15" i="3" s="1"/>
  <c r="E19" i="3" s="1"/>
  <c r="E20" i="3" s="1"/>
  <c r="E22" i="3" s="1"/>
  <c r="E25" i="3" s="1"/>
  <c r="F13" i="3"/>
  <c r="F15" i="3" s="1"/>
  <c r="D13" i="3"/>
  <c r="D15" i="3" s="1"/>
  <c r="G12" i="3"/>
  <c r="H12" i="3" s="1"/>
  <c r="H11" i="3"/>
  <c r="H8" i="3"/>
  <c r="F20" i="3"/>
  <c r="D20" i="3"/>
  <c r="G13" i="3" l="1"/>
  <c r="G15" i="3" s="1"/>
  <c r="D22" i="3"/>
  <c r="D25" i="3" s="1"/>
  <c r="F22" i="3"/>
  <c r="F25" i="3" s="1"/>
  <c r="G19" i="3"/>
  <c r="H10" i="3"/>
  <c r="H13" i="3" s="1"/>
  <c r="H15" i="3" s="1"/>
  <c r="B3" i="1" l="1"/>
  <c r="B3" i="4"/>
  <c r="E27" i="3" l="1"/>
  <c r="H27" i="3" l="1"/>
  <c r="H19" i="3" l="1"/>
  <c r="H18" i="3"/>
  <c r="C16" i="16" l="1"/>
  <c r="F38" i="3"/>
  <c r="E38" i="3"/>
  <c r="D38" i="3"/>
  <c r="H37" i="3"/>
  <c r="H36" i="3"/>
  <c r="F30" i="3" l="1"/>
  <c r="F32" i="3" s="1"/>
  <c r="F40" i="3" l="1"/>
  <c r="B3" i="3" l="1"/>
  <c r="B3" i="2" l="1"/>
  <c r="H28" i="3" l="1"/>
  <c r="C14" i="16" l="1"/>
  <c r="D6" i="4" l="1"/>
  <c r="E6" i="4" s="1"/>
  <c r="D6" i="1"/>
  <c r="E6" i="1" s="1"/>
  <c r="D6" i="2" l="1"/>
  <c r="D42" i="2" l="1"/>
  <c r="D45" i="4"/>
  <c r="E6" i="2"/>
  <c r="E42" i="2" l="1"/>
  <c r="E45" i="4"/>
  <c r="C19" i="16"/>
  <c r="C18" i="16"/>
  <c r="C15" i="16"/>
  <c r="C17" i="16"/>
  <c r="C13" i="16"/>
  <c r="C12" i="16"/>
  <c r="C11" i="16"/>
  <c r="C9" i="16"/>
  <c r="C8" i="16"/>
  <c r="C7" i="16"/>
  <c r="C6" i="16"/>
  <c r="D30" i="3" l="1"/>
  <c r="D32" i="3" s="1"/>
  <c r="E30" i="3"/>
  <c r="E32" i="3" s="1"/>
  <c r="H29" i="3"/>
  <c r="D37" i="4"/>
  <c r="D32" i="4"/>
  <c r="D24" i="4"/>
  <c r="D16" i="4"/>
  <c r="E39" i="2"/>
  <c r="E17" i="2" l="1"/>
  <c r="E25" i="2" s="1"/>
  <c r="E28" i="2" s="1"/>
  <c r="E47" i="2" s="1"/>
  <c r="D25" i="4"/>
  <c r="D17" i="2"/>
  <c r="D25" i="2" s="1"/>
  <c r="D28" i="2" s="1"/>
  <c r="E37" i="4"/>
  <c r="D46" i="4"/>
  <c r="E16" i="4"/>
  <c r="E32" i="4"/>
  <c r="E24" i="4"/>
  <c r="D39" i="2"/>
  <c r="E40" i="3" l="1"/>
  <c r="D40" i="3"/>
  <c r="E46" i="4"/>
  <c r="E25" i="4"/>
  <c r="D47" i="4"/>
  <c r="D47" i="2"/>
  <c r="E47" i="4" l="1"/>
  <c r="D50" i="2"/>
  <c r="D51" i="2" s="1"/>
  <c r="G35" i="3" l="1"/>
  <c r="H35" i="3" l="1"/>
  <c r="H38" i="3" s="1"/>
  <c r="G38" i="3"/>
  <c r="G20" i="3" l="1"/>
  <c r="G22" i="3" s="1"/>
  <c r="G25" i="3" s="1"/>
  <c r="G30" i="3" l="1"/>
  <c r="G32" i="3" s="1"/>
  <c r="H26" i="3"/>
  <c r="H30" i="3" s="1"/>
  <c r="E50" i="2"/>
  <c r="H17" i="3"/>
  <c r="H20" i="3" s="1"/>
  <c r="H22" i="3" s="1"/>
  <c r="H25" i="3" s="1"/>
  <c r="H32" i="3" l="1"/>
  <c r="H40" i="3" s="1"/>
  <c r="G40" i="3"/>
</calcChain>
</file>

<file path=xl/sharedStrings.xml><?xml version="1.0" encoding="utf-8"?>
<sst xmlns="http://schemas.openxmlformats.org/spreadsheetml/2006/main" count="316" uniqueCount="213">
  <si>
    <t>АО "Аман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</si>
  <si>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</si>
  <si>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</si>
  <si>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</si>
  <si>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Административные расходы</t>
  </si>
  <si>
    <t>Операционный убыток</t>
  </si>
  <si>
    <t>Финансовый доход</t>
  </si>
  <si>
    <t>Финансовый расход</t>
  </si>
  <si>
    <t>Амортизация дисконта</t>
  </si>
  <si>
    <t>Курсовая разница, нетто</t>
  </si>
  <si>
    <t>Прочие операционные расходы</t>
  </si>
  <si>
    <t>Расход по налогу на прибыль</t>
  </si>
  <si>
    <t>Транзакций, приводящих к эффекту разводнения, не было</t>
  </si>
  <si>
    <t>Главный бухгалтер</t>
  </si>
  <si>
    <t>Генеральный директор</t>
  </si>
  <si>
    <t>За год, закончивщийся 31 декабря 2014 года</t>
  </si>
  <si>
    <t>Базовая прибыль / (убыток) на акцию (в тенге)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</si>
  <si>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</si>
  <si>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</si>
  <si>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</si>
  <si>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Прибыль / (убыток) до налогообложения</t>
  </si>
  <si>
    <t>Выручка</t>
  </si>
  <si>
    <t>ПРОМЕЖУТОЧНЫЙ КОНСОЛИДИРОВАННЫЙ ОТЧЕТ О ФИНАНСОВОМ ПОЛОЖЕНИИ</t>
  </si>
  <si>
    <t>По состоянию на 31 декабря 2014 года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</si>
  <si>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</si>
  <si>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</si>
  <si>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</si>
  <si>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</si>
  <si>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</si>
  <si>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</si>
  <si>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</si>
  <si>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</si>
  <si>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</si>
  <si>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</si>
  <si>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</si>
  <si>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</si>
  <si>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</si>
  <si>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</si>
  <si>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</si>
  <si>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</si>
  <si>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Призание дисконта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</si>
  <si>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</si>
  <si>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</si>
  <si>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</si>
  <si>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</si>
  <si>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</si>
  <si>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</si>
  <si>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</si>
  <si>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</si>
  <si>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</si>
  <si>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</si>
  <si>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</si>
  <si>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</si>
  <si>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</si>
  <si>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</si>
  <si>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</si>
  <si>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</si>
  <si>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</si>
  <si>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Прибыль / (Убыток) до подоходного налога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</si>
  <si>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</si>
  <si>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</si>
  <si>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</si>
  <si>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</si>
  <si>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</si>
  <si>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</si>
  <si>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</si>
  <si>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</si>
  <si>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</si>
  <si>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</si>
  <si>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</si>
  <si>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</si>
  <si>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</si>
  <si>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</si>
  <si>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</si>
  <si>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</si>
  <si>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</si>
  <si>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</si>
  <si>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</si>
  <si>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</si>
  <si>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</si>
  <si>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</si>
  <si>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Погашение займа, выданного связанной стороне</t>
  </si>
  <si>
    <t>Чистое поступление денежных средств от инвестиционной деятельности</t>
  </si>
  <si>
    <t>Денежные потоки от финансовой деятельности:</t>
  </si>
  <si>
    <t>Выплата полученного процентного займа</t>
  </si>
  <si>
    <t>Процентый заем полученный</t>
  </si>
  <si>
    <t>Проценты уплаченные</t>
  </si>
  <si>
    <t> Чистое использование денежных средств в финансовой деятельности</t>
  </si>
  <si>
    <t>Чистое изменение в денежных средствах и их эквивалентах</t>
  </si>
  <si>
    <t>Денежные средства и их эквиваленты на 1 января</t>
  </si>
  <si>
    <t>Денежные средства и их эквиваленты на отчетную дату</t>
  </si>
  <si>
    <t>ПРОМЕЖУТОЧНЫЙ КОНСОЛИДИРОВАННЫЙ ОТЧЕТ ОБ ИЗМЕНЕНИЯХ В КАПИТАЛЕ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</si>
  <si>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</si>
  <si>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</si>
  <si>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</si>
  <si>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Прибыль за период</t>
  </si>
  <si>
    <t>31 декабря 2014 года</t>
  </si>
  <si>
    <t>31 марта 2015 года</t>
  </si>
  <si>
    <t>ИТОГО капитал</t>
  </si>
  <si>
    <t>IS</t>
  </si>
  <si>
    <t>BS</t>
  </si>
  <si>
    <t>CF</t>
  </si>
  <si>
    <t>CE</t>
  </si>
  <si>
    <t>АО "АМАН МУНАЙ ЭКСПЛОРЭЙШН"</t>
  </si>
  <si>
    <t>31 марта 2014 года</t>
  </si>
  <si>
    <t>30 июня 2014 года</t>
  </si>
  <si>
    <t>30 сентября 2014 года</t>
  </si>
  <si>
    <t>30 июня 2015 года</t>
  </si>
  <si>
    <t>30 сентября 2015 года</t>
  </si>
  <si>
    <t>31 декабря 2015 года</t>
  </si>
  <si>
    <t>31 декабря 2013 года</t>
  </si>
  <si>
    <t>За три месяца, закончивщийся 31 марта 2015 года</t>
  </si>
  <si>
    <t>За шесть месяцев, закончивщийся 30 июня 2015 года</t>
  </si>
  <si>
    <t>За девять месяцев, закончивщийся 30 сентября 2015 года</t>
  </si>
  <si>
    <t>За год, закончивщийся 31 декабря 2015 года</t>
  </si>
  <si>
    <t>&lt; выбрать отчетный период</t>
  </si>
  <si>
    <t>Описание 1</t>
  </si>
  <si>
    <t>Описание 1 ОПУ</t>
  </si>
  <si>
    <t>Описание 1 Баланс</t>
  </si>
  <si>
    <t>Описание 2 ОПУ</t>
  </si>
  <si>
    <t>Описание 2 Баланс</t>
  </si>
  <si>
    <t>По состоянию на 31 марта 2015 года</t>
  </si>
  <si>
    <t>По состоянию на 30 июня 2015 года</t>
  </si>
  <si>
    <t>По состоянию на 30 сентября 2015 года</t>
  </si>
  <si>
    <t>По состоянию на 31 декабря 2015 года</t>
  </si>
  <si>
    <t>на 31 декабря 2014 года</t>
  </si>
  <si>
    <t>на 31 марта 2015 года</t>
  </si>
  <si>
    <t>на 30 июня 2015 года</t>
  </si>
  <si>
    <t>на 30 сентября 2015 года</t>
  </si>
  <si>
    <t>на 31 декабря 2015 года</t>
  </si>
  <si>
    <t>на 31 декабря 2013 года</t>
  </si>
  <si>
    <t>КВАРТАЛЬНАЯ ОТЧЕТНОСТЬ АМЭ ДЛЯ KASE</t>
  </si>
  <si>
    <t>Проценты полученные по займам выданным</t>
  </si>
  <si>
    <t>31 марта 2016 года</t>
  </si>
  <si>
    <t>За три месяца, закончивщийся 31 марта 2016 года</t>
  </si>
  <si>
    <t>По состоянию на 31 марта 2016 года</t>
  </si>
  <si>
    <t>30 июня 2016 года</t>
  </si>
  <si>
    <t>30 сентября 2016 года</t>
  </si>
  <si>
    <t>31 декабря 2016 года</t>
  </si>
  <si>
    <t>За шесть месяцев, закончивщийся 30 июня 2016 года</t>
  </si>
  <si>
    <t>По состоянию на 30 июня 2016 года</t>
  </si>
  <si>
    <t>на 30 июня 2016 года</t>
  </si>
  <si>
    <t>За девять месяцев, закончивщийся 30 сентября 2016 года</t>
  </si>
  <si>
    <t>По состоянию на 30 сентября 2016 года</t>
  </si>
  <si>
    <t>на 30 сентября 2016 года</t>
  </si>
  <si>
    <t>За двенадцать месяцев, закончивщийся 31 декабря 2016 года</t>
  </si>
  <si>
    <t>По состоянию на 31 декабря 2016 года</t>
  </si>
  <si>
    <t>на 31 декабря 2016 года</t>
  </si>
  <si>
    <t>31 марта 2017 года</t>
  </si>
  <si>
    <t>За три месяца, закончивщийся 31 марта 2017 года</t>
  </si>
  <si>
    <t>За шесть месяцев, закончивщийся 30 июня 2017 года</t>
  </si>
  <si>
    <t>За девять месяцев, закончивщийся 30 сентября 2017 года</t>
  </si>
  <si>
    <t>За двенадцать месяцев, закончивщийся 31 декабря 2017 года</t>
  </si>
  <si>
    <t>По состоянию на 31 марта 2017 года</t>
  </si>
  <si>
    <t>По состоянию на 30 июня 2017 года</t>
  </si>
  <si>
    <t>По состоянию на 30 сентября 2017 года</t>
  </si>
  <si>
    <t>По состоянию на 31 декабря 2017 года</t>
  </si>
  <si>
    <t>на 31 марта 2016 года</t>
  </si>
  <si>
    <t>на 31 марта 2017 года</t>
  </si>
  <si>
    <t>на 30 июня 2017 года</t>
  </si>
  <si>
    <t>на 30 сентября 2017 года</t>
  </si>
  <si>
    <t>на 31 декабря 2017 года</t>
  </si>
  <si>
    <t>30 июня 2017 года</t>
  </si>
  <si>
    <t>30 сентября 2017 года</t>
  </si>
  <si>
    <t>31 декабря 2017 года</t>
  </si>
  <si>
    <t>Расходы по реализации</t>
  </si>
  <si>
    <t>31 марта 2018 года</t>
  </si>
  <si>
    <t>30 июня 2018 года</t>
  </si>
  <si>
    <t>30 сентября 2018 года</t>
  </si>
  <si>
    <t>31 декабря 2018 года</t>
  </si>
  <si>
    <t>За три месяца, закончивщийся 31 марта 2018 года</t>
  </si>
  <si>
    <t>За шесть месяцев, закончивщийся 30 июня 2018 года</t>
  </si>
  <si>
    <t>За девять месяцев, закончивщийся 30 сентября 2018 года</t>
  </si>
  <si>
    <t>За двенадцать месяцев, закончивщийся 31 декабря 20178 года</t>
  </si>
  <si>
    <t>По состоянию на 31 марта 2018 года</t>
  </si>
  <si>
    <t>По состоянию на 30 июня 2018 года</t>
  </si>
  <si>
    <t>По состоянию на 30 сентября 2018 года</t>
  </si>
  <si>
    <t>По состоянию на 31 декабря 2018 года</t>
  </si>
  <si>
    <t>на 31 марта 2018 года</t>
  </si>
  <si>
    <t>на 30 июня 2018 года</t>
  </si>
  <si>
    <t>на 30 сентября 2018 года</t>
  </si>
  <si>
    <t>на 31 декабря 2018 года</t>
  </si>
  <si>
    <t>На 31 декабря 2017 года</t>
  </si>
  <si>
    <t>Прочие операционные доходы</t>
  </si>
  <si>
    <t>Переплата по подоходному налогу</t>
  </si>
  <si>
    <t>Прибыль / (убыток) от выбытия прочих основных средств</t>
  </si>
  <si>
    <t>Рекласификация</t>
  </si>
  <si>
    <t>Убытки от обесценения</t>
  </si>
  <si>
    <t>31 марта 2019 года</t>
  </si>
  <si>
    <t>30 июня 2019 года</t>
  </si>
  <si>
    <t>30 сентября 2019 года</t>
  </si>
  <si>
    <t>31 декабря 2019 года</t>
  </si>
  <si>
    <t>За три месяца, закончивщийся 31 марта 2019 года</t>
  </si>
  <si>
    <t>За шесть месяцев, закончивщийся 30 июня 2019 года</t>
  </si>
  <si>
    <t>За девять месяцев, закончивщийся 30 сентября 2019 года</t>
  </si>
  <si>
    <t>За двенадцать месяцев, закончивщийся 31 декабря 2019 года</t>
  </si>
  <si>
    <t>По состоянию на 31 марта 2019 года</t>
  </si>
  <si>
    <t>По состоянию на 30 июня 2019 года</t>
  </si>
  <si>
    <t>По состоянию на 30 сентября 2019 года</t>
  </si>
  <si>
    <t>По состоянию на 31 декабря 2019 года</t>
  </si>
  <si>
    <t>на 31 марта 2019 года</t>
  </si>
  <si>
    <t>на 30 июня 2019 года</t>
  </si>
  <si>
    <t>на 30 сентября 2019 года</t>
  </si>
  <si>
    <t>на 31 декабря 2019 года</t>
  </si>
  <si>
    <t>НДС к возмещению</t>
  </si>
  <si>
    <t>На 31 декабря 2018 года</t>
  </si>
  <si>
    <t>Кенчимова А.Б.</t>
  </si>
  <si>
    <t>Масатбаев А.О.</t>
  </si>
  <si>
    <t>На 31 декабря 2016 года</t>
  </si>
  <si>
    <t>Изменение в учетной политике</t>
  </si>
  <si>
    <t>На 1 января 2018 года</t>
  </si>
  <si>
    <t>Платежи по конракту на недропользование</t>
  </si>
  <si>
    <t>На 30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</si>
</sst>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\-_);_(@_)"/>
    <numFmt numFmtId="167" formatCode="_(* #,##0_);_(* \(#,##0\);_(* &quot;-&quot;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2"/>
      <color rgb="FF0000FF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0000FF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/>
    <xf numFmtId="14" fontId="5" fillId="2" borderId="0" xfId="0" applyNumberFormat="1" applyFont="1" applyFill="1" applyAlignment="1"/>
    <xf numFmtId="0" fontId="5" fillId="2" borderId="1" xfId="0" applyFont="1" applyFill="1" applyBorder="1" applyAlignment="1"/>
    <xf numFmtId="0" fontId="3" fillId="2" borderId="1" xfId="0" applyFont="1" applyFill="1" applyBorder="1"/>
    <xf numFmtId="0" fontId="5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/>
    <xf numFmtId="0" fontId="8" fillId="2" borderId="0" xfId="0" applyFont="1" applyFill="1"/>
    <xf numFmtId="164" fontId="3" fillId="2" borderId="0" xfId="0" applyNumberFormat="1" applyFont="1" applyFill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14" fontId="2" fillId="2" borderId="2" xfId="0" quotePrefix="1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/>
    <xf numFmtId="0" fontId="2" fillId="2" borderId="3" xfId="0" applyFont="1" applyFill="1" applyBorder="1"/>
    <xf numFmtId="0" fontId="8" fillId="2" borderId="0" xfId="0" applyFont="1" applyFill="1" applyAlignment="1"/>
    <xf numFmtId="165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4" fontId="3" fillId="2" borderId="1" xfId="0" applyNumberFormat="1" applyFont="1" applyFill="1" applyBorder="1" applyAlignment="1"/>
    <xf numFmtId="14" fontId="5" fillId="2" borderId="1" xfId="0" applyNumberFormat="1" applyFont="1" applyFill="1" applyBorder="1" applyAlignment="1"/>
    <xf numFmtId="0" fontId="2" fillId="2" borderId="3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9" fillId="2" borderId="0" xfId="0" applyFont="1" applyFill="1"/>
    <xf numFmtId="0" fontId="2" fillId="2" borderId="2" xfId="0" applyFont="1" applyFill="1" applyBorder="1" applyAlignment="1"/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center"/>
    </xf>
    <xf numFmtId="37" fontId="3" fillId="2" borderId="0" xfId="1" applyNumberFormat="1" applyFont="1" applyFill="1"/>
    <xf numFmtId="0" fontId="3" fillId="2" borderId="0" xfId="0" applyFont="1" applyFill="1" applyAlignment="1">
      <alignment horizontal="left" wrapText="1" indent="1"/>
    </xf>
    <xf numFmtId="14" fontId="8" fillId="2" borderId="0" xfId="0" applyNumberFormat="1" applyFont="1" applyFill="1" applyAlignment="1"/>
    <xf numFmtId="167" fontId="3" fillId="2" borderId="0" xfId="0" applyNumberFormat="1" applyFont="1" applyFill="1"/>
    <xf numFmtId="0" fontId="8" fillId="2" borderId="1" xfId="0" applyFont="1" applyFill="1" applyBorder="1" applyAlignment="1"/>
    <xf numFmtId="0" fontId="7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37" fontId="3" fillId="2" borderId="0" xfId="1" applyNumberFormat="1" applyFont="1" applyFill="1" applyAlignment="1"/>
    <xf numFmtId="14" fontId="5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166" fontId="2" fillId="2" borderId="3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4" fillId="2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 applyAlignment="1"/>
    <xf numFmtId="0" fontId="10" fillId="2" borderId="1" xfId="0" applyFont="1" applyFill="1" applyBorder="1"/>
    <xf numFmtId="14" fontId="11" fillId="2" borderId="0" xfId="0" applyNumberFormat="1" applyFont="1" applyFill="1" applyAlignment="1">
      <alignment horizontal="left"/>
    </xf>
    <xf numFmtId="14" fontId="2" fillId="2" borderId="2" xfId="0" quotePrefix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indent="9"/>
    </xf>
    <xf numFmtId="166" fontId="2" fillId="2" borderId="0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wrapText="1"/>
    </xf>
    <xf numFmtId="166" fontId="2" fillId="2" borderId="4" xfId="0" applyNumberFormat="1" applyFont="1" applyFill="1" applyBorder="1" applyAlignment="1">
      <alignment vertical="top" wrapText="1"/>
    </xf>
    <xf numFmtId="166" fontId="2" fillId="2" borderId="3" xfId="0" applyNumberFormat="1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wrapText="1"/>
    </xf>
    <xf numFmtId="166" fontId="2" fillId="2" borderId="3" xfId="0" applyNumberFormat="1" applyFont="1" applyFill="1" applyBorder="1" applyAlignment="1">
      <alignment wrapText="1"/>
    </xf>
    <xf numFmtId="0" fontId="4" fillId="2" borderId="6" xfId="0" applyFont="1" applyFill="1" applyBorder="1"/>
    <xf numFmtId="14" fontId="3" fillId="2" borderId="6" xfId="0" applyNumberFormat="1" applyFont="1" applyFill="1" applyBorder="1" applyAlignment="1"/>
    <xf numFmtId="0" fontId="4" fillId="2" borderId="5" xfId="0" applyFont="1" applyFill="1" applyBorder="1"/>
    <xf numFmtId="14" fontId="3" fillId="2" borderId="5" xfId="0" applyNumberFormat="1" applyFont="1" applyFill="1" applyBorder="1" applyAlignment="1"/>
    <xf numFmtId="0" fontId="4" fillId="2" borderId="7" xfId="0" applyFont="1" applyFill="1" applyBorder="1"/>
    <xf numFmtId="14" fontId="3" fillId="2" borderId="7" xfId="0" applyNumberFormat="1" applyFont="1" applyFill="1" applyBorder="1" applyAlignment="1"/>
    <xf numFmtId="166" fontId="9" fillId="2" borderId="0" xfId="0" applyNumberFormat="1" applyFont="1" applyFill="1"/>
    <xf numFmtId="166" fontId="3" fillId="2" borderId="0" xfId="0" applyNumberFormat="1" applyFont="1" applyFill="1"/>
    <xf numFmtId="166" fontId="3" fillId="2" borderId="0" xfId="0" applyNumberFormat="1" applyFont="1" applyFill="1" applyBorder="1" applyAlignment="1"/>
    <xf numFmtId="166" fontId="3" fillId="2" borderId="0" xfId="0" applyNumberFormat="1" applyFont="1" applyFill="1" applyBorder="1" applyAlignment="1">
      <alignment vertical="top"/>
    </xf>
    <xf numFmtId="166" fontId="3" fillId="2" borderId="2" xfId="0" applyNumberFormat="1" applyFont="1" applyFill="1" applyBorder="1" applyAlignment="1"/>
    <xf numFmtId="166" fontId="2" fillId="2" borderId="0" xfId="0" applyNumberFormat="1" applyFont="1" applyFill="1" applyAlignment="1">
      <alignment horizontal="right" wrapText="1"/>
    </xf>
    <xf numFmtId="166" fontId="3" fillId="2" borderId="0" xfId="0" applyNumberFormat="1" applyFont="1" applyFill="1" applyAlignment="1">
      <alignment wrapText="1"/>
    </xf>
    <xf numFmtId="166" fontId="2" fillId="2" borderId="0" xfId="0" applyNumberFormat="1" applyFont="1" applyFill="1" applyAlignment="1">
      <alignment wrapText="1"/>
    </xf>
    <xf numFmtId="166" fontId="3" fillId="2" borderId="2" xfId="0" applyNumberFormat="1" applyFont="1" applyFill="1" applyBorder="1" applyAlignment="1">
      <alignment wrapText="1"/>
    </xf>
    <xf numFmtId="166" fontId="3" fillId="2" borderId="3" xfId="0" applyNumberFormat="1" applyFont="1" applyFill="1" applyBorder="1" applyAlignment="1">
      <alignment wrapText="1"/>
    </xf>
    <xf numFmtId="166" fontId="3" fillId="2" borderId="4" xfId="0" applyNumberFormat="1" applyFont="1" applyFill="1" applyBorder="1" applyAlignment="1">
      <alignment wrapText="1"/>
    </xf>
    <xf numFmtId="166" fontId="2" fillId="2" borderId="2" xfId="0" applyNumberFormat="1" applyFont="1" applyFill="1" applyBorder="1" applyAlignment="1">
      <alignment wrapText="1"/>
    </xf>
    <xf numFmtId="166" fontId="2" fillId="2" borderId="3" xfId="0" applyNumberFormat="1" applyFont="1" applyFill="1" applyBorder="1" applyAlignment="1">
      <alignment horizontal="right" wrapText="1"/>
    </xf>
    <xf numFmtId="166" fontId="2" fillId="2" borderId="3" xfId="0" applyNumberFormat="1" applyFont="1" applyFill="1" applyBorder="1" applyAlignment="1">
      <alignment horizontal="center" wrapText="1"/>
    </xf>
    <xf numFmtId="166" fontId="2" fillId="2" borderId="3" xfId="0" applyNumberFormat="1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7" fillId="2" borderId="0" xfId="0" applyFont="1" applyFill="1" applyAlignment="1"/>
    <xf numFmtId="14" fontId="18" fillId="2" borderId="0" xfId="0" applyNumberFormat="1" applyFont="1" applyFill="1" applyAlignment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left"/>
    </xf>
  </cellXfs>
  <cellStyles count="2">
    <cellStyle name="Normal_Worksheet in 2251 Cash Flow Worksheet" xfId="1" xr:uid="{00000000-0005-0000-0000-000000000000}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C19"/>
  <sheetViews>
    <sheetView workbookViewId="0">
      <selection activeCell="C26" sqref="C26"/>
    </sheetView>
  </sheetViews>
  <sheetFormatPr defaultColWidth="8.85546875" defaultRowHeight="15.75" x14ac:dyDescent="0.25"/>
  <cols>
    <col min="1" max="1" width="0.85546875" style="60" customWidth="1"/>
    <col min="2" max="2" width="20.7109375" style="60" customWidth="1"/>
    <col min="3" max="3" width="85.7109375" style="60" customWidth="1"/>
    <col min="4" max="16384" width="8.85546875" style="60"/>
  </cols>
  <sheetData>
    <row r="1" spans="2:3" x14ac:dyDescent="0.25">
      <c r="B1" s="65" t="s">
        <v>103</v>
      </c>
    </row>
    <row r="2" spans="2:3" x14ac:dyDescent="0.25">
      <c r="B2" s="67" t="s">
        <v>190</v>
      </c>
      <c r="C2" s="69" t="s">
        <v>115</v>
      </c>
    </row>
    <row r="3" spans="2:3" x14ac:dyDescent="0.25">
      <c r="B3" s="64" t="s">
        <v>131</v>
      </c>
    </row>
    <row r="4" spans="2:3" ht="4.9000000000000004" customHeight="1" thickBot="1" x14ac:dyDescent="0.3">
      <c r="B4" s="66"/>
      <c r="C4" s="66"/>
    </row>
    <row r="6" spans="2:3" x14ac:dyDescent="0.25">
      <c r="B6" s="62" t="s">
        <v>99</v>
      </c>
      <c r="C6" s="61" t="str">
        <f>'Отч о совокуп.доходе'!B2</f>
        <v>ПРОМЕЖУТОЧНЫЙ КОНСОЛИДИРОВАННЫЙ ОТЧЕТ О СОВОКУПНОМ ДОХОДЕ</v>
      </c>
    </row>
    <row r="7" spans="2:3" x14ac:dyDescent="0.25">
      <c r="B7" s="62" t="s">
        <v>100</v>
      </c>
      <c r="C7" s="61" t="str">
        <f>ОФП!B2</f>
        <v>ПРОМЕЖУТОЧНЫЙ КОНСОЛИДИРОВАННЫЙ ОТЧЕТ О ФИНАНСОВОМ ПОЛОЖЕНИИ</v>
      </c>
    </row>
    <row r="8" spans="2:3" x14ac:dyDescent="0.25">
      <c r="B8" s="62" t="s">
        <v>101</v>
      </c>
      <c r="C8" s="61" t="str">
        <f>ДДС!B2</f>
        <v>ПРОМЕЖУТОЧНЫЙ КОНСОЛИДИРОВАННЫЙ ОТЧЕТ О ДВИЖЕНИИ ДЕНЕЖНЫХ СРЕДСТВ</v>
      </c>
    </row>
    <row r="9" spans="2:3" x14ac:dyDescent="0.25">
      <c r="B9" s="62" t="s">
        <v>102</v>
      </c>
      <c r="C9" s="61" t="str">
        <f>'Изм в капитале'!B2</f>
        <v>ПРОМЕЖУТОЧНЫЙ КОНСОЛИДИРОВАННЫЙ ОТЧЕТ ОБ ИЗМЕНЕНИЯХ В КАПИТАЛЕ</v>
      </c>
    </row>
    <row r="10" spans="2:3" ht="4.9000000000000004" customHeight="1" x14ac:dyDescent="0.25">
      <c r="B10" s="63"/>
      <c r="C10" s="61"/>
    </row>
    <row r="11" spans="2:3" hidden="1" x14ac:dyDescent="0.25">
      <c r="B11" s="62">
        <v>1</v>
      </c>
      <c r="C11" s="64" t="e">
        <f>#REF!</f>
        <v>#REF!</v>
      </c>
    </row>
    <row r="12" spans="2:3" hidden="1" x14ac:dyDescent="0.25">
      <c r="B12" s="62">
        <v>3</v>
      </c>
      <c r="C12" s="64" t="e">
        <f>#REF!</f>
        <v>#REF!</v>
      </c>
    </row>
    <row r="13" spans="2:3" hidden="1" x14ac:dyDescent="0.25">
      <c r="B13" s="62">
        <v>4</v>
      </c>
      <c r="C13" s="64" t="e">
        <f>#REF!</f>
        <v>#REF!</v>
      </c>
    </row>
    <row r="14" spans="2:3" hidden="1" x14ac:dyDescent="0.25">
      <c r="B14" s="62">
        <v>5</v>
      </c>
      <c r="C14" s="64" t="e">
        <f>#REF!</f>
        <v>#REF!</v>
      </c>
    </row>
    <row r="15" spans="2:3" hidden="1" x14ac:dyDescent="0.25">
      <c r="B15" s="62">
        <v>6</v>
      </c>
      <c r="C15" s="64" t="e">
        <f>#REF!</f>
        <v>#REF!</v>
      </c>
    </row>
    <row r="16" spans="2:3" hidden="1" x14ac:dyDescent="0.25">
      <c r="B16" s="62">
        <v>6</v>
      </c>
      <c r="C16" s="64" t="e">
        <f>#REF!</f>
        <v>#REF!</v>
      </c>
    </row>
    <row r="17" spans="2:3" hidden="1" x14ac:dyDescent="0.25">
      <c r="B17" s="62">
        <v>7</v>
      </c>
      <c r="C17" s="64" t="e">
        <f>#REF!</f>
        <v>#REF!</v>
      </c>
    </row>
    <row r="18" spans="2:3" hidden="1" x14ac:dyDescent="0.25">
      <c r="B18" s="62">
        <v>8</v>
      </c>
      <c r="C18" s="64" t="e">
        <f>#REF!</f>
        <v>#REF!</v>
      </c>
    </row>
    <row r="19" spans="2:3" hidden="1" x14ac:dyDescent="0.25">
      <c r="B19" s="62">
        <v>9</v>
      </c>
      <c r="C19" s="64" t="e">
        <f>#REF!</f>
        <v>#REF!</v>
      </c>
    </row>
  </sheetData>
  <pageMargins left="0.78740157480314965" right="0.39370078740157483" top="0.39370078740157483" bottom="0.39370078740157483" header="0.31496062992125984" footer="0.31496062992125984"/>
  <pageSetup paperSize="9" scale="80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settings!$B$2:$B$22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F32"/>
  <sheetViews>
    <sheetView workbookViewId="0">
      <selection activeCell="B11" sqref="B11"/>
    </sheetView>
  </sheetViews>
  <sheetFormatPr defaultColWidth="8.85546875" defaultRowHeight="12.75" x14ac:dyDescent="0.2"/>
  <cols>
    <col min="1" max="1" width="0.85546875" style="3" customWidth="1"/>
    <col min="2" max="2" width="57.7109375" style="3" customWidth="1"/>
    <col min="3" max="3" width="7.7109375" style="3" customWidth="1"/>
    <col min="4" max="5" width="10.7109375" style="3" customWidth="1"/>
    <col min="6" max="16384" width="8.85546875" style="3"/>
  </cols>
  <sheetData>
    <row r="1" spans="2:6" ht="15" customHeight="1" x14ac:dyDescent="0.2">
      <c r="B1" s="98" t="s">
        <v>0</v>
      </c>
      <c r="C1" s="2"/>
      <c r="D1" s="2"/>
      <c r="E1" s="2"/>
    </row>
    <row r="2" spans="2:6" ht="15" customHeight="1" x14ac:dyDescent="0.2">
      <c r="B2" s="98" t="s">
        <v>1</v>
      </c>
      <c r="C2" s="2"/>
      <c r="D2" s="2"/>
      <c r="E2" s="2"/>
    </row>
    <row r="3" spans="2:6" ht="15" customHeight="1" x14ac:dyDescent="0.2">
      <c r="B3" s="99" t="str">
        <f>VLOOKUP(LIST!B2,settings!B2:H22,4,)</f>
        <v>За девять месяцев, закончивщийся 30 сентября 2019 года</v>
      </c>
      <c r="C3" s="4"/>
      <c r="D3" s="4"/>
      <c r="E3" s="4"/>
    </row>
    <row r="4" spans="2:6" ht="4.9000000000000004" customHeight="1" thickBot="1" x14ac:dyDescent="0.25">
      <c r="B4" s="5"/>
      <c r="C4" s="6"/>
      <c r="D4" s="6"/>
      <c r="E4" s="6"/>
    </row>
    <row r="5" spans="2:6" ht="15" customHeight="1" x14ac:dyDescent="0.2">
      <c r="B5" s="7"/>
      <c r="C5" s="2"/>
      <c r="D5" s="2"/>
      <c r="E5" s="2"/>
    </row>
    <row r="6" spans="2:6" ht="25.15" customHeight="1" x14ac:dyDescent="0.2">
      <c r="B6" s="19" t="s">
        <v>2</v>
      </c>
      <c r="C6" s="20" t="s">
        <v>3</v>
      </c>
      <c r="D6" s="68" t="str">
        <f>LIST!B2</f>
        <v>30 сентября 2019 года</v>
      </c>
      <c r="E6" s="68" t="str">
        <f>VLOOKUP(D6,settings!$B$2:$C$22,2,)</f>
        <v>30 сентября 2018 года</v>
      </c>
    </row>
    <row r="7" spans="2:6" ht="15" customHeight="1" x14ac:dyDescent="0.2">
      <c r="B7" s="8" t="s">
        <v>21</v>
      </c>
      <c r="C7" s="9"/>
      <c r="D7" s="12"/>
      <c r="E7" s="12"/>
      <c r="F7" s="58"/>
    </row>
    <row r="8" spans="2:6" ht="15" customHeight="1" x14ac:dyDescent="0.2">
      <c r="B8" s="8" t="s">
        <v>165</v>
      </c>
      <c r="C8" s="9"/>
      <c r="D8" s="12"/>
      <c r="E8" s="12">
        <v>-195849</v>
      </c>
      <c r="F8" s="58"/>
    </row>
    <row r="9" spans="2:6" ht="15" customHeight="1" x14ac:dyDescent="0.2">
      <c r="B9" s="10" t="s">
        <v>4</v>
      </c>
      <c r="C9" s="13"/>
      <c r="D9" s="12">
        <v>-352548</v>
      </c>
      <c r="E9" s="12">
        <v>-6119</v>
      </c>
      <c r="F9" s="58"/>
    </row>
    <row r="10" spans="2:6" ht="15" customHeight="1" x14ac:dyDescent="0.2">
      <c r="B10" s="19" t="s">
        <v>187</v>
      </c>
      <c r="C10" s="23"/>
      <c r="D10" s="24"/>
      <c r="E10" s="24"/>
      <c r="F10" s="58"/>
    </row>
    <row r="11" spans="2:6" s="38" customFormat="1" ht="15" customHeight="1" x14ac:dyDescent="0.2">
      <c r="B11" s="22" t="s">
        <v>5</v>
      </c>
      <c r="C11" s="11"/>
      <c r="D11" s="70">
        <f>SUM(D7:D10)</f>
        <v>-352548</v>
      </c>
      <c r="E11" s="70">
        <f>SUM(E7:E10)</f>
        <v>-201968</v>
      </c>
      <c r="F11" s="82"/>
    </row>
    <row r="12" spans="2:6" ht="15" customHeight="1" x14ac:dyDescent="0.2">
      <c r="B12" s="10" t="s">
        <v>6</v>
      </c>
      <c r="C12" s="11"/>
      <c r="D12" s="12">
        <v>587464</v>
      </c>
      <c r="E12" s="12">
        <v>500252</v>
      </c>
      <c r="F12" s="58"/>
    </row>
    <row r="13" spans="2:6" ht="15" customHeight="1" x14ac:dyDescent="0.2">
      <c r="B13" s="10" t="s">
        <v>7</v>
      </c>
      <c r="C13" s="11"/>
      <c r="D13" s="12"/>
      <c r="E13" s="12">
        <v>-4630</v>
      </c>
      <c r="F13" s="58"/>
    </row>
    <row r="14" spans="2:6" ht="15" customHeight="1" x14ac:dyDescent="0.2">
      <c r="B14" s="10" t="s">
        <v>183</v>
      </c>
      <c r="C14" s="13"/>
      <c r="D14" s="12">
        <v>18628</v>
      </c>
      <c r="E14" s="12">
        <v>69729</v>
      </c>
      <c r="F14" s="58"/>
    </row>
    <row r="15" spans="2:6" ht="15" customHeight="1" x14ac:dyDescent="0.2">
      <c r="B15" s="10" t="s">
        <v>10</v>
      </c>
      <c r="C15" s="13"/>
      <c r="D15" s="12"/>
      <c r="E15" s="12">
        <v>-231353</v>
      </c>
      <c r="F15" s="58"/>
    </row>
    <row r="16" spans="2:6" ht="15" customHeight="1" x14ac:dyDescent="0.2">
      <c r="B16" s="19" t="s">
        <v>9</v>
      </c>
      <c r="C16" s="23"/>
      <c r="D16" s="24">
        <v>49792</v>
      </c>
      <c r="E16" s="24">
        <v>5743</v>
      </c>
      <c r="F16" s="58"/>
    </row>
    <row r="17" spans="2:6" s="38" customFormat="1" ht="15" customHeight="1" x14ac:dyDescent="0.2">
      <c r="B17" s="14" t="s">
        <v>20</v>
      </c>
      <c r="C17" s="15"/>
      <c r="D17" s="87">
        <f>SUM(D11:D16)</f>
        <v>303336</v>
      </c>
      <c r="E17" s="87">
        <f>SUM(E11:E16)</f>
        <v>137773</v>
      </c>
      <c r="F17" s="82"/>
    </row>
    <row r="18" spans="2:6" ht="15" customHeight="1" x14ac:dyDescent="0.2">
      <c r="B18" s="10" t="s">
        <v>11</v>
      </c>
      <c r="C18" s="13"/>
      <c r="D18" s="12">
        <v>-102645</v>
      </c>
      <c r="E18" s="12">
        <v>-95847</v>
      </c>
      <c r="F18" s="58"/>
    </row>
    <row r="19" spans="2:6" s="38" customFormat="1" ht="15" customHeight="1" x14ac:dyDescent="0.2">
      <c r="B19" s="26" t="s">
        <v>17</v>
      </c>
      <c r="C19" s="37"/>
      <c r="D19" s="94">
        <f>SUM(D17:D18)</f>
        <v>200691</v>
      </c>
      <c r="E19" s="94">
        <f>SUM(E17:E18)</f>
        <v>41926</v>
      </c>
      <c r="F19" s="82"/>
    </row>
    <row r="20" spans="2:6" ht="15" customHeight="1" x14ac:dyDescent="0.2">
      <c r="B20" s="25" t="s">
        <v>18</v>
      </c>
      <c r="C20" s="13"/>
      <c r="D20" s="12"/>
      <c r="E20" s="12"/>
      <c r="F20" s="58"/>
    </row>
    <row r="21" spans="2:6" s="38" customFormat="1" ht="15" customHeight="1" x14ac:dyDescent="0.2">
      <c r="B21" s="26" t="s">
        <v>19</v>
      </c>
      <c r="C21" s="37"/>
      <c r="D21" s="95">
        <f>SUM(D19)</f>
        <v>200691</v>
      </c>
      <c r="E21" s="95">
        <f>SUM(E19)</f>
        <v>41926</v>
      </c>
      <c r="F21" s="82"/>
    </row>
    <row r="22" spans="2:6" ht="15" customHeight="1" x14ac:dyDescent="0.2">
      <c r="B22" s="16"/>
      <c r="C22" s="2"/>
      <c r="D22" s="83"/>
      <c r="E22" s="83"/>
      <c r="F22" s="58"/>
    </row>
    <row r="23" spans="2:6" ht="15" customHeight="1" x14ac:dyDescent="0.2">
      <c r="B23" s="28" t="s">
        <v>16</v>
      </c>
      <c r="C23" s="29">
        <v>5</v>
      </c>
      <c r="D23" s="96">
        <v>8</v>
      </c>
      <c r="E23" s="96">
        <v>2</v>
      </c>
      <c r="F23" s="58"/>
    </row>
    <row r="24" spans="2:6" ht="15" customHeight="1" x14ac:dyDescent="0.2">
      <c r="B24" s="16"/>
      <c r="C24" s="2"/>
      <c r="D24" s="2"/>
      <c r="E24" s="2"/>
    </row>
    <row r="25" spans="2:6" ht="15" customHeight="1" x14ac:dyDescent="0.2">
      <c r="B25" s="17" t="s">
        <v>12</v>
      </c>
      <c r="C25" s="2"/>
      <c r="D25" s="2"/>
      <c r="E25" s="2"/>
    </row>
    <row r="26" spans="2:6" ht="15" customHeight="1" x14ac:dyDescent="0.2">
      <c r="B26" s="17"/>
      <c r="C26" s="2"/>
      <c r="D26" s="18"/>
      <c r="E26" s="2"/>
    </row>
    <row r="27" spans="2:6" ht="15" customHeight="1" x14ac:dyDescent="0.2">
      <c r="B27" s="17"/>
      <c r="C27" s="2"/>
      <c r="D27" s="2"/>
      <c r="E27" s="2"/>
    </row>
    <row r="28" spans="2:6" ht="15" customHeight="1" x14ac:dyDescent="0.2">
      <c r="B28" s="16"/>
      <c r="C28" s="2"/>
      <c r="D28" s="2"/>
      <c r="E28" s="2"/>
    </row>
    <row r="29" spans="2:6" ht="15" customHeight="1" x14ac:dyDescent="0.2">
      <c r="B29" s="16" t="s">
        <v>13</v>
      </c>
      <c r="C29" s="2"/>
      <c r="D29" s="2" t="s">
        <v>206</v>
      </c>
      <c r="E29" s="2"/>
    </row>
    <row r="30" spans="2:6" ht="15" customHeight="1" x14ac:dyDescent="0.2">
      <c r="B30" s="16"/>
      <c r="C30" s="2"/>
      <c r="D30" s="2"/>
      <c r="E30" s="2"/>
    </row>
    <row r="31" spans="2:6" ht="15" customHeight="1" x14ac:dyDescent="0.2">
      <c r="B31" s="16"/>
      <c r="C31" s="2"/>
      <c r="D31" s="2"/>
      <c r="E31" s="2"/>
    </row>
    <row r="32" spans="2:6" ht="15" customHeight="1" x14ac:dyDescent="0.2">
      <c r="B32" s="16" t="s">
        <v>14</v>
      </c>
      <c r="C32" s="2"/>
      <c r="D32" s="2" t="s">
        <v>207</v>
      </c>
      <c r="E32" s="2"/>
    </row>
  </sheetData>
  <pageMargins left="0.78740157480314965" right="0.39370078740157483" top="0.39370078740157483" bottom="0.39370078740157483" header="0.31496062992125984" footer="0.31496062992125984"/>
  <pageSetup paperSize="9" orientation="portrait" horizontalDpi="4294967295" verticalDpi="4294967295" r:id="rId1"/>
  <ignoredErrors>
    <ignoredError sqref="D17:E17 D19:E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G57"/>
  <sheetViews>
    <sheetView workbookViewId="0">
      <pane xSplit="5" ySplit="6" topLeftCell="F25" activePane="bottomRight" state="frozen"/>
      <selection pane="topRight" activeCell="F1" sqref="F1"/>
      <selection pane="bottomLeft" activeCell="A7" sqref="A7"/>
      <selection pane="bottomRight" activeCell="D39" sqref="D39"/>
    </sheetView>
  </sheetViews>
  <sheetFormatPr defaultColWidth="8.85546875" defaultRowHeight="12.75" x14ac:dyDescent="0.2"/>
  <cols>
    <col min="1" max="1" width="0.85546875" style="3" customWidth="1"/>
    <col min="2" max="2" width="50.7109375" style="3" customWidth="1"/>
    <col min="3" max="3" width="7.7109375" style="3" hidden="1" customWidth="1"/>
    <col min="4" max="5" width="10.7109375" style="3" customWidth="1"/>
    <col min="6" max="6" width="6.28515625" style="3" customWidth="1"/>
    <col min="7" max="16384" width="8.85546875" style="3"/>
  </cols>
  <sheetData>
    <row r="1" spans="2:6" ht="15" customHeight="1" x14ac:dyDescent="0.2">
      <c r="B1" s="98" t="s">
        <v>0</v>
      </c>
      <c r="C1" s="2"/>
      <c r="D1" s="2"/>
      <c r="E1" s="2"/>
    </row>
    <row r="2" spans="2:6" ht="15" customHeight="1" x14ac:dyDescent="0.2">
      <c r="B2" s="98" t="s">
        <v>22</v>
      </c>
      <c r="C2" s="2"/>
      <c r="D2" s="2"/>
      <c r="E2" s="2"/>
    </row>
    <row r="3" spans="2:6" ht="15" customHeight="1" x14ac:dyDescent="0.2">
      <c r="B3" s="99" t="str">
        <f>VLOOKUP(LIST!B2,settings!B2:H22,5,)</f>
        <v>По состоянию на 30 сентября 2019 года</v>
      </c>
      <c r="C3" s="4"/>
      <c r="D3" s="4"/>
      <c r="E3" s="4"/>
    </row>
    <row r="4" spans="2:6" ht="4.9000000000000004" customHeight="1" thickBot="1" x14ac:dyDescent="0.25">
      <c r="B4" s="33"/>
      <c r="C4" s="34"/>
      <c r="D4" s="34"/>
      <c r="E4" s="34"/>
    </row>
    <row r="5" spans="2:6" ht="15" customHeight="1" x14ac:dyDescent="0.2">
      <c r="B5" s="30"/>
      <c r="C5" s="2"/>
      <c r="D5" s="2"/>
      <c r="E5" s="2"/>
    </row>
    <row r="6" spans="2:6" ht="25.15" customHeight="1" x14ac:dyDescent="0.2">
      <c r="B6" s="19" t="s">
        <v>2</v>
      </c>
      <c r="C6" s="20" t="s">
        <v>3</v>
      </c>
      <c r="D6" s="21" t="str">
        <f>LIST!B2</f>
        <v>30 сентября 2019 года</v>
      </c>
      <c r="E6" s="21" t="str">
        <f>VLOOKUP(D6,settings!$B$2:$D$22,3,)</f>
        <v>31 декабря 2018 года</v>
      </c>
    </row>
    <row r="7" spans="2:6" ht="15" customHeight="1" x14ac:dyDescent="0.2">
      <c r="B7" s="14" t="s">
        <v>24</v>
      </c>
      <c r="C7" s="9"/>
      <c r="D7" s="31"/>
      <c r="E7" s="31"/>
    </row>
    <row r="8" spans="2:6" ht="15" customHeight="1" x14ac:dyDescent="0.2">
      <c r="B8" s="14" t="s">
        <v>25</v>
      </c>
      <c r="C8" s="9"/>
      <c r="D8" s="31"/>
      <c r="E8" s="31"/>
    </row>
    <row r="9" spans="2:6" ht="15" customHeight="1" x14ac:dyDescent="0.2">
      <c r="B9" s="8" t="s">
        <v>26</v>
      </c>
      <c r="C9" s="9">
        <v>3</v>
      </c>
      <c r="D9" s="88">
        <v>3432962</v>
      </c>
      <c r="E9" s="88">
        <v>6241988</v>
      </c>
      <c r="F9" s="58"/>
    </row>
    <row r="10" spans="2:6" ht="15" customHeight="1" x14ac:dyDescent="0.2">
      <c r="B10" s="8" t="s">
        <v>27</v>
      </c>
      <c r="C10" s="9">
        <v>4</v>
      </c>
      <c r="D10" s="88">
        <v>571604</v>
      </c>
      <c r="E10" s="88">
        <v>543355</v>
      </c>
      <c r="F10" s="58"/>
    </row>
    <row r="11" spans="2:6" ht="15" customHeight="1" x14ac:dyDescent="0.2">
      <c r="B11" s="8" t="s">
        <v>28</v>
      </c>
      <c r="C11" s="9"/>
      <c r="D11" s="88"/>
      <c r="E11" s="88"/>
      <c r="F11" s="58"/>
    </row>
    <row r="12" spans="2:6" ht="15" customHeight="1" x14ac:dyDescent="0.2">
      <c r="B12" s="8" t="s">
        <v>29</v>
      </c>
      <c r="C12" s="9"/>
      <c r="D12" s="88">
        <v>9689241</v>
      </c>
      <c r="E12" s="88">
        <v>6954214</v>
      </c>
      <c r="F12" s="58"/>
    </row>
    <row r="13" spans="2:6" ht="15" customHeight="1" x14ac:dyDescent="0.2">
      <c r="B13" s="8" t="s">
        <v>30</v>
      </c>
      <c r="C13" s="9"/>
      <c r="D13" s="88">
        <v>5232251</v>
      </c>
      <c r="E13" s="88">
        <v>5232251</v>
      </c>
      <c r="F13" s="58"/>
    </row>
    <row r="14" spans="2:6" ht="15" customHeight="1" x14ac:dyDescent="0.2">
      <c r="B14" s="8" t="s">
        <v>204</v>
      </c>
      <c r="C14" s="9"/>
      <c r="D14" s="88">
        <v>29168</v>
      </c>
      <c r="E14" s="88"/>
      <c r="F14" s="58"/>
    </row>
    <row r="15" spans="2:6" ht="15" customHeight="1" x14ac:dyDescent="0.2">
      <c r="B15" s="19" t="s">
        <v>31</v>
      </c>
      <c r="C15" s="23"/>
      <c r="D15" s="90">
        <v>303635</v>
      </c>
      <c r="E15" s="90">
        <v>302002</v>
      </c>
      <c r="F15" s="58"/>
    </row>
    <row r="16" spans="2:6" ht="15" customHeight="1" x14ac:dyDescent="0.2">
      <c r="B16" s="35"/>
      <c r="C16" s="27"/>
      <c r="D16" s="91">
        <f>SUM(D9:D15)</f>
        <v>19258861</v>
      </c>
      <c r="E16" s="91">
        <f>SUM(E9:E15)</f>
        <v>19273810</v>
      </c>
      <c r="F16" s="58"/>
    </row>
    <row r="17" spans="2:6" ht="15" customHeight="1" x14ac:dyDescent="0.2">
      <c r="B17" s="32" t="s">
        <v>32</v>
      </c>
      <c r="C17" s="9"/>
      <c r="D17" s="88"/>
      <c r="E17" s="88"/>
      <c r="F17" s="58"/>
    </row>
    <row r="18" spans="2:6" ht="15" customHeight="1" x14ac:dyDescent="0.2">
      <c r="B18" s="8" t="s">
        <v>33</v>
      </c>
      <c r="C18" s="9"/>
      <c r="D18" s="88">
        <v>74176</v>
      </c>
      <c r="E18" s="88">
        <v>29423</v>
      </c>
      <c r="F18" s="58"/>
    </row>
    <row r="19" spans="2:6" ht="15" customHeight="1" x14ac:dyDescent="0.2">
      <c r="B19" s="8" t="s">
        <v>34</v>
      </c>
      <c r="C19" s="9"/>
      <c r="D19" s="88">
        <v>601841</v>
      </c>
      <c r="E19" s="88">
        <v>7665</v>
      </c>
      <c r="F19" s="58"/>
    </row>
    <row r="20" spans="2:6" ht="15" customHeight="1" x14ac:dyDescent="0.2">
      <c r="B20" s="8" t="s">
        <v>29</v>
      </c>
      <c r="C20" s="9"/>
      <c r="D20" s="88"/>
      <c r="E20" s="88"/>
      <c r="F20" s="58"/>
    </row>
    <row r="21" spans="2:6" ht="15" customHeight="1" x14ac:dyDescent="0.2">
      <c r="B21" s="8" t="s">
        <v>35</v>
      </c>
      <c r="C21" s="9"/>
      <c r="D21" s="88">
        <v>553977</v>
      </c>
      <c r="E21" s="88">
        <v>552455</v>
      </c>
      <c r="F21" s="58"/>
    </row>
    <row r="22" spans="2:6" ht="15" customHeight="1" x14ac:dyDescent="0.2">
      <c r="B22" s="8" t="s">
        <v>184</v>
      </c>
      <c r="C22" s="9"/>
      <c r="D22" s="88"/>
      <c r="E22" s="88"/>
      <c r="F22" s="58"/>
    </row>
    <row r="23" spans="2:6" ht="15" customHeight="1" x14ac:dyDescent="0.2">
      <c r="B23" s="19" t="s">
        <v>36</v>
      </c>
      <c r="C23" s="23"/>
      <c r="D23" s="90">
        <v>2486104</v>
      </c>
      <c r="E23" s="90">
        <v>3601731</v>
      </c>
      <c r="F23" s="58"/>
    </row>
    <row r="24" spans="2:6" ht="15" customHeight="1" x14ac:dyDescent="0.2">
      <c r="B24" s="36"/>
      <c r="C24" s="13"/>
      <c r="D24" s="71">
        <f>SUM(D18:D23)</f>
        <v>3716098</v>
      </c>
      <c r="E24" s="71">
        <f>SUM(E18:E23)</f>
        <v>4191274</v>
      </c>
      <c r="F24" s="58"/>
    </row>
    <row r="25" spans="2:6" ht="15" customHeight="1" x14ac:dyDescent="0.2">
      <c r="B25" s="35" t="s">
        <v>37</v>
      </c>
      <c r="C25" s="37"/>
      <c r="D25" s="75">
        <f>SUM(D16,D24)</f>
        <v>22974959</v>
      </c>
      <c r="E25" s="75">
        <f>SUM(E16,E24)</f>
        <v>23465084</v>
      </c>
      <c r="F25" s="58"/>
    </row>
    <row r="26" spans="2:6" ht="4.9000000000000004" customHeight="1" x14ac:dyDescent="0.2">
      <c r="B26" s="14"/>
      <c r="C26" s="10"/>
      <c r="D26" s="71"/>
      <c r="E26" s="71"/>
      <c r="F26" s="58"/>
    </row>
    <row r="27" spans="2:6" ht="15" customHeight="1" x14ac:dyDescent="0.2">
      <c r="B27" s="14" t="s">
        <v>38</v>
      </c>
      <c r="C27" s="8"/>
      <c r="D27" s="88"/>
      <c r="E27" s="88"/>
      <c r="F27" s="58"/>
    </row>
    <row r="28" spans="2:6" ht="15" customHeight="1" x14ac:dyDescent="0.2">
      <c r="B28" s="8" t="s">
        <v>39</v>
      </c>
      <c r="C28" s="9">
        <v>5</v>
      </c>
      <c r="D28" s="88">
        <v>26220170</v>
      </c>
      <c r="E28" s="88">
        <v>26220170</v>
      </c>
      <c r="F28" s="58"/>
    </row>
    <row r="29" spans="2:6" ht="15" customHeight="1" x14ac:dyDescent="0.2">
      <c r="B29" s="8" t="s">
        <v>41</v>
      </c>
      <c r="C29" s="9"/>
      <c r="D29" s="88"/>
      <c r="E29" s="88"/>
      <c r="F29" s="58"/>
    </row>
    <row r="30" spans="2:6" ht="15" customHeight="1" x14ac:dyDescent="0.2">
      <c r="B30" s="8" t="s">
        <v>40</v>
      </c>
      <c r="C30" s="9"/>
      <c r="D30" s="88">
        <v>-15857959</v>
      </c>
      <c r="E30" s="88">
        <v>-15857959</v>
      </c>
      <c r="F30" s="58"/>
    </row>
    <row r="31" spans="2:6" ht="15" customHeight="1" x14ac:dyDescent="0.2">
      <c r="B31" s="10" t="s">
        <v>42</v>
      </c>
      <c r="C31" s="13"/>
      <c r="D31" s="71">
        <v>703776</v>
      </c>
      <c r="E31" s="88">
        <v>503085</v>
      </c>
      <c r="F31" s="58"/>
    </row>
    <row r="32" spans="2:6" ht="15" customHeight="1" x14ac:dyDescent="0.2">
      <c r="B32" s="26" t="s">
        <v>43</v>
      </c>
      <c r="C32" s="37"/>
      <c r="D32" s="75">
        <f>SUM(D28:D31)</f>
        <v>11065987</v>
      </c>
      <c r="E32" s="75">
        <f>SUM(E28:E31)</f>
        <v>10865296</v>
      </c>
      <c r="F32" s="58"/>
    </row>
    <row r="33" spans="2:7" ht="4.9000000000000004" customHeight="1" x14ac:dyDescent="0.2">
      <c r="B33" s="22"/>
      <c r="C33" s="11"/>
      <c r="D33" s="74"/>
      <c r="E33" s="74"/>
      <c r="F33" s="58"/>
    </row>
    <row r="34" spans="2:7" ht="15" customHeight="1" x14ac:dyDescent="0.2">
      <c r="B34" s="14" t="s">
        <v>44</v>
      </c>
      <c r="C34" s="9"/>
      <c r="D34" s="88"/>
      <c r="E34" s="88"/>
      <c r="F34" s="58"/>
    </row>
    <row r="35" spans="2:7" ht="15" customHeight="1" x14ac:dyDescent="0.2">
      <c r="B35" s="8" t="s">
        <v>45</v>
      </c>
      <c r="C35" s="9">
        <v>6</v>
      </c>
      <c r="D35" s="71">
        <v>9063397</v>
      </c>
      <c r="E35" s="71">
        <v>9042456</v>
      </c>
      <c r="F35" s="58"/>
    </row>
    <row r="36" spans="2:7" ht="15" customHeight="1" x14ac:dyDescent="0.2">
      <c r="B36" s="19" t="s">
        <v>46</v>
      </c>
      <c r="C36" s="23">
        <v>6</v>
      </c>
      <c r="D36" s="90">
        <v>1293201</v>
      </c>
      <c r="E36" s="90">
        <v>1282493</v>
      </c>
      <c r="F36" s="58"/>
    </row>
    <row r="37" spans="2:7" ht="15" customHeight="1" x14ac:dyDescent="0.2">
      <c r="B37" s="26"/>
      <c r="C37" s="27"/>
      <c r="D37" s="91">
        <f>SUM(D35:D36)</f>
        <v>10356598</v>
      </c>
      <c r="E37" s="91">
        <f>SUM(E35:E36)</f>
        <v>10324949</v>
      </c>
      <c r="F37" s="58"/>
    </row>
    <row r="38" spans="2:7" ht="15" customHeight="1" x14ac:dyDescent="0.2">
      <c r="B38" s="14" t="s">
        <v>47</v>
      </c>
      <c r="C38" s="9"/>
      <c r="D38" s="88"/>
      <c r="E38" s="88"/>
      <c r="F38" s="58"/>
    </row>
    <row r="39" spans="2:7" ht="15" customHeight="1" x14ac:dyDescent="0.2">
      <c r="B39" s="8" t="s">
        <v>45</v>
      </c>
      <c r="C39" s="9">
        <v>6</v>
      </c>
      <c r="D39" s="71"/>
      <c r="E39" s="71"/>
      <c r="F39" s="58"/>
    </row>
    <row r="40" spans="2:7" ht="15" customHeight="1" x14ac:dyDescent="0.2">
      <c r="B40" s="8" t="s">
        <v>46</v>
      </c>
      <c r="C40" s="9">
        <v>6</v>
      </c>
      <c r="D40" s="71">
        <v>1100078</v>
      </c>
      <c r="E40" s="71">
        <v>1100078</v>
      </c>
      <c r="F40" s="58"/>
    </row>
    <row r="41" spans="2:7" ht="15" customHeight="1" x14ac:dyDescent="0.2">
      <c r="B41" s="8" t="s">
        <v>48</v>
      </c>
      <c r="C41" s="9"/>
      <c r="D41" s="71">
        <v>117728</v>
      </c>
      <c r="E41" s="71">
        <v>111220</v>
      </c>
      <c r="F41" s="58"/>
    </row>
    <row r="42" spans="2:7" ht="15" customHeight="1" x14ac:dyDescent="0.2">
      <c r="B42" s="8" t="s">
        <v>49</v>
      </c>
      <c r="C42" s="9"/>
      <c r="D42" s="71">
        <v>94771</v>
      </c>
      <c r="E42" s="71">
        <v>105851</v>
      </c>
      <c r="F42" s="58"/>
    </row>
    <row r="43" spans="2:7" ht="15" customHeight="1" x14ac:dyDescent="0.2">
      <c r="B43" s="8" t="s">
        <v>50</v>
      </c>
      <c r="C43" s="9">
        <v>8</v>
      </c>
      <c r="D43" s="71">
        <v>239797</v>
      </c>
      <c r="E43" s="71">
        <v>957690</v>
      </c>
      <c r="F43" s="58"/>
      <c r="G43" s="58"/>
    </row>
    <row r="44" spans="2:7" ht="15" customHeight="1" x14ac:dyDescent="0.2">
      <c r="B44" s="19" t="s">
        <v>51</v>
      </c>
      <c r="C44" s="23">
        <v>9</v>
      </c>
      <c r="D44" s="90"/>
      <c r="E44" s="90"/>
      <c r="F44" s="58"/>
    </row>
    <row r="45" spans="2:7" ht="15" customHeight="1" x14ac:dyDescent="0.2">
      <c r="B45" s="26"/>
      <c r="C45" s="27"/>
      <c r="D45" s="91">
        <f>SUM(D39:D44)</f>
        <v>1552374</v>
      </c>
      <c r="E45" s="91">
        <f>SUM(E39:E44)</f>
        <v>2274839</v>
      </c>
      <c r="F45" s="58"/>
    </row>
    <row r="46" spans="2:7" s="38" customFormat="1" ht="15" customHeight="1" x14ac:dyDescent="0.2">
      <c r="B46" s="26" t="s">
        <v>52</v>
      </c>
      <c r="C46" s="37"/>
      <c r="D46" s="75">
        <f>SUM(D37,D45)</f>
        <v>11908972</v>
      </c>
      <c r="E46" s="75">
        <f>SUM(E37,E45)</f>
        <v>12599788</v>
      </c>
      <c r="F46" s="82"/>
    </row>
    <row r="47" spans="2:7" s="38" customFormat="1" ht="15" customHeight="1" x14ac:dyDescent="0.2">
      <c r="B47" s="26" t="s">
        <v>53</v>
      </c>
      <c r="C47" s="37"/>
      <c r="D47" s="75">
        <f>SUM(D32,D46)</f>
        <v>22974959</v>
      </c>
      <c r="E47" s="75">
        <f>SUM(E32,E46)</f>
        <v>23465084</v>
      </c>
      <c r="F47" s="82"/>
    </row>
    <row r="48" spans="2:7" ht="15" customHeight="1" x14ac:dyDescent="0.2">
      <c r="B48" s="16"/>
      <c r="C48" s="2"/>
      <c r="D48" s="83"/>
      <c r="E48" s="83"/>
      <c r="F48" s="58"/>
    </row>
    <row r="49" spans="2:6" ht="4.9000000000000004" customHeight="1" x14ac:dyDescent="0.2">
      <c r="B49" s="16"/>
      <c r="C49" s="2"/>
      <c r="D49" s="83"/>
      <c r="E49" s="83"/>
      <c r="F49" s="58"/>
    </row>
    <row r="50" spans="2:6" ht="15" customHeight="1" x14ac:dyDescent="0.2">
      <c r="B50" s="40" t="s">
        <v>54</v>
      </c>
      <c r="C50" s="41"/>
      <c r="D50" s="92">
        <v>26220170</v>
      </c>
      <c r="E50" s="92">
        <v>26220170</v>
      </c>
      <c r="F50" s="58"/>
    </row>
    <row r="51" spans="2:6" s="38" customFormat="1" ht="15" customHeight="1" x14ac:dyDescent="0.2">
      <c r="B51" s="39" t="s">
        <v>55</v>
      </c>
      <c r="C51" s="59">
        <v>5</v>
      </c>
      <c r="D51" s="93">
        <v>422</v>
      </c>
      <c r="E51" s="93">
        <v>414</v>
      </c>
      <c r="F51" s="82"/>
    </row>
    <row r="52" spans="2:6" ht="15" customHeight="1" x14ac:dyDescent="0.2">
      <c r="B52" s="16"/>
      <c r="C52" s="2"/>
      <c r="D52" s="2"/>
      <c r="E52" s="2"/>
    </row>
    <row r="53" spans="2:6" ht="15" customHeight="1" x14ac:dyDescent="0.2">
      <c r="B53" s="16"/>
      <c r="C53" s="2"/>
      <c r="D53" s="2"/>
      <c r="E53" s="2"/>
    </row>
    <row r="54" spans="2:6" ht="15" customHeight="1" x14ac:dyDescent="0.2">
      <c r="B54" s="16" t="s">
        <v>13</v>
      </c>
      <c r="C54" s="2"/>
      <c r="D54" s="2" t="s">
        <v>206</v>
      </c>
      <c r="E54" s="2"/>
    </row>
    <row r="55" spans="2:6" ht="15" customHeight="1" x14ac:dyDescent="0.2">
      <c r="B55" s="16"/>
      <c r="C55" s="2"/>
      <c r="D55" s="2"/>
      <c r="E55" s="2"/>
    </row>
    <row r="56" spans="2:6" ht="15" customHeight="1" x14ac:dyDescent="0.2">
      <c r="B56" s="16"/>
      <c r="C56" s="2"/>
      <c r="D56" s="2"/>
      <c r="E56" s="2"/>
    </row>
    <row r="57" spans="2:6" ht="15" customHeight="1" x14ac:dyDescent="0.2">
      <c r="B57" s="16" t="s">
        <v>14</v>
      </c>
      <c r="C57" s="2"/>
      <c r="D57" s="2" t="s">
        <v>207</v>
      </c>
      <c r="E57" s="2"/>
    </row>
  </sheetData>
  <pageMargins left="0.78740157480314965" right="0.39370078740157483" top="0.39370078740157483" bottom="0.39370078740157483" header="0.31496062992125984" footer="0.31496062992125984"/>
  <pageSetup paperSize="9" scale="9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H56"/>
  <sheetViews>
    <sheetView topLeftCell="A13" zoomScale="90" zoomScaleNormal="90" workbookViewId="0">
      <selection activeCell="D37" sqref="D37"/>
    </sheetView>
  </sheetViews>
  <sheetFormatPr defaultColWidth="8.85546875" defaultRowHeight="12.75" x14ac:dyDescent="0.2"/>
  <cols>
    <col min="1" max="1" width="0.85546875" style="3" customWidth="1"/>
    <col min="2" max="2" width="55.7109375" style="3" customWidth="1"/>
    <col min="3" max="3" width="7.7109375" style="3" customWidth="1"/>
    <col min="4" max="5" width="10.7109375" style="3" customWidth="1"/>
    <col min="6" max="16384" width="8.85546875" style="3"/>
  </cols>
  <sheetData>
    <row r="1" spans="2:8" ht="15" customHeight="1" x14ac:dyDescent="0.2">
      <c r="B1" s="98" t="s">
        <v>0</v>
      </c>
      <c r="C1" s="16"/>
      <c r="D1" s="42"/>
      <c r="E1" s="42"/>
    </row>
    <row r="2" spans="2:8" ht="15" customHeight="1" x14ac:dyDescent="0.2">
      <c r="B2" s="98" t="s">
        <v>56</v>
      </c>
      <c r="C2" s="16"/>
      <c r="D2" s="42"/>
      <c r="E2" s="42"/>
    </row>
    <row r="3" spans="2:8" ht="15" customHeight="1" x14ac:dyDescent="0.2">
      <c r="B3" s="99" t="str">
        <f>'Отч о совокуп.доходе'!B3</f>
        <v>За девять месяцев, закончивщийся 30 сентября 2019 года</v>
      </c>
      <c r="C3" s="44"/>
      <c r="D3" s="44"/>
      <c r="E3" s="44"/>
    </row>
    <row r="4" spans="2:8" ht="4.9000000000000004" customHeight="1" thickBot="1" x14ac:dyDescent="0.25">
      <c r="B4" s="46"/>
      <c r="C4" s="6"/>
      <c r="D4" s="6"/>
      <c r="E4" s="6"/>
    </row>
    <row r="5" spans="2:8" ht="15" customHeight="1" x14ac:dyDescent="0.2">
      <c r="B5" s="51"/>
      <c r="C5" s="42"/>
      <c r="D5" s="42"/>
      <c r="E5" s="42"/>
    </row>
    <row r="6" spans="2:8" ht="25.15" customHeight="1" x14ac:dyDescent="0.2">
      <c r="B6" s="19" t="s">
        <v>2</v>
      </c>
      <c r="C6" s="20" t="s">
        <v>3</v>
      </c>
      <c r="D6" s="68" t="str">
        <f>'Отч о совокуп.доходе'!D6</f>
        <v>30 сентября 2019 года</v>
      </c>
      <c r="E6" s="68" t="str">
        <f>'Отч о совокуп.доходе'!E6</f>
        <v>30 сентября 2018 года</v>
      </c>
    </row>
    <row r="7" spans="2:8" s="38" customFormat="1" ht="13.15" customHeight="1" x14ac:dyDescent="0.2">
      <c r="B7" s="32" t="s">
        <v>57</v>
      </c>
      <c r="C7" s="15"/>
      <c r="D7" s="87"/>
      <c r="E7" s="87"/>
      <c r="F7" s="82"/>
    </row>
    <row r="8" spans="2:8" ht="13.15" customHeight="1" x14ac:dyDescent="0.2">
      <c r="B8" s="8" t="s">
        <v>58</v>
      </c>
      <c r="C8" s="9"/>
      <c r="D8" s="88">
        <v>303336</v>
      </c>
      <c r="E8" s="88">
        <v>137773</v>
      </c>
      <c r="F8" s="58"/>
    </row>
    <row r="9" spans="2:8" ht="13.15" customHeight="1" x14ac:dyDescent="0.2">
      <c r="B9" s="8" t="s">
        <v>59</v>
      </c>
      <c r="C9" s="9"/>
      <c r="D9" s="88"/>
      <c r="E9" s="88"/>
      <c r="F9" s="58"/>
    </row>
    <row r="10" spans="2:8" ht="13.15" customHeight="1" x14ac:dyDescent="0.2">
      <c r="B10" s="43" t="s">
        <v>60</v>
      </c>
      <c r="C10" s="9"/>
      <c r="D10" s="88">
        <v>-587464</v>
      </c>
      <c r="E10" s="88">
        <v>-406992</v>
      </c>
      <c r="F10" s="58"/>
    </row>
    <row r="11" spans="2:8" ht="13.15" customHeight="1" x14ac:dyDescent="0.2">
      <c r="B11" s="43" t="s">
        <v>61</v>
      </c>
      <c r="C11" s="9"/>
      <c r="D11" s="88"/>
      <c r="E11" s="88">
        <v>2725</v>
      </c>
      <c r="F11" s="58"/>
    </row>
    <row r="12" spans="2:8" ht="13.15" customHeight="1" x14ac:dyDescent="0.2">
      <c r="B12" s="43" t="s">
        <v>8</v>
      </c>
      <c r="C12" s="9"/>
      <c r="D12" s="88"/>
      <c r="E12" s="88"/>
      <c r="F12" s="58"/>
    </row>
    <row r="13" spans="2:8" ht="13.15" customHeight="1" x14ac:dyDescent="0.2">
      <c r="B13" s="43" t="s">
        <v>62</v>
      </c>
      <c r="C13" s="9"/>
      <c r="D13" s="88">
        <v>104775</v>
      </c>
      <c r="E13" s="88">
        <v>41169</v>
      </c>
      <c r="F13" s="58"/>
    </row>
    <row r="14" spans="2:8" ht="13.15" customHeight="1" x14ac:dyDescent="0.2">
      <c r="B14" s="43" t="s">
        <v>63</v>
      </c>
      <c r="C14" s="9"/>
      <c r="D14" s="88"/>
      <c r="E14" s="88"/>
      <c r="F14" s="58"/>
    </row>
    <row r="15" spans="2:8" ht="13.15" customHeight="1" x14ac:dyDescent="0.2">
      <c r="B15" s="43" t="s">
        <v>185</v>
      </c>
      <c r="C15" s="9"/>
      <c r="D15" s="88"/>
      <c r="E15" s="88">
        <v>35</v>
      </c>
      <c r="F15" s="58"/>
    </row>
    <row r="16" spans="2:8" ht="13.15" customHeight="1" x14ac:dyDescent="0.2">
      <c r="B16" s="43" t="s">
        <v>64</v>
      </c>
      <c r="C16" s="9"/>
      <c r="D16" s="88">
        <v>65494</v>
      </c>
      <c r="E16" s="88">
        <v>-239174</v>
      </c>
      <c r="F16" s="58"/>
      <c r="H16" s="58"/>
    </row>
    <row r="17" spans="2:6" ht="13.15" customHeight="1" x14ac:dyDescent="0.2">
      <c r="B17" s="48" t="s">
        <v>65</v>
      </c>
      <c r="C17" s="49"/>
      <c r="D17" s="72">
        <f>SUM(D8:D16)</f>
        <v>-113859</v>
      </c>
      <c r="E17" s="72">
        <f>SUM(E8:E16)</f>
        <v>-464464</v>
      </c>
      <c r="F17" s="58"/>
    </row>
    <row r="18" spans="2:6" ht="13.15" customHeight="1" x14ac:dyDescent="0.2">
      <c r="B18" s="8" t="s">
        <v>66</v>
      </c>
      <c r="C18" s="9"/>
      <c r="D18" s="88">
        <v>-44753</v>
      </c>
      <c r="E18" s="88">
        <v>981</v>
      </c>
      <c r="F18" s="58"/>
    </row>
    <row r="19" spans="2:6" ht="13.15" customHeight="1" x14ac:dyDescent="0.2">
      <c r="B19" s="8" t="s">
        <v>67</v>
      </c>
      <c r="C19" s="9"/>
      <c r="D19" s="88">
        <v>-1522</v>
      </c>
      <c r="E19" s="88">
        <v>-31289</v>
      </c>
      <c r="F19" s="58"/>
    </row>
    <row r="20" spans="2:6" ht="13.15" customHeight="1" x14ac:dyDescent="0.2">
      <c r="B20" s="8" t="s">
        <v>68</v>
      </c>
      <c r="C20" s="9"/>
      <c r="D20" s="88">
        <v>-594176</v>
      </c>
      <c r="E20" s="88">
        <v>-224235</v>
      </c>
      <c r="F20" s="58"/>
    </row>
    <row r="21" spans="2:6" ht="13.15" customHeight="1" x14ac:dyDescent="0.2">
      <c r="B21" s="8" t="s">
        <v>69</v>
      </c>
      <c r="C21" s="9"/>
      <c r="D21" s="88">
        <v>-717893</v>
      </c>
      <c r="E21" s="88">
        <v>-81771</v>
      </c>
      <c r="F21" s="58"/>
    </row>
    <row r="22" spans="2:6" ht="11.25" customHeight="1" x14ac:dyDescent="0.2">
      <c r="B22" s="8" t="s">
        <v>70</v>
      </c>
      <c r="C22" s="9"/>
      <c r="D22" s="88"/>
      <c r="E22" s="88">
        <v>133165</v>
      </c>
      <c r="F22" s="58"/>
    </row>
    <row r="23" spans="2:6" ht="12.95" customHeight="1" x14ac:dyDescent="0.2">
      <c r="B23" s="8" t="s">
        <v>71</v>
      </c>
      <c r="C23" s="9"/>
      <c r="D23" s="88"/>
      <c r="E23" s="88"/>
      <c r="F23" s="58"/>
    </row>
    <row r="24" spans="2:6" ht="13.15" customHeight="1" x14ac:dyDescent="0.2">
      <c r="B24" s="8" t="s">
        <v>72</v>
      </c>
      <c r="C24" s="9"/>
      <c r="D24" s="88"/>
      <c r="E24" s="88">
        <v>13022</v>
      </c>
      <c r="F24" s="58"/>
    </row>
    <row r="25" spans="2:6" ht="13.15" customHeight="1" x14ac:dyDescent="0.2">
      <c r="B25" s="48" t="s">
        <v>73</v>
      </c>
      <c r="C25" s="49"/>
      <c r="D25" s="72">
        <f>SUM(D17:D24)</f>
        <v>-1472203</v>
      </c>
      <c r="E25" s="72">
        <f>SUM(E17:E24)</f>
        <v>-654591</v>
      </c>
      <c r="F25" s="58"/>
    </row>
    <row r="26" spans="2:6" ht="13.15" customHeight="1" x14ac:dyDescent="0.2">
      <c r="B26" s="10" t="s">
        <v>74</v>
      </c>
      <c r="C26" s="13"/>
      <c r="D26" s="71">
        <v>-101681</v>
      </c>
      <c r="E26" s="71">
        <v>-67866</v>
      </c>
      <c r="F26" s="58"/>
    </row>
    <row r="27" spans="2:6" ht="13.15" customHeight="1" x14ac:dyDescent="0.2">
      <c r="B27" s="10" t="s">
        <v>75</v>
      </c>
      <c r="C27" s="13"/>
      <c r="D27" s="71"/>
      <c r="E27" s="71"/>
      <c r="F27" s="58"/>
    </row>
    <row r="28" spans="2:6" s="38" customFormat="1" ht="13.15" customHeight="1" x14ac:dyDescent="0.2">
      <c r="B28" s="26" t="s">
        <v>76</v>
      </c>
      <c r="C28" s="50"/>
      <c r="D28" s="73">
        <f>SUM(D25:D27)</f>
        <v>-1573884</v>
      </c>
      <c r="E28" s="73">
        <f>SUM(E25:E27)</f>
        <v>-722457</v>
      </c>
      <c r="F28" s="82"/>
    </row>
    <row r="29" spans="2:6" ht="4.9000000000000004" customHeight="1" x14ac:dyDescent="0.2">
      <c r="B29" s="8"/>
      <c r="C29" s="9"/>
      <c r="D29" s="88"/>
      <c r="E29" s="88"/>
      <c r="F29" s="58"/>
    </row>
    <row r="30" spans="2:6" ht="13.15" customHeight="1" x14ac:dyDescent="0.2">
      <c r="B30" s="32" t="s">
        <v>77</v>
      </c>
      <c r="C30" s="47"/>
      <c r="D30" s="88"/>
      <c r="E30" s="88"/>
      <c r="F30" s="58"/>
    </row>
    <row r="31" spans="2:6" ht="13.15" customHeight="1" x14ac:dyDescent="0.2">
      <c r="B31" s="8" t="s">
        <v>78</v>
      </c>
      <c r="C31" s="9"/>
      <c r="D31" s="88">
        <v>-133024</v>
      </c>
      <c r="E31" s="88">
        <v>-9931</v>
      </c>
      <c r="F31" s="58"/>
    </row>
    <row r="32" spans="2:6" ht="13.15" customHeight="1" x14ac:dyDescent="0.2">
      <c r="B32" s="8" t="s">
        <v>79</v>
      </c>
      <c r="C32" s="9"/>
      <c r="D32" s="88">
        <v>-799118</v>
      </c>
      <c r="E32" s="88">
        <v>-27720</v>
      </c>
      <c r="F32" s="58"/>
    </row>
    <row r="33" spans="2:6" ht="12.75" customHeight="1" x14ac:dyDescent="0.2">
      <c r="B33" s="8" t="s">
        <v>80</v>
      </c>
      <c r="C33" s="9"/>
      <c r="D33" s="88">
        <v>4222102</v>
      </c>
      <c r="E33" s="88">
        <v>5152071</v>
      </c>
      <c r="F33" s="58"/>
    </row>
    <row r="34" spans="2:6" ht="13.15" customHeight="1" x14ac:dyDescent="0.2">
      <c r="B34" s="8" t="s">
        <v>31</v>
      </c>
      <c r="C34" s="9"/>
      <c r="D34" s="88">
        <v>-1633</v>
      </c>
      <c r="E34" s="88">
        <v>-6320</v>
      </c>
      <c r="F34" s="58"/>
    </row>
    <row r="35" spans="2:6" ht="13.15" customHeight="1" x14ac:dyDescent="0.2">
      <c r="B35" s="8" t="s">
        <v>29</v>
      </c>
      <c r="C35" s="9"/>
      <c r="D35" s="71">
        <v>-2214168</v>
      </c>
      <c r="E35" s="71">
        <v>-1364000</v>
      </c>
      <c r="F35" s="58"/>
    </row>
    <row r="36" spans="2:6" ht="13.15" customHeight="1" x14ac:dyDescent="0.2">
      <c r="B36" s="8" t="s">
        <v>211</v>
      </c>
      <c r="C36" s="9"/>
      <c r="D36" s="71">
        <v>-613958</v>
      </c>
      <c r="E36" s="71"/>
      <c r="F36" s="58"/>
    </row>
    <row r="37" spans="2:6" ht="13.15" customHeight="1" x14ac:dyDescent="0.2">
      <c r="B37" s="8" t="s">
        <v>132</v>
      </c>
      <c r="C37" s="9"/>
      <c r="D37" s="71"/>
      <c r="E37" s="71"/>
      <c r="F37" s="58"/>
    </row>
    <row r="38" spans="2:6" ht="13.15" customHeight="1" x14ac:dyDescent="0.2">
      <c r="B38" s="8" t="s">
        <v>81</v>
      </c>
      <c r="C38" s="13"/>
      <c r="D38" s="71"/>
      <c r="E38" s="71"/>
      <c r="F38" s="58"/>
    </row>
    <row r="39" spans="2:6" s="38" customFormat="1" ht="30" customHeight="1" x14ac:dyDescent="0.2">
      <c r="B39" s="26" t="s">
        <v>82</v>
      </c>
      <c r="C39" s="50"/>
      <c r="D39" s="73">
        <f>SUM(D31:D38)</f>
        <v>460201</v>
      </c>
      <c r="E39" s="73">
        <f>SUM(E31:E38)</f>
        <v>3744100</v>
      </c>
      <c r="F39" s="82"/>
    </row>
    <row r="40" spans="2:6" ht="4.9000000000000004" customHeight="1" x14ac:dyDescent="0.2">
      <c r="B40" s="8"/>
      <c r="C40" s="9"/>
      <c r="D40" s="88"/>
      <c r="E40" s="88"/>
      <c r="F40" s="58"/>
    </row>
    <row r="41" spans="2:6" s="38" customFormat="1" ht="13.15" customHeight="1" x14ac:dyDescent="0.2">
      <c r="B41" s="32" t="s">
        <v>83</v>
      </c>
      <c r="C41" s="15"/>
      <c r="D41" s="89"/>
      <c r="E41" s="89"/>
      <c r="F41" s="82"/>
    </row>
    <row r="42" spans="2:6" ht="13.15" hidden="1" customHeight="1" x14ac:dyDescent="0.2">
      <c r="B42" s="10" t="s">
        <v>84</v>
      </c>
      <c r="C42" s="13"/>
      <c r="D42" s="71" t="e">
        <f>SUMIF(#REF!,$D$6,#REF!)</f>
        <v>#REF!</v>
      </c>
      <c r="E42" s="71" t="e">
        <f>SUMIF(#REF!,$E$6,#REF!)</f>
        <v>#REF!</v>
      </c>
      <c r="F42" s="58"/>
    </row>
    <row r="43" spans="2:6" ht="13.15" customHeight="1" x14ac:dyDescent="0.2">
      <c r="B43" s="10" t="s">
        <v>85</v>
      </c>
      <c r="C43" s="13"/>
      <c r="D43" s="71"/>
      <c r="E43" s="71"/>
      <c r="F43" s="58"/>
    </row>
    <row r="44" spans="2:6" ht="13.15" customHeight="1" x14ac:dyDescent="0.2">
      <c r="B44" s="10" t="s">
        <v>86</v>
      </c>
      <c r="C44" s="13"/>
      <c r="D44" s="71"/>
      <c r="E44" s="71"/>
      <c r="F44" s="58"/>
    </row>
    <row r="45" spans="2:6" s="38" customFormat="1" ht="30" customHeight="1" x14ac:dyDescent="0.2">
      <c r="B45" s="26" t="s">
        <v>87</v>
      </c>
      <c r="C45" s="37"/>
      <c r="D45" s="73"/>
      <c r="E45" s="73"/>
      <c r="F45" s="82"/>
    </row>
    <row r="46" spans="2:6" s="38" customFormat="1" ht="4.9000000000000004" customHeight="1" x14ac:dyDescent="0.2">
      <c r="B46" s="22"/>
      <c r="C46" s="11"/>
      <c r="D46" s="74"/>
      <c r="E46" s="74"/>
      <c r="F46" s="82"/>
    </row>
    <row r="47" spans="2:6" ht="13.15" customHeight="1" x14ac:dyDescent="0.2">
      <c r="B47" s="8" t="s">
        <v>88</v>
      </c>
      <c r="C47" s="9"/>
      <c r="D47" s="88">
        <f>SUM(D28,D39,D45)</f>
        <v>-1113683</v>
      </c>
      <c r="E47" s="88">
        <f>SUM(E28,E39,E45)</f>
        <v>3021643</v>
      </c>
      <c r="F47" s="58"/>
    </row>
    <row r="48" spans="2:6" ht="13.15" customHeight="1" x14ac:dyDescent="0.2">
      <c r="B48" s="8" t="s">
        <v>9</v>
      </c>
      <c r="C48" s="9"/>
      <c r="D48" s="71">
        <v>-1944</v>
      </c>
      <c r="E48" s="71"/>
      <c r="F48" s="58"/>
    </row>
    <row r="49" spans="2:6" ht="13.15" customHeight="1" x14ac:dyDescent="0.2">
      <c r="B49" s="10" t="s">
        <v>89</v>
      </c>
      <c r="C49" s="13"/>
      <c r="D49" s="71">
        <v>3601731</v>
      </c>
      <c r="E49" s="71">
        <v>1392012</v>
      </c>
      <c r="F49" s="58"/>
    </row>
    <row r="50" spans="2:6" s="38" customFormat="1" ht="13.15" customHeight="1" x14ac:dyDescent="0.2">
      <c r="B50" s="26" t="s">
        <v>90</v>
      </c>
      <c r="C50" s="50"/>
      <c r="D50" s="75">
        <f>SUM(D47:D49)</f>
        <v>2486104</v>
      </c>
      <c r="E50" s="75">
        <f>SUM(E47:E49)</f>
        <v>4413655</v>
      </c>
      <c r="F50" s="82"/>
    </row>
    <row r="51" spans="2:6" ht="15" customHeight="1" x14ac:dyDescent="0.2">
      <c r="B51" s="51"/>
      <c r="C51" s="42"/>
      <c r="D51" s="88">
        <f>ОФП!D23-D50</f>
        <v>0</v>
      </c>
      <c r="E51" s="88"/>
    </row>
    <row r="52" spans="2:6" ht="15" customHeight="1" x14ac:dyDescent="0.2">
      <c r="B52" s="51"/>
      <c r="C52" s="42"/>
      <c r="D52" s="88"/>
      <c r="E52" s="88"/>
    </row>
    <row r="53" spans="2:6" ht="15" customHeight="1" x14ac:dyDescent="0.2">
      <c r="B53" s="16" t="s">
        <v>13</v>
      </c>
      <c r="C53" s="16"/>
      <c r="D53" s="2" t="s">
        <v>206</v>
      </c>
      <c r="E53" s="2"/>
    </row>
    <row r="54" spans="2:6" ht="15" customHeight="1" x14ac:dyDescent="0.2">
      <c r="B54" s="16"/>
      <c r="C54" s="16"/>
      <c r="D54" s="2"/>
      <c r="E54" s="2"/>
    </row>
    <row r="55" spans="2:6" ht="15" customHeight="1" x14ac:dyDescent="0.2">
      <c r="B55" s="16"/>
      <c r="C55" s="16"/>
      <c r="D55" s="2"/>
      <c r="E55" s="2"/>
    </row>
    <row r="56" spans="2:6" ht="15" customHeight="1" x14ac:dyDescent="0.2">
      <c r="B56" s="16" t="s">
        <v>14</v>
      </c>
      <c r="C56" s="16"/>
      <c r="D56" s="2" t="s">
        <v>207</v>
      </c>
      <c r="E56" s="2"/>
    </row>
  </sheetData>
  <pageMargins left="0.78740157480314965" right="0.39370078740157483" top="0.39370078740157483" bottom="0.39370078740157483" header="0.31496062992125984" footer="0.31496062992125984"/>
  <pageSetup paperSize="9" scale="9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48"/>
  <sheetViews>
    <sheetView tabSelected="1" workbookViewId="0">
      <selection activeCell="G38" sqref="G38"/>
    </sheetView>
  </sheetViews>
  <sheetFormatPr defaultColWidth="8.85546875" defaultRowHeight="12.75" x14ac:dyDescent="0.2"/>
  <cols>
    <col min="1" max="1" width="0.85546875" style="3" customWidth="1"/>
    <col min="2" max="2" width="45.7109375" style="3" customWidth="1"/>
    <col min="3" max="3" width="5.7109375" style="3" customWidth="1"/>
    <col min="4" max="4" width="10.5703125" style="3" customWidth="1"/>
    <col min="5" max="5" width="10.5703125" style="3" hidden="1" customWidth="1"/>
    <col min="6" max="7" width="10.5703125" style="3" customWidth="1"/>
    <col min="8" max="8" width="12.5703125" style="3" customWidth="1"/>
    <col min="9" max="9" width="9.85546875" style="3" customWidth="1"/>
    <col min="10" max="16384" width="8.85546875" style="3"/>
  </cols>
  <sheetData>
    <row r="1" spans="1:8" ht="15" customHeight="1" x14ac:dyDescent="0.2">
      <c r="B1" s="98" t="s">
        <v>0</v>
      </c>
      <c r="C1" s="1"/>
      <c r="D1" s="1"/>
      <c r="E1" s="1"/>
      <c r="F1" s="1"/>
      <c r="G1" s="1"/>
      <c r="H1" s="1"/>
    </row>
    <row r="2" spans="1:8" ht="15" customHeight="1" x14ac:dyDescent="0.2">
      <c r="B2" s="98" t="s">
        <v>91</v>
      </c>
      <c r="C2" s="1"/>
      <c r="D2" s="1"/>
      <c r="E2" s="1"/>
      <c r="F2" s="1"/>
      <c r="G2" s="1"/>
      <c r="H2" s="1"/>
    </row>
    <row r="3" spans="1:8" ht="15" customHeight="1" x14ac:dyDescent="0.2">
      <c r="B3" s="99" t="str">
        <f>'Отч о совокуп.доходе'!B3</f>
        <v>За девять месяцев, закончивщийся 30 сентября 2019 года</v>
      </c>
      <c r="C3" s="44"/>
      <c r="D3" s="44"/>
      <c r="E3" s="44"/>
      <c r="F3" s="44"/>
      <c r="G3" s="4"/>
      <c r="H3" s="4"/>
    </row>
    <row r="4" spans="1:8" ht="4.9000000000000004" customHeight="1" thickBot="1" x14ac:dyDescent="0.25">
      <c r="B4" s="46"/>
      <c r="C4" s="6"/>
      <c r="D4" s="6"/>
      <c r="E4" s="6"/>
      <c r="F4" s="6"/>
      <c r="G4" s="6"/>
      <c r="H4" s="6"/>
    </row>
    <row r="5" spans="1:8" ht="15" customHeight="1" x14ac:dyDescent="0.2">
      <c r="B5" s="52"/>
      <c r="C5" s="52"/>
      <c r="D5" s="52"/>
      <c r="E5" s="52"/>
      <c r="F5" s="52"/>
      <c r="G5" s="52"/>
      <c r="H5" s="52"/>
    </row>
    <row r="6" spans="1:8" ht="50.1" customHeight="1" x14ac:dyDescent="0.2">
      <c r="B6" s="19" t="s">
        <v>2</v>
      </c>
      <c r="C6" s="97" t="s">
        <v>3</v>
      </c>
      <c r="D6" s="97" t="s">
        <v>38</v>
      </c>
      <c r="E6" s="97" t="s">
        <v>41</v>
      </c>
      <c r="F6" s="97" t="s">
        <v>40</v>
      </c>
      <c r="G6" s="97" t="s">
        <v>42</v>
      </c>
      <c r="H6" s="97" t="s">
        <v>98</v>
      </c>
    </row>
    <row r="7" spans="1:8" ht="4.9000000000000004" customHeight="1" x14ac:dyDescent="0.2">
      <c r="B7" s="53"/>
      <c r="C7" s="54"/>
      <c r="D7" s="55"/>
      <c r="E7" s="55"/>
      <c r="F7" s="55"/>
      <c r="G7" s="55"/>
      <c r="H7" s="55"/>
    </row>
    <row r="8" spans="1:8" s="82" customFormat="1" ht="15" hidden="1" customHeight="1" x14ac:dyDescent="0.2">
      <c r="A8" s="38"/>
      <c r="B8" s="26" t="s">
        <v>208</v>
      </c>
      <c r="C8" s="26"/>
      <c r="D8" s="56">
        <v>26220170</v>
      </c>
      <c r="E8" s="56">
        <v>3254830</v>
      </c>
      <c r="F8" s="56">
        <v>-2523188</v>
      </c>
      <c r="G8" s="56">
        <v>-3629157</v>
      </c>
      <c r="H8" s="56">
        <f>SUM(D8:G8)</f>
        <v>23322655</v>
      </c>
    </row>
    <row r="9" spans="1:8" s="82" customFormat="1" ht="4.9000000000000004" hidden="1" customHeight="1" x14ac:dyDescent="0.2">
      <c r="A9" s="38"/>
      <c r="B9" s="22"/>
      <c r="C9" s="22"/>
      <c r="D9" s="57"/>
      <c r="E9" s="57"/>
      <c r="F9" s="57"/>
      <c r="G9" s="57"/>
      <c r="H9" s="57"/>
    </row>
    <row r="10" spans="1:8" s="58" customFormat="1" ht="15" hidden="1" customHeight="1" x14ac:dyDescent="0.2">
      <c r="A10" s="3"/>
      <c r="B10" s="10" t="s">
        <v>95</v>
      </c>
      <c r="C10" s="10"/>
      <c r="D10" s="84"/>
      <c r="E10" s="84"/>
      <c r="F10" s="84"/>
      <c r="G10" s="84">
        <v>595349</v>
      </c>
      <c r="H10" s="84">
        <f>SUM(D10:G10)</f>
        <v>595349</v>
      </c>
    </row>
    <row r="11" spans="1:8" s="58" customFormat="1" ht="30" hidden="1" customHeight="1" x14ac:dyDescent="0.2">
      <c r="A11" s="3"/>
      <c r="B11" s="10" t="s">
        <v>92</v>
      </c>
      <c r="C11" s="10"/>
      <c r="D11" s="85"/>
      <c r="E11" s="85"/>
      <c r="F11" s="85">
        <v>-5355905</v>
      </c>
      <c r="G11" s="85"/>
      <c r="H11" s="85">
        <f>SUM(D11:G11)</f>
        <v>-5355905</v>
      </c>
    </row>
    <row r="12" spans="1:8" s="58" customFormat="1" ht="15" hidden="1" customHeight="1" x14ac:dyDescent="0.2">
      <c r="A12" s="3"/>
      <c r="B12" s="19" t="s">
        <v>93</v>
      </c>
      <c r="C12" s="23"/>
      <c r="D12" s="86"/>
      <c r="E12" s="86">
        <v>0</v>
      </c>
      <c r="F12" s="86"/>
      <c r="G12" s="86">
        <f>-E12</f>
        <v>0</v>
      </c>
      <c r="H12" s="86">
        <f>SUM(D12:G12)</f>
        <v>0</v>
      </c>
    </row>
    <row r="13" spans="1:8" s="58" customFormat="1" ht="15" hidden="1" customHeight="1" x14ac:dyDescent="0.2">
      <c r="A13" s="3"/>
      <c r="B13" s="10" t="s">
        <v>94</v>
      </c>
      <c r="C13" s="10"/>
      <c r="D13" s="84">
        <f>SUM(D10:D12)</f>
        <v>0</v>
      </c>
      <c r="E13" s="84">
        <f t="shared" ref="E13" si="0">SUM(E10:E12)</f>
        <v>0</v>
      </c>
      <c r="F13" s="84">
        <f t="shared" ref="F13" si="1">SUM(F10:F12)</f>
        <v>-5355905</v>
      </c>
      <c r="G13" s="84">
        <f t="shared" ref="G13" si="2">SUM(G10:G12)</f>
        <v>595349</v>
      </c>
      <c r="H13" s="84">
        <f t="shared" ref="H13" si="3">SUM(H10:H12)</f>
        <v>-4760556</v>
      </c>
    </row>
    <row r="14" spans="1:8" s="58" customFormat="1" ht="4.9000000000000004" hidden="1" customHeight="1" x14ac:dyDescent="0.2">
      <c r="A14" s="3"/>
      <c r="B14" s="10"/>
      <c r="C14" s="10"/>
      <c r="D14" s="84"/>
      <c r="E14" s="84"/>
      <c r="F14" s="84"/>
      <c r="G14" s="84"/>
      <c r="H14" s="84"/>
    </row>
    <row r="15" spans="1:8" s="82" customFormat="1" ht="15" hidden="1" customHeight="1" x14ac:dyDescent="0.2">
      <c r="A15" s="38"/>
      <c r="B15" s="26" t="s">
        <v>208</v>
      </c>
      <c r="C15" s="26"/>
      <c r="D15" s="56">
        <f>SUM(D8,D13)</f>
        <v>26220170</v>
      </c>
      <c r="E15" s="56">
        <f t="shared" ref="E15:H15" si="4">SUM(E8,E13)</f>
        <v>3254830</v>
      </c>
      <c r="F15" s="56">
        <f t="shared" si="4"/>
        <v>-7879093</v>
      </c>
      <c r="G15" s="56">
        <f t="shared" si="4"/>
        <v>-3033808</v>
      </c>
      <c r="H15" s="56">
        <f t="shared" si="4"/>
        <v>18562099</v>
      </c>
    </row>
    <row r="16" spans="1:8" s="82" customFormat="1" ht="4.9000000000000004" hidden="1" customHeight="1" x14ac:dyDescent="0.2">
      <c r="A16" s="38"/>
      <c r="B16" s="22"/>
      <c r="C16" s="22"/>
      <c r="D16" s="57"/>
      <c r="E16" s="57"/>
      <c r="F16" s="57"/>
      <c r="G16" s="57"/>
      <c r="H16" s="57"/>
    </row>
    <row r="17" spans="1:8" s="58" customFormat="1" ht="15" hidden="1" customHeight="1" x14ac:dyDescent="0.2">
      <c r="A17" s="3"/>
      <c r="B17" s="10" t="s">
        <v>95</v>
      </c>
      <c r="C17" s="10"/>
      <c r="D17" s="84"/>
      <c r="E17" s="84"/>
      <c r="F17" s="84"/>
      <c r="G17" s="84">
        <v>1094847</v>
      </c>
      <c r="H17" s="84">
        <f>SUM(D17:G17)</f>
        <v>1094847</v>
      </c>
    </row>
    <row r="18" spans="1:8" s="58" customFormat="1" ht="30" hidden="1" customHeight="1" x14ac:dyDescent="0.2">
      <c r="A18" s="3"/>
      <c r="B18" s="10" t="s">
        <v>92</v>
      </c>
      <c r="C18" s="10"/>
      <c r="D18" s="85"/>
      <c r="E18" s="85"/>
      <c r="F18" s="85">
        <f>-6594788</f>
        <v>-6594788</v>
      </c>
      <c r="G18" s="85"/>
      <c r="H18" s="85">
        <f>SUM(D18:G18)</f>
        <v>-6594788</v>
      </c>
    </row>
    <row r="19" spans="1:8" s="58" customFormat="1" ht="15" hidden="1" customHeight="1" x14ac:dyDescent="0.2">
      <c r="A19" s="3"/>
      <c r="B19" s="19" t="s">
        <v>93</v>
      </c>
      <c r="C19" s="23"/>
      <c r="D19" s="86"/>
      <c r="E19" s="86">
        <f>-E15</f>
        <v>-3254830</v>
      </c>
      <c r="F19" s="86"/>
      <c r="G19" s="86">
        <f>-E19</f>
        <v>3254830</v>
      </c>
      <c r="H19" s="86">
        <f>SUM(D19:G19)</f>
        <v>0</v>
      </c>
    </row>
    <row r="20" spans="1:8" s="58" customFormat="1" ht="15" hidden="1" customHeight="1" x14ac:dyDescent="0.2">
      <c r="A20" s="3"/>
      <c r="B20" s="10" t="s">
        <v>94</v>
      </c>
      <c r="C20" s="10"/>
      <c r="D20" s="84">
        <f>SUM(D17:D19)</f>
        <v>0</v>
      </c>
      <c r="E20" s="84">
        <f t="shared" ref="E20:H20" si="5">SUM(E17:E19)</f>
        <v>-3254830</v>
      </c>
      <c r="F20" s="84">
        <f t="shared" si="5"/>
        <v>-6594788</v>
      </c>
      <c r="G20" s="84">
        <f t="shared" si="5"/>
        <v>4349677</v>
      </c>
      <c r="H20" s="84">
        <f t="shared" si="5"/>
        <v>-5499941</v>
      </c>
    </row>
    <row r="21" spans="1:8" s="58" customFormat="1" ht="4.9000000000000004" hidden="1" customHeight="1" x14ac:dyDescent="0.2">
      <c r="A21" s="3"/>
      <c r="B21" s="10"/>
      <c r="C21" s="10"/>
      <c r="D21" s="84"/>
      <c r="E21" s="84"/>
      <c r="F21" s="84"/>
      <c r="G21" s="84"/>
      <c r="H21" s="84"/>
    </row>
    <row r="22" spans="1:8" s="82" customFormat="1" ht="15" customHeight="1" x14ac:dyDescent="0.2">
      <c r="A22" s="38"/>
      <c r="B22" s="26" t="s">
        <v>182</v>
      </c>
      <c r="C22" s="26"/>
      <c r="D22" s="56">
        <f>SUM(D15,D20)</f>
        <v>26220170</v>
      </c>
      <c r="E22" s="56">
        <f t="shared" ref="E22:H22" si="6">SUM(E15,E20)</f>
        <v>0</v>
      </c>
      <c r="F22" s="56">
        <f t="shared" si="6"/>
        <v>-14473881</v>
      </c>
      <c r="G22" s="56">
        <f t="shared" si="6"/>
        <v>1315869</v>
      </c>
      <c r="H22" s="56">
        <f t="shared" si="6"/>
        <v>13062158</v>
      </c>
    </row>
    <row r="23" spans="1:8" s="82" customFormat="1" ht="4.9000000000000004" customHeight="1" x14ac:dyDescent="0.2">
      <c r="A23" s="38"/>
      <c r="B23" s="22"/>
      <c r="C23" s="22"/>
      <c r="D23" s="57"/>
      <c r="E23" s="57"/>
      <c r="F23" s="57"/>
      <c r="G23" s="57"/>
      <c r="H23" s="57"/>
    </row>
    <row r="24" spans="1:8" s="58" customFormat="1" ht="15" customHeight="1" x14ac:dyDescent="0.2">
      <c r="A24" s="3"/>
      <c r="B24" s="100" t="s">
        <v>209</v>
      </c>
      <c r="C24" s="10"/>
      <c r="D24" s="85"/>
      <c r="E24" s="85"/>
      <c r="F24" s="85"/>
      <c r="G24" s="85">
        <v>-62477</v>
      </c>
      <c r="H24" s="84">
        <f>SUM(D24:G24)</f>
        <v>-62477</v>
      </c>
    </row>
    <row r="25" spans="1:8" s="82" customFormat="1" ht="15" customHeight="1" x14ac:dyDescent="0.2">
      <c r="A25" s="38"/>
      <c r="B25" s="26" t="s">
        <v>210</v>
      </c>
      <c r="C25" s="26"/>
      <c r="D25" s="56">
        <f t="shared" ref="D25:E25" si="7">SUM(D22:D24)</f>
        <v>26220170</v>
      </c>
      <c r="E25" s="56">
        <f t="shared" si="7"/>
        <v>0</v>
      </c>
      <c r="F25" s="56">
        <f>SUM(F22:F24)</f>
        <v>-14473881</v>
      </c>
      <c r="G25" s="56">
        <f t="shared" ref="G25:H25" si="8">SUM(G22:G24)</f>
        <v>1253392</v>
      </c>
      <c r="H25" s="56">
        <f t="shared" si="8"/>
        <v>12999681</v>
      </c>
    </row>
    <row r="26" spans="1:8" s="58" customFormat="1" ht="15" customHeight="1" x14ac:dyDescent="0.2">
      <c r="A26" s="3"/>
      <c r="B26" s="10" t="s">
        <v>95</v>
      </c>
      <c r="C26" s="10"/>
      <c r="D26" s="84">
        <v>0</v>
      </c>
      <c r="E26" s="84">
        <v>0</v>
      </c>
      <c r="F26" s="84">
        <v>0</v>
      </c>
      <c r="G26" s="84">
        <f>-750305</f>
        <v>-750305</v>
      </c>
      <c r="H26" s="84">
        <f>SUM(D26:G26)</f>
        <v>-750305</v>
      </c>
    </row>
    <row r="27" spans="1:8" s="58" customFormat="1" ht="15" customHeight="1" x14ac:dyDescent="0.2">
      <c r="A27" s="3"/>
      <c r="B27" s="10" t="s">
        <v>186</v>
      </c>
      <c r="C27" s="10"/>
      <c r="D27" s="84">
        <v>0</v>
      </c>
      <c r="E27" s="84">
        <f>-E22</f>
        <v>0</v>
      </c>
      <c r="F27" s="84">
        <v>0</v>
      </c>
      <c r="G27" s="84"/>
      <c r="H27" s="85">
        <f>SUM(D27:G27)</f>
        <v>0</v>
      </c>
    </row>
    <row r="28" spans="1:8" s="58" customFormat="1" ht="30" customHeight="1" x14ac:dyDescent="0.2">
      <c r="A28" s="3"/>
      <c r="B28" s="10" t="s">
        <v>92</v>
      </c>
      <c r="C28" s="10"/>
      <c r="D28" s="85">
        <v>0</v>
      </c>
      <c r="E28" s="85">
        <v>0</v>
      </c>
      <c r="F28" s="85">
        <v>-1384078</v>
      </c>
      <c r="G28" s="85">
        <v>0</v>
      </c>
      <c r="H28" s="85">
        <f>SUM(D28:G28)</f>
        <v>-1384078</v>
      </c>
    </row>
    <row r="29" spans="1:8" s="58" customFormat="1" ht="15" customHeight="1" x14ac:dyDescent="0.2">
      <c r="A29" s="3"/>
      <c r="B29" s="19" t="s">
        <v>93</v>
      </c>
      <c r="C29" s="23"/>
      <c r="D29" s="86">
        <v>0</v>
      </c>
      <c r="E29" s="86">
        <v>0</v>
      </c>
      <c r="F29" s="86">
        <v>0</v>
      </c>
      <c r="G29" s="86">
        <v>0</v>
      </c>
      <c r="H29" s="86">
        <f>SUM(D29:G29)</f>
        <v>0</v>
      </c>
    </row>
    <row r="30" spans="1:8" s="58" customFormat="1" ht="15" customHeight="1" x14ac:dyDescent="0.2">
      <c r="A30" s="3"/>
      <c r="B30" s="10" t="s">
        <v>94</v>
      </c>
      <c r="C30" s="10"/>
      <c r="D30" s="84">
        <f>SUM(D26:D28)</f>
        <v>0</v>
      </c>
      <c r="E30" s="84">
        <f>SUM(E26:E28)</f>
        <v>0</v>
      </c>
      <c r="F30" s="84">
        <f>SUM(F26:F28)</f>
        <v>-1384078</v>
      </c>
      <c r="G30" s="84">
        <f>SUM(G26:G28)</f>
        <v>-750305</v>
      </c>
      <c r="H30" s="84">
        <f>SUM(H26:H28)</f>
        <v>-2134383</v>
      </c>
    </row>
    <row r="31" spans="1:8" s="58" customFormat="1" ht="4.9000000000000004" customHeight="1" x14ac:dyDescent="0.2">
      <c r="A31" s="3"/>
      <c r="B31" s="10"/>
      <c r="C31" s="10"/>
      <c r="D31" s="84"/>
      <c r="E31" s="84"/>
      <c r="F31" s="84"/>
      <c r="G31" s="84"/>
      <c r="H31" s="84"/>
    </row>
    <row r="32" spans="1:8" s="82" customFormat="1" ht="15" customHeight="1" x14ac:dyDescent="0.2">
      <c r="A32" s="38"/>
      <c r="B32" s="26" t="s">
        <v>205</v>
      </c>
      <c r="C32" s="26"/>
      <c r="D32" s="56">
        <f t="shared" ref="D32:E32" si="9">SUM(D25,D30)</f>
        <v>26220170</v>
      </c>
      <c r="E32" s="56">
        <f t="shared" si="9"/>
        <v>0</v>
      </c>
      <c r="F32" s="56">
        <f>SUM(F25,F30)</f>
        <v>-15857959</v>
      </c>
      <c r="G32" s="56">
        <f t="shared" ref="G32:H32" si="10">SUM(G25,G30)</f>
        <v>503087</v>
      </c>
      <c r="H32" s="56">
        <f t="shared" si="10"/>
        <v>10865298</v>
      </c>
    </row>
    <row r="33" spans="1:8" s="82" customFormat="1" ht="4.9000000000000004" customHeight="1" x14ac:dyDescent="0.2">
      <c r="A33" s="38"/>
      <c r="B33" s="22"/>
      <c r="C33" s="22"/>
      <c r="D33" s="57"/>
      <c r="E33" s="57"/>
      <c r="F33" s="57"/>
      <c r="G33" s="57"/>
      <c r="H33" s="57"/>
    </row>
    <row r="34" spans="1:8" s="38" customFormat="1" ht="4.9000000000000004" customHeight="1" x14ac:dyDescent="0.2">
      <c r="B34" s="22"/>
      <c r="C34" s="22"/>
      <c r="D34" s="57"/>
      <c r="E34" s="57"/>
      <c r="F34" s="57"/>
      <c r="G34" s="57"/>
      <c r="H34" s="57"/>
    </row>
    <row r="35" spans="1:8" s="38" customFormat="1" ht="15" customHeight="1" x14ac:dyDescent="0.2">
      <c r="B35" s="10" t="s">
        <v>95</v>
      </c>
      <c r="C35" s="10"/>
      <c r="D35" s="84">
        <v>0</v>
      </c>
      <c r="E35" s="84">
        <v>0</v>
      </c>
      <c r="F35" s="84">
        <v>0</v>
      </c>
      <c r="G35" s="84">
        <f>'Отч о совокуп.доходе'!D21</f>
        <v>200691</v>
      </c>
      <c r="H35" s="84">
        <f>SUM(D35:G35)</f>
        <v>200691</v>
      </c>
    </row>
    <row r="36" spans="1:8" s="38" customFormat="1" ht="24.95" customHeight="1" x14ac:dyDescent="0.2">
      <c r="B36" s="10" t="s">
        <v>92</v>
      </c>
      <c r="C36" s="10"/>
      <c r="D36" s="85">
        <v>0</v>
      </c>
      <c r="E36" s="85">
        <v>0</v>
      </c>
      <c r="F36" s="85">
        <v>0</v>
      </c>
      <c r="G36" s="85">
        <v>0</v>
      </c>
      <c r="H36" s="84">
        <f>SUM(D36:G36)</f>
        <v>0</v>
      </c>
    </row>
    <row r="37" spans="1:8" s="38" customFormat="1" ht="15" customHeight="1" x14ac:dyDescent="0.2">
      <c r="B37" s="19" t="s">
        <v>93</v>
      </c>
      <c r="C37" s="23"/>
      <c r="D37" s="86">
        <v>0</v>
      </c>
      <c r="E37" s="86">
        <v>0</v>
      </c>
      <c r="F37" s="86">
        <v>0</v>
      </c>
      <c r="G37" s="86">
        <v>0</v>
      </c>
      <c r="H37" s="86">
        <f>SUM(D37:G37)</f>
        <v>0</v>
      </c>
    </row>
    <row r="38" spans="1:8" s="38" customFormat="1" ht="15" customHeight="1" x14ac:dyDescent="0.2">
      <c r="B38" s="10" t="s">
        <v>94</v>
      </c>
      <c r="C38" s="10"/>
      <c r="D38" s="84">
        <f>SUM(D35:D36)</f>
        <v>0</v>
      </c>
      <c r="E38" s="84">
        <f>SUM(E35:E36)</f>
        <v>0</v>
      </c>
      <c r="F38" s="84">
        <f>SUM(F35:F36)</f>
        <v>0</v>
      </c>
      <c r="G38" s="84">
        <f>SUM(G35:G36)</f>
        <v>200691</v>
      </c>
      <c r="H38" s="84">
        <f>SUM(H35:H36)</f>
        <v>200691</v>
      </c>
    </row>
    <row r="39" spans="1:8" s="38" customFormat="1" ht="4.9000000000000004" customHeight="1" x14ac:dyDescent="0.2">
      <c r="B39" s="10"/>
      <c r="C39" s="10"/>
      <c r="D39" s="84"/>
      <c r="E39" s="84"/>
      <c r="F39" s="84"/>
      <c r="G39" s="84"/>
      <c r="H39" s="84"/>
    </row>
    <row r="40" spans="1:8" s="38" customFormat="1" ht="15" customHeight="1" x14ac:dyDescent="0.2">
      <c r="B40" s="26" t="s">
        <v>212</v>
      </c>
      <c r="C40" s="26"/>
      <c r="D40" s="56">
        <f>SUM(D32,D38)</f>
        <v>26220170</v>
      </c>
      <c r="E40" s="56">
        <f>SUM(E32,E38)</f>
        <v>0</v>
      </c>
      <c r="F40" s="56">
        <f>SUM(F32,F38)</f>
        <v>-15857959</v>
      </c>
      <c r="G40" s="56">
        <f>SUM(G32,G38)</f>
        <v>703778</v>
      </c>
      <c r="H40" s="56">
        <f>SUM(H32,H38)</f>
        <v>11065989</v>
      </c>
    </row>
    <row r="41" spans="1:8" s="38" customFormat="1" ht="15" customHeight="1" x14ac:dyDescent="0.2">
      <c r="B41" s="22"/>
      <c r="C41" s="22"/>
      <c r="D41" s="57"/>
      <c r="E41" s="57"/>
      <c r="F41" s="57"/>
      <c r="G41" s="57"/>
      <c r="H41" s="57"/>
    </row>
    <row r="42" spans="1:8" s="38" customFormat="1" ht="15" customHeight="1" x14ac:dyDescent="0.2">
      <c r="B42" s="22"/>
      <c r="C42" s="22"/>
      <c r="D42" s="57"/>
      <c r="E42" s="57"/>
      <c r="F42" s="57"/>
      <c r="G42" s="57"/>
      <c r="H42" s="57"/>
    </row>
    <row r="43" spans="1:8" s="38" customFormat="1" ht="15" customHeight="1" x14ac:dyDescent="0.2">
      <c r="B43" s="22"/>
      <c r="C43" s="22"/>
      <c r="D43" s="57"/>
      <c r="E43" s="57"/>
      <c r="F43" s="57"/>
      <c r="G43" s="57"/>
      <c r="H43" s="57"/>
    </row>
    <row r="44" spans="1:8" s="38" customFormat="1" ht="15" customHeight="1" x14ac:dyDescent="0.2">
      <c r="B44" s="16" t="s">
        <v>13</v>
      </c>
      <c r="C44" s="16"/>
      <c r="D44" s="45"/>
      <c r="E44" s="2"/>
      <c r="F44" s="2"/>
      <c r="G44" s="57"/>
      <c r="H44" s="101" t="s">
        <v>206</v>
      </c>
    </row>
    <row r="45" spans="1:8" s="38" customFormat="1" ht="15" customHeight="1" x14ac:dyDescent="0.2">
      <c r="B45" s="16"/>
      <c r="C45" s="16"/>
      <c r="D45" s="2"/>
      <c r="E45" s="2"/>
      <c r="F45" s="2"/>
      <c r="G45" s="57"/>
      <c r="H45" s="101"/>
    </row>
    <row r="46" spans="1:8" s="38" customFormat="1" ht="15" customHeight="1" x14ac:dyDescent="0.2">
      <c r="B46" s="16"/>
      <c r="C46" s="16"/>
      <c r="D46" s="2"/>
      <c r="E46" s="2"/>
      <c r="F46" s="2"/>
      <c r="G46" s="57"/>
      <c r="H46" s="101"/>
    </row>
    <row r="47" spans="1:8" s="38" customFormat="1" ht="15" customHeight="1" x14ac:dyDescent="0.2">
      <c r="B47" s="16" t="s">
        <v>14</v>
      </c>
      <c r="C47" s="16"/>
      <c r="D47" s="2"/>
      <c r="E47" s="2"/>
      <c r="F47" s="2"/>
      <c r="G47" s="57"/>
      <c r="H47" s="101" t="s">
        <v>207</v>
      </c>
    </row>
    <row r="48" spans="1:8" s="38" customFormat="1" ht="15" customHeight="1" x14ac:dyDescent="0.2">
      <c r="B48" s="22"/>
      <c r="C48" s="22"/>
    </row>
  </sheetData>
  <pageMargins left="0.78740157480314965" right="0.39370078740157483" top="0.39370078740157483" bottom="0.39370078740157483" header="0.31496062992125984" footer="0.31496062992125984"/>
  <pageSetup paperSize="9" scale="8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2"/>
  <sheetViews>
    <sheetView topLeftCell="B1" workbookViewId="0">
      <selection activeCell="D15" sqref="D15"/>
    </sheetView>
  </sheetViews>
  <sheetFormatPr defaultColWidth="8.85546875" defaultRowHeight="12.75" x14ac:dyDescent="0.2"/>
  <cols>
    <col min="1" max="1" width="0.85546875" style="3" customWidth="1"/>
    <col min="2" max="4" width="20.7109375" style="3" customWidth="1"/>
    <col min="5" max="6" width="45.7109375" style="3" customWidth="1"/>
    <col min="7" max="8" width="25.7109375" style="3" customWidth="1"/>
    <col min="9" max="16384" width="8.85546875" style="3"/>
  </cols>
  <sheetData>
    <row r="1" spans="2:8" x14ac:dyDescent="0.2">
      <c r="B1" s="3" t="s">
        <v>116</v>
      </c>
      <c r="C1" s="3" t="s">
        <v>117</v>
      </c>
      <c r="D1" s="3" t="s">
        <v>118</v>
      </c>
      <c r="E1" s="3" t="s">
        <v>119</v>
      </c>
      <c r="F1" s="3" t="s">
        <v>120</v>
      </c>
    </row>
    <row r="2" spans="2:8" x14ac:dyDescent="0.2">
      <c r="B2" s="76" t="s">
        <v>96</v>
      </c>
      <c r="C2" s="76" t="s">
        <v>110</v>
      </c>
      <c r="D2" s="76" t="s">
        <v>110</v>
      </c>
      <c r="E2" s="77" t="s">
        <v>15</v>
      </c>
      <c r="F2" s="77" t="s">
        <v>23</v>
      </c>
      <c r="G2" s="76" t="s">
        <v>130</v>
      </c>
      <c r="H2" s="76" t="s">
        <v>125</v>
      </c>
    </row>
    <row r="3" spans="2:8" x14ac:dyDescent="0.2">
      <c r="B3" s="78" t="s">
        <v>97</v>
      </c>
      <c r="C3" s="78" t="s">
        <v>104</v>
      </c>
      <c r="D3" s="78" t="s">
        <v>96</v>
      </c>
      <c r="E3" s="79" t="s">
        <v>111</v>
      </c>
      <c r="F3" s="79" t="s">
        <v>121</v>
      </c>
      <c r="G3" s="78" t="s">
        <v>125</v>
      </c>
      <c r="H3" s="78" t="s">
        <v>126</v>
      </c>
    </row>
    <row r="4" spans="2:8" x14ac:dyDescent="0.2">
      <c r="B4" s="78" t="s">
        <v>107</v>
      </c>
      <c r="C4" s="78" t="s">
        <v>105</v>
      </c>
      <c r="D4" s="78" t="s">
        <v>96</v>
      </c>
      <c r="E4" s="79" t="s">
        <v>112</v>
      </c>
      <c r="F4" s="79" t="s">
        <v>122</v>
      </c>
      <c r="G4" s="78" t="s">
        <v>125</v>
      </c>
      <c r="H4" s="78" t="s">
        <v>127</v>
      </c>
    </row>
    <row r="5" spans="2:8" x14ac:dyDescent="0.2">
      <c r="B5" s="78" t="s">
        <v>108</v>
      </c>
      <c r="C5" s="78" t="s">
        <v>106</v>
      </c>
      <c r="D5" s="78" t="s">
        <v>96</v>
      </c>
      <c r="E5" s="79" t="s">
        <v>113</v>
      </c>
      <c r="F5" s="79" t="s">
        <v>123</v>
      </c>
      <c r="G5" s="78" t="s">
        <v>125</v>
      </c>
      <c r="H5" s="78" t="s">
        <v>128</v>
      </c>
    </row>
    <row r="6" spans="2:8" x14ac:dyDescent="0.2">
      <c r="B6" s="80" t="s">
        <v>109</v>
      </c>
      <c r="C6" s="80" t="s">
        <v>96</v>
      </c>
      <c r="D6" s="80" t="s">
        <v>96</v>
      </c>
      <c r="E6" s="81" t="s">
        <v>114</v>
      </c>
      <c r="F6" s="81" t="s">
        <v>124</v>
      </c>
      <c r="G6" s="80" t="s">
        <v>125</v>
      </c>
      <c r="H6" s="80" t="s">
        <v>129</v>
      </c>
    </row>
    <row r="7" spans="2:8" x14ac:dyDescent="0.2">
      <c r="B7" s="78" t="s">
        <v>133</v>
      </c>
      <c r="C7" s="78" t="s">
        <v>97</v>
      </c>
      <c r="D7" s="78" t="s">
        <v>109</v>
      </c>
      <c r="E7" s="79" t="s">
        <v>134</v>
      </c>
      <c r="F7" s="79" t="s">
        <v>135</v>
      </c>
      <c r="G7" s="78" t="s">
        <v>129</v>
      </c>
      <c r="H7" s="78" t="s">
        <v>157</v>
      </c>
    </row>
    <row r="8" spans="2:8" x14ac:dyDescent="0.2">
      <c r="B8" s="78" t="s">
        <v>136</v>
      </c>
      <c r="C8" s="78" t="s">
        <v>107</v>
      </c>
      <c r="D8" s="78" t="s">
        <v>109</v>
      </c>
      <c r="E8" s="79" t="s">
        <v>139</v>
      </c>
      <c r="F8" s="79" t="s">
        <v>140</v>
      </c>
      <c r="G8" s="78" t="s">
        <v>129</v>
      </c>
      <c r="H8" s="78" t="s">
        <v>141</v>
      </c>
    </row>
    <row r="9" spans="2:8" x14ac:dyDescent="0.2">
      <c r="B9" s="78" t="s">
        <v>137</v>
      </c>
      <c r="C9" s="78" t="s">
        <v>108</v>
      </c>
      <c r="D9" s="78" t="s">
        <v>109</v>
      </c>
      <c r="E9" s="79" t="s">
        <v>142</v>
      </c>
      <c r="F9" s="79" t="s">
        <v>143</v>
      </c>
      <c r="G9" s="78" t="s">
        <v>129</v>
      </c>
      <c r="H9" s="78" t="s">
        <v>144</v>
      </c>
    </row>
    <row r="10" spans="2:8" x14ac:dyDescent="0.2">
      <c r="B10" s="78" t="s">
        <v>138</v>
      </c>
      <c r="C10" s="78" t="s">
        <v>109</v>
      </c>
      <c r="D10" s="78" t="s">
        <v>109</v>
      </c>
      <c r="E10" s="79" t="s">
        <v>145</v>
      </c>
      <c r="F10" s="79" t="s">
        <v>146</v>
      </c>
      <c r="G10" s="78" t="s">
        <v>129</v>
      </c>
      <c r="H10" s="78" t="s">
        <v>147</v>
      </c>
    </row>
    <row r="11" spans="2:8" x14ac:dyDescent="0.2">
      <c r="B11" s="76" t="s">
        <v>148</v>
      </c>
      <c r="C11" s="76" t="s">
        <v>133</v>
      </c>
      <c r="D11" s="76" t="s">
        <v>138</v>
      </c>
      <c r="E11" s="77" t="s">
        <v>149</v>
      </c>
      <c r="F11" s="77" t="s">
        <v>153</v>
      </c>
      <c r="G11" s="76" t="s">
        <v>147</v>
      </c>
      <c r="H11" s="76" t="s">
        <v>158</v>
      </c>
    </row>
    <row r="12" spans="2:8" x14ac:dyDescent="0.2">
      <c r="B12" s="78" t="s">
        <v>162</v>
      </c>
      <c r="C12" s="78" t="s">
        <v>136</v>
      </c>
      <c r="D12" s="78" t="s">
        <v>138</v>
      </c>
      <c r="E12" s="79" t="s">
        <v>150</v>
      </c>
      <c r="F12" s="79" t="s">
        <v>154</v>
      </c>
      <c r="G12" s="78" t="s">
        <v>147</v>
      </c>
      <c r="H12" s="78" t="s">
        <v>159</v>
      </c>
    </row>
    <row r="13" spans="2:8" x14ac:dyDescent="0.2">
      <c r="B13" s="78" t="s">
        <v>163</v>
      </c>
      <c r="C13" s="78" t="s">
        <v>137</v>
      </c>
      <c r="D13" s="78" t="s">
        <v>138</v>
      </c>
      <c r="E13" s="79" t="s">
        <v>151</v>
      </c>
      <c r="F13" s="79" t="s">
        <v>155</v>
      </c>
      <c r="G13" s="78" t="s">
        <v>147</v>
      </c>
      <c r="H13" s="78" t="s">
        <v>160</v>
      </c>
    </row>
    <row r="14" spans="2:8" x14ac:dyDescent="0.2">
      <c r="B14" s="80" t="s">
        <v>164</v>
      </c>
      <c r="C14" s="80" t="s">
        <v>138</v>
      </c>
      <c r="D14" s="80" t="s">
        <v>138</v>
      </c>
      <c r="E14" s="81" t="s">
        <v>152</v>
      </c>
      <c r="F14" s="81" t="s">
        <v>156</v>
      </c>
      <c r="G14" s="80" t="s">
        <v>147</v>
      </c>
      <c r="H14" s="80" t="s">
        <v>161</v>
      </c>
    </row>
    <row r="15" spans="2:8" x14ac:dyDescent="0.2">
      <c r="B15" s="76" t="s">
        <v>166</v>
      </c>
      <c r="C15" s="76" t="s">
        <v>148</v>
      </c>
      <c r="D15" s="76" t="s">
        <v>164</v>
      </c>
      <c r="E15" s="77" t="s">
        <v>170</v>
      </c>
      <c r="F15" s="77" t="s">
        <v>174</v>
      </c>
      <c r="G15" s="76" t="s">
        <v>161</v>
      </c>
      <c r="H15" s="76" t="s">
        <v>178</v>
      </c>
    </row>
    <row r="16" spans="2:8" x14ac:dyDescent="0.2">
      <c r="B16" s="78" t="s">
        <v>167</v>
      </c>
      <c r="C16" s="78" t="s">
        <v>162</v>
      </c>
      <c r="D16" s="78" t="s">
        <v>164</v>
      </c>
      <c r="E16" s="79" t="s">
        <v>171</v>
      </c>
      <c r="F16" s="79" t="s">
        <v>175</v>
      </c>
      <c r="G16" s="78" t="s">
        <v>161</v>
      </c>
      <c r="H16" s="78" t="s">
        <v>179</v>
      </c>
    </row>
    <row r="17" spans="2:8" x14ac:dyDescent="0.2">
      <c r="B17" s="78" t="s">
        <v>168</v>
      </c>
      <c r="C17" s="78" t="s">
        <v>163</v>
      </c>
      <c r="D17" s="78" t="s">
        <v>164</v>
      </c>
      <c r="E17" s="79" t="s">
        <v>172</v>
      </c>
      <c r="F17" s="79" t="s">
        <v>176</v>
      </c>
      <c r="G17" s="78" t="s">
        <v>161</v>
      </c>
      <c r="H17" s="78" t="s">
        <v>180</v>
      </c>
    </row>
    <row r="18" spans="2:8" x14ac:dyDescent="0.2">
      <c r="B18" s="80" t="s">
        <v>169</v>
      </c>
      <c r="C18" s="80" t="s">
        <v>164</v>
      </c>
      <c r="D18" s="80" t="s">
        <v>164</v>
      </c>
      <c r="E18" s="81" t="s">
        <v>173</v>
      </c>
      <c r="F18" s="81" t="s">
        <v>177</v>
      </c>
      <c r="G18" s="80" t="s">
        <v>161</v>
      </c>
      <c r="H18" s="80" t="s">
        <v>181</v>
      </c>
    </row>
    <row r="19" spans="2:8" x14ac:dyDescent="0.2">
      <c r="B19" s="76" t="s">
        <v>188</v>
      </c>
      <c r="C19" s="76" t="s">
        <v>166</v>
      </c>
      <c r="D19" s="76" t="s">
        <v>169</v>
      </c>
      <c r="E19" s="77" t="s">
        <v>192</v>
      </c>
      <c r="F19" s="77" t="s">
        <v>196</v>
      </c>
      <c r="G19" s="76" t="s">
        <v>181</v>
      </c>
      <c r="H19" s="76" t="s">
        <v>200</v>
      </c>
    </row>
    <row r="20" spans="2:8" x14ac:dyDescent="0.2">
      <c r="B20" s="78" t="s">
        <v>189</v>
      </c>
      <c r="C20" s="78" t="s">
        <v>167</v>
      </c>
      <c r="D20" s="78" t="s">
        <v>169</v>
      </c>
      <c r="E20" s="79" t="s">
        <v>193</v>
      </c>
      <c r="F20" s="79" t="s">
        <v>197</v>
      </c>
      <c r="G20" s="78" t="s">
        <v>181</v>
      </c>
      <c r="H20" s="78" t="s">
        <v>201</v>
      </c>
    </row>
    <row r="21" spans="2:8" x14ac:dyDescent="0.2">
      <c r="B21" s="78" t="s">
        <v>190</v>
      </c>
      <c r="C21" s="78" t="s">
        <v>168</v>
      </c>
      <c r="D21" s="78" t="s">
        <v>169</v>
      </c>
      <c r="E21" s="79" t="s">
        <v>194</v>
      </c>
      <c r="F21" s="79" t="s">
        <v>198</v>
      </c>
      <c r="G21" s="78" t="s">
        <v>181</v>
      </c>
      <c r="H21" s="78" t="s">
        <v>202</v>
      </c>
    </row>
    <row r="22" spans="2:8" x14ac:dyDescent="0.2">
      <c r="B22" s="80" t="s">
        <v>191</v>
      </c>
      <c r="C22" s="80" t="s">
        <v>169</v>
      </c>
      <c r="D22" s="80" t="s">
        <v>169</v>
      </c>
      <c r="E22" s="81" t="s">
        <v>195</v>
      </c>
      <c r="F22" s="81" t="s">
        <v>199</v>
      </c>
      <c r="G22" s="80" t="s">
        <v>181</v>
      </c>
      <c r="H22" s="80" t="s">
        <v>203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Отч о совокуп.доходе</vt:lpstr>
      <vt:lpstr>ОФП</vt:lpstr>
      <vt:lpstr>ДДС</vt:lpstr>
      <vt:lpstr>Изм в капитале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2019-11-14T12:10:46Z</dcterms:modified>
</cp:coreProperties>
</file>