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eknazarbekova\Desktop\"/>
    </mc:Choice>
  </mc:AlternateContent>
  <bookViews>
    <workbookView xWindow="0" yWindow="0" windowWidth="28800" windowHeight="12336" firstSheet="1" activeTab="1"/>
  </bookViews>
  <sheets>
    <sheet name="Лист1" sheetId="8" state="hidden" r:id="rId1"/>
    <sheet name="PL" sheetId="5" r:id="rId2"/>
    <sheet name="BS" sheetId="1" r:id="rId3"/>
    <sheet name="CFS" sheetId="3" r:id="rId4"/>
    <sheet name="SCE_2019" sheetId="6" r:id="rId5"/>
    <sheet name="SCE_2018" sheetId="7" state="hidden" r:id="rId6"/>
  </sheets>
  <externalReferences>
    <externalReference r:id="rId7"/>
    <externalReference r:id="rId8"/>
  </externalReferences>
  <definedNames>
    <definedName name="BalanceSheet" localSheetId="2">BS!$C$9</definedName>
    <definedName name="CashFlows" localSheetId="3">CFS!$C$8</definedName>
    <definedName name="OLE_LINK10" localSheetId="3">CFS!$D$30</definedName>
    <definedName name="OLE_LINK16" localSheetId="2">BS!$D$38</definedName>
    <definedName name="OLE_LINK17" localSheetId="2">BS!$D$41</definedName>
    <definedName name="OLE_LINK5" localSheetId="1">PL!#REF!</definedName>
    <definedName name="OLE_LINK6" localSheetId="1">PL!$F$13</definedName>
    <definedName name="OLE_LINK7" localSheetId="1">PL!$F$23</definedName>
    <definedName name="_xlnm.Print_Area" localSheetId="2">BS!$A$1:$H$56</definedName>
    <definedName name="_xlnm.Print_Area" localSheetId="3">CFS!$A$1:$H$65</definedName>
    <definedName name="_xlnm.Print_Area" localSheetId="1">PL!$A$1:$H$56</definedName>
    <definedName name="_xlnm.Print_Area" localSheetId="5">SCE_2018!$A$1:$J$34</definedName>
    <definedName name="_xlnm.Print_Area" localSheetId="4">SCE_2019!$A$1:$K$43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3" l="1"/>
  <c r="D59" i="3" l="1"/>
  <c r="D5" i="3" l="1"/>
  <c r="C3" i="3" l="1"/>
  <c r="C3" i="6"/>
  <c r="F6" i="3"/>
  <c r="D6" i="3"/>
  <c r="H39" i="6"/>
  <c r="J39" i="6" s="1"/>
  <c r="H38" i="6"/>
  <c r="J38" i="6" s="1"/>
  <c r="I36" i="6"/>
  <c r="I40" i="6" s="1"/>
  <c r="E36" i="6"/>
  <c r="E40" i="6" s="1"/>
  <c r="D36" i="6"/>
  <c r="D40" i="6" s="1"/>
  <c r="I32" i="6"/>
  <c r="F32" i="6"/>
  <c r="E32" i="6"/>
  <c r="D32" i="6"/>
  <c r="G31" i="6"/>
  <c r="H31" i="6" s="1"/>
  <c r="J31" i="6" s="1"/>
  <c r="G30" i="6"/>
  <c r="H28" i="6"/>
  <c r="J28" i="6" s="1"/>
  <c r="H20" i="7"/>
  <c r="F20" i="7"/>
  <c r="D20" i="7"/>
  <c r="C20" i="7"/>
  <c r="E15" i="6"/>
  <c r="D15" i="6"/>
  <c r="H30" i="6" l="1"/>
  <c r="J30" i="6" s="1"/>
  <c r="J32" i="6" s="1"/>
  <c r="G32" i="6"/>
  <c r="D25" i="5"/>
  <c r="H32" i="6" l="1"/>
  <c r="F22" i="5" l="1"/>
  <c r="F17" i="5"/>
  <c r="F25" i="5" l="1"/>
  <c r="H20" i="6" l="1"/>
  <c r="H19" i="6"/>
  <c r="H17" i="6"/>
  <c r="D44" i="3"/>
  <c r="D53" i="3"/>
  <c r="F44" i="3"/>
  <c r="J19" i="6" l="1"/>
  <c r="J20" i="6"/>
  <c r="J17" i="6"/>
  <c r="D33" i="3"/>
  <c r="D57" i="3" l="1"/>
  <c r="D60" i="3" s="1"/>
  <c r="D41" i="5"/>
  <c r="F14" i="6" l="1"/>
  <c r="H14" i="6" s="1"/>
  <c r="F20" i="5"/>
  <c r="D20" i="5"/>
  <c r="D11" i="5"/>
  <c r="D38" i="1"/>
  <c r="D31" i="1"/>
  <c r="D19" i="1"/>
  <c r="F15" i="6" l="1"/>
  <c r="D41" i="1"/>
  <c r="J14" i="6"/>
  <c r="D42" i="1"/>
  <c r="D27" i="5"/>
  <c r="D29" i="5" s="1"/>
  <c r="D32" i="5" s="1"/>
  <c r="I11" i="6"/>
  <c r="G11" i="6"/>
  <c r="F11" i="6"/>
  <c r="E11" i="6"/>
  <c r="D11" i="6"/>
  <c r="D21" i="6" s="1"/>
  <c r="H10" i="6"/>
  <c r="H8" i="6"/>
  <c r="D34" i="5" l="1"/>
  <c r="J8" i="6"/>
  <c r="J10" i="6"/>
  <c r="H11" i="6"/>
  <c r="J11" i="6" l="1"/>
  <c r="D42" i="5"/>
  <c r="D45" i="5" s="1"/>
  <c r="D47" i="5" s="1"/>
  <c r="F38" i="1"/>
  <c r="F31" i="1"/>
  <c r="F19" i="1"/>
  <c r="F41" i="1" l="1"/>
  <c r="F11" i="5"/>
  <c r="I3" i="7" l="1"/>
  <c r="G12" i="7"/>
  <c r="I12" i="7" s="1"/>
  <c r="F14" i="7"/>
  <c r="G14" i="7" s="1"/>
  <c r="F15" i="7"/>
  <c r="G15" i="7" s="1"/>
  <c r="I15" i="7" s="1"/>
  <c r="C16" i="7"/>
  <c r="D16" i="7"/>
  <c r="E16" i="7"/>
  <c r="H16" i="7"/>
  <c r="G18" i="7"/>
  <c r="D24" i="7"/>
  <c r="L29" i="7" s="1"/>
  <c r="H24" i="7"/>
  <c r="P29" i="7" s="1"/>
  <c r="C24" i="7"/>
  <c r="K29" i="7" s="1"/>
  <c r="G22" i="7"/>
  <c r="I22" i="7" s="1"/>
  <c r="G23" i="7"/>
  <c r="I23" i="7" s="1"/>
  <c r="B32" i="7"/>
  <c r="E32" i="7"/>
  <c r="B33" i="7"/>
  <c r="E33" i="7"/>
  <c r="F24" i="7" l="1"/>
  <c r="N29" i="7" s="1"/>
  <c r="I14" i="7"/>
  <c r="I16" i="7" s="1"/>
  <c r="G16" i="7"/>
  <c r="I18" i="7"/>
  <c r="F16" i="7"/>
  <c r="F53" i="3" l="1"/>
  <c r="F30" i="3"/>
  <c r="F46" i="5"/>
  <c r="F41" i="5"/>
  <c r="F27" i="5"/>
  <c r="F33" i="3" l="1"/>
  <c r="F57" i="3" s="1"/>
  <c r="F29" i="5"/>
  <c r="F32" i="5" s="1"/>
  <c r="F34" i="5" s="1"/>
  <c r="F35" i="6"/>
  <c r="E19" i="7"/>
  <c r="F60" i="3"/>
  <c r="G34" i="6" l="1"/>
  <c r="G36" i="6" s="1"/>
  <c r="G40" i="6" s="1"/>
  <c r="F42" i="5"/>
  <c r="F45" i="5"/>
  <c r="F47" i="5" s="1"/>
  <c r="H35" i="6"/>
  <c r="J35" i="6" s="1"/>
  <c r="F36" i="6"/>
  <c r="F40" i="6" s="1"/>
  <c r="H34" i="6"/>
  <c r="E20" i="7"/>
  <c r="E24" i="7" s="1"/>
  <c r="M29" i="7" s="1"/>
  <c r="G19" i="7"/>
  <c r="G20" i="7" l="1"/>
  <c r="G24" i="7" s="1"/>
  <c r="O29" i="7" s="1"/>
  <c r="I19" i="7"/>
  <c r="I20" i="7" s="1"/>
  <c r="I24" i="7" s="1"/>
  <c r="Q29" i="7" s="1"/>
  <c r="H36" i="6"/>
  <c r="H40" i="6" s="1"/>
  <c r="J34" i="6"/>
  <c r="J36" i="6" s="1"/>
  <c r="J40" i="6" l="1"/>
  <c r="I13" i="6" l="1"/>
  <c r="I15" i="6" l="1"/>
  <c r="F21" i="6"/>
  <c r="H18" i="6"/>
  <c r="E21" i="6"/>
  <c r="J18" i="6" l="1"/>
  <c r="I21" i="6"/>
  <c r="G13" i="6" l="1"/>
  <c r="G15" i="6" s="1"/>
  <c r="H13" i="6" l="1"/>
  <c r="G21" i="6"/>
  <c r="H15" i="6" l="1"/>
  <c r="J13" i="6"/>
  <c r="H21" i="6"/>
  <c r="J15" i="6" l="1"/>
  <c r="J21" i="6" l="1"/>
</calcChain>
</file>

<file path=xl/sharedStrings.xml><?xml version="1.0" encoding="utf-8"?>
<sst xmlns="http://schemas.openxmlformats.org/spreadsheetml/2006/main" count="219" uniqueCount="149">
  <si>
    <t xml:space="preserve"> </t>
  </si>
  <si>
    <t>Активы</t>
  </si>
  <si>
    <t>Денежные средства и их эквиваленты</t>
  </si>
  <si>
    <t>Средства в финансовых институтах</t>
  </si>
  <si>
    <t>Торговые ценные бумаги</t>
  </si>
  <si>
    <t>Кредиты, выданные клиентам</t>
  </si>
  <si>
    <t>Основные средства</t>
  </si>
  <si>
    <t>Нематериальные активы</t>
  </si>
  <si>
    <t>Отложенные налоговые активы</t>
  </si>
  <si>
    <t>Прочие активы</t>
  </si>
  <si>
    <t>Всего активов</t>
  </si>
  <si>
    <t>Обязательства</t>
  </si>
  <si>
    <t>Текущие счета и депозиты клиентов</t>
  </si>
  <si>
    <t xml:space="preserve">Выпущенные долговые ценные бумаги </t>
  </si>
  <si>
    <t>Субординированный долг</t>
  </si>
  <si>
    <t>Отложенные налоговые обязательства</t>
  </si>
  <si>
    <t>Прочие обязательства</t>
  </si>
  <si>
    <t>Всего обязательств</t>
  </si>
  <si>
    <t>Капитал</t>
  </si>
  <si>
    <t>Акционерный капитал</t>
  </si>
  <si>
    <t>Дополнительный оплаченный капитал</t>
  </si>
  <si>
    <t>Накопленные убытки</t>
  </si>
  <si>
    <t>Всего капитала, причитающегося акционерам Банка</t>
  </si>
  <si>
    <t>Доля неконтролирующих акционеров</t>
  </si>
  <si>
    <t>Всего капитала</t>
  </si>
  <si>
    <t>Всего капитала и обязательств</t>
  </si>
  <si>
    <t>Движение денежных средств от операционной деятельности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</si>
  <si>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</si>
  <si>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</si>
  <si>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</si>
  <si>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</si>
  <si>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Уменьшение/(увеличение) операционных активов:</t>
  </si>
  <si>
    <t>(Уменьшение)/увеличение операционных обязательств:</t>
  </si>
  <si>
    <t>Кредиторская задолженность по сделкам «репо»</t>
  </si>
  <si>
    <t>Корпоративный подоходный налог уплаченный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</si>
  <si>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</si>
  <si>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</si>
  <si>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 и нематериальных активов</t>
  </si>
  <si>
    <t>Движение денежных средств от финансовой деятельности</t>
  </si>
  <si>
    <t>В миллионах  тенге</t>
  </si>
  <si>
    <t>_________________________</t>
  </si>
  <si>
    <t xml:space="preserve">АО «ForteBank» </t>
  </si>
  <si>
    <t>(не аудировано)</t>
  </si>
  <si>
    <t>Чистое использование денежных средств в операционной деятельности до уплаты подоходного налога</t>
  </si>
  <si>
    <t>Использование денежных средств в операционной деятельности</t>
  </si>
  <si>
    <t>Использование денежных средств в инвестиционной деятельности</t>
  </si>
  <si>
    <t>Использование денежных средств в финансовой деятельности</t>
  </si>
  <si>
    <t>Прочие поступления/(выплаты)</t>
  </si>
  <si>
    <t>Чистые выплаты по операциям с иностранной валютой</t>
  </si>
  <si>
    <t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</t>
  </si>
  <si>
    <t>Общие и административные расходы, выплаченные</t>
  </si>
  <si>
    <t>Чистое увеличение/(уменьшение) денежных средств и их эквивалентов</t>
  </si>
  <si>
    <t>(аудировано)</t>
  </si>
  <si>
    <t>Выплата дивидендов</t>
  </si>
  <si>
    <t>Процентные доходы</t>
  </si>
  <si>
    <t>Процентные расходы</t>
  </si>
  <si>
    <t>Чистый процентный доход</t>
  </si>
  <si>
    <t>Комиссионные доходы</t>
  </si>
  <si>
    <t>Комиссионные расходы</t>
  </si>
  <si>
    <t>Чистый (убыток)/доход от операций с финансовыми инструментами, оцениваемыми по справедливой стоимости, изменения которой отражаются в составе прибыли или убытка</t>
  </si>
  <si>
    <t>Непроцентные доходы</t>
  </si>
  <si>
    <t>Общие и административные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</si>
  <si>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</si>
  <si>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</si>
  <si>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</si>
  <si>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отчетный период</t>
  </si>
  <si>
    <t>Приходящаяся на:</t>
  </si>
  <si>
    <t>- акционеров Банка</t>
  </si>
  <si>
    <t>- неконтрольные доли участия</t>
  </si>
  <si>
    <t>Прочий совокупный доход</t>
  </si>
  <si>
    <t>Прочий совокупный доход/(убыток), подлежащий переклассификации в состав прибыли или убытка в последующих периодах при выполнении определенных условий:</t>
  </si>
  <si>
    <t>Прочий совокупный доход/(убыток) за отчётный период, за вычетом налогов</t>
  </si>
  <si>
    <t>Итого совокупный доход за отчётный период</t>
  </si>
  <si>
    <t>Приходящийся на:</t>
  </si>
  <si>
    <t>Капитал, причитающийся акционерам Банка</t>
  </si>
  <si>
    <t xml:space="preserve">Акционерный капитал </t>
  </si>
  <si>
    <t xml:space="preserve">Накопленные убытки </t>
  </si>
  <si>
    <t>Всего</t>
  </si>
  <si>
    <t>Доля неконтролирующих акционеров</t>
  </si>
  <si>
    <t xml:space="preserve">Всего капитала </t>
  </si>
  <si>
    <t>Прибыль за отчетный период (не аудировано)</t>
  </si>
  <si>
    <t>Прочий совокупный доход за отчётный период (неаудировано)</t>
  </si>
  <si>
    <t>Итого совокупный доход за отчётный период (неаудировано)</t>
  </si>
  <si>
    <t xml:space="preserve">Выкуп акций (не аудировано) </t>
  </si>
  <si>
    <t>_________________</t>
  </si>
  <si>
    <t>На 1 января 2018 года</t>
  </si>
  <si>
    <t>Кредиторская задолженность по договорам «репо»</t>
  </si>
  <si>
    <t>Выкуп собственных акций</t>
  </si>
  <si>
    <t>Применение МСФО (IFRS) 9 - обесценение</t>
  </si>
  <si>
    <t>Применение МСФО (IFRS) 9 - переклассификация</t>
  </si>
  <si>
    <t>Резерв справедливой стоимости</t>
  </si>
  <si>
    <t>Средства банков и прочих финансовых институтов</t>
  </si>
  <si>
    <t>Влияние изменения обменных курсов на денежные средства и их эквиваленты</t>
  </si>
  <si>
    <t>Пересчитанное входящее сальдо после МСФО 9</t>
  </si>
  <si>
    <t>Погашение выпущенных долговых ценных бумаг</t>
  </si>
  <si>
    <t>Поступления от возврта инструментов, невостребованных кредиторами</t>
  </si>
  <si>
    <t>Выкуп выпущенных долговых ценных бумаг</t>
  </si>
  <si>
    <t>- изменение резерва на ожидаемые кредитные убытки по долговым инструментам по справедливой стоимости через прочий совокупный доход</t>
  </si>
  <si>
    <t>Производные финансовые активы</t>
  </si>
  <si>
    <t>На 1 октября 2018 года (не аудировано)</t>
  </si>
  <si>
    <t>Консолидированный отчет об изменениях в капитале за девятимесячный период, завершившийся на 1 октября 2018 года</t>
  </si>
  <si>
    <t>Чистый доход в результате прекращения признания инвестиционных ценных бумаг, оцениваемых по справедливой стоимости через прочий совокупный доход</t>
  </si>
  <si>
    <t xml:space="preserve"> - cумма, реклассифицированная в состав прибыли или убытка в результате прекращения признания долговых инструментов, оцениваемых по справедливой стоимости через прочий совокупный доход</t>
  </si>
  <si>
    <t>На 1 октября 2019 года</t>
  </si>
  <si>
    <t>На 1 января 2019 года</t>
  </si>
  <si>
    <t>На 1 октября 2019 года (не аудировано)</t>
  </si>
  <si>
    <t>Инвестиционные ценные бумаги</t>
  </si>
  <si>
    <t>Приобретение инвестиционных ценных бумаг, оцениваемых по амортизированной стоимости (ранее классифицированных как удерживаемые до погашения)</t>
  </si>
  <si>
    <t>Приобретение инвестиционных ценных бумаг, оцениваемых по справедливой стоимости через прочий совокупный доход</t>
  </si>
  <si>
    <t>Погашение инвестиционных ценных бумаг, оцениваемых по справедливой стоимости через прочий совокупный доход</t>
  </si>
  <si>
    <t>Продажа инвестиционных ценных бумаг, оцениваемых по справедливой стоимости через прочий совокупный доход</t>
  </si>
  <si>
    <t>Выплата дивидендов акцинерам Банка</t>
  </si>
  <si>
    <t>Поступления от размещения долговых ценных бумаг</t>
  </si>
  <si>
    <t>Влияние ОКУ на денежные средства и их эквиваленты</t>
  </si>
  <si>
    <t>Неденежные операции</t>
  </si>
  <si>
    <t>Изъятие залогового обеспечения по кредитам клиентам</t>
  </si>
  <si>
    <t>Денежные средства и их эквиваленты, 
   на конец периода</t>
  </si>
  <si>
    <t>Денежные средства и их эквиваленты, 
   на начало периода</t>
  </si>
  <si>
    <t>Применение МСФО (IFRS) 16 - Аренда</t>
  </si>
  <si>
    <t>Пересчитанное входящее сальдо после МСФО 16</t>
  </si>
  <si>
    <t xml:space="preserve">Чистый доход в результате прекращения признания финансовых обязательств </t>
  </si>
  <si>
    <t>Прочие расходы</t>
  </si>
  <si>
    <t>Прочие доходы</t>
  </si>
  <si>
    <t>- чистое изменение справедливой стоимости инвестиционных ценных бумаг, оцениваемых по ССПСД</t>
  </si>
  <si>
    <t>- подоходный налог, относящийся к компонентам прочего совокупного дохода</t>
  </si>
  <si>
    <t>Денежные средства и их эквиваленты, приобретенные вследствие приобретения дочерних организации</t>
  </si>
  <si>
    <t>Приобретение дочерних организации</t>
  </si>
  <si>
    <t xml:space="preserve">Приобретение неконтрольных долей участия (не аудировано) </t>
  </si>
  <si>
    <t>Приобретение дочерних организаций (не аудировано)</t>
  </si>
  <si>
    <t>Выплата дивидендов (не аудировано)</t>
  </si>
  <si>
    <t>Промежуточная сокращённая консолидированная финансовая отчётность</t>
  </si>
  <si>
    <t>за девятимесячный период, завершившийся на 1 октября 2019 года</t>
  </si>
  <si>
    <t>КОНСОЛИДИРОВАННЫЙ ОТЧЕТ О ДВИЖЕНИИ ДЕНЕЖНЫХ СРЕДСТВ</t>
  </si>
  <si>
    <t>(в миллионах  тенге)</t>
  </si>
  <si>
    <t>КОНСОЛИДИРОВАННЫЙ ОТЧЕТ О СОВОКУПНОМ ДОХОДЕ</t>
  </si>
  <si>
    <t>За девятимесячный период, 
завершившийся на 1 октября</t>
  </si>
  <si>
    <t>2019 года</t>
  </si>
  <si>
    <t>2018 года</t>
  </si>
  <si>
    <t>(не аудировано)*</t>
  </si>
  <si>
    <t>КОНСОЛИДИРОВАННЫЙ ОТЧЕТ ОБ ИЗМЕНЕНИЯХ В КАПИТАЛЕ</t>
  </si>
  <si>
    <t>КОНСОЛИДИРОВАННЫЙ ОТЧЁТ О ФИНАНСОВОМ ПОЛОЖЕНИИ</t>
  </si>
  <si>
    <t>по состоянию на 1 октября 2019 года</t>
  </si>
  <si>
    <t>стр. 1</t>
  </si>
  <si>
    <t>стр. 2</t>
  </si>
  <si>
    <t>стр. 3</t>
  </si>
  <si>
    <t>Стр. 4</t>
  </si>
  <si>
    <t xml:space="preserve">Промежуточная сокращённая консолидированная финансовая отчётность  </t>
  </si>
  <si>
    <t>Чистый доход от операций с иностранной валютой</t>
  </si>
  <si>
    <t>Расходы доходы по кредитным убыткам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</si>
</sst>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_(* #,##0_);_(* \(#,##0\);_(* &quot;&quot;\-&quot;&quot;_);_(@_)"/>
    <numFmt numFmtId="167" formatCode="_(* #,##0_);_(* \(#,##0\);_(* &quot;₽&quot;\-&quot;₽&quot;_);_(@_)"/>
    <numFmt numFmtId="168" formatCode="0.0%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9"/>
      <color theme="1"/>
      <name val="Garamond"/>
      <family val="1"/>
      <charset val="204"/>
    </font>
    <font>
      <sz val="9"/>
      <color theme="1"/>
      <name val="Garamond"/>
      <family val="1"/>
      <charset val="204"/>
    </font>
    <font>
      <sz val="10"/>
      <color rgb="FFFF0000"/>
      <name val="Arial"/>
      <family val="2"/>
      <charset val="204"/>
    </font>
    <font>
      <i/>
      <sz val="10"/>
      <name val="Garamond"/>
      <family val="1"/>
      <charset val="204"/>
    </font>
    <font>
      <b/>
      <sz val="12"/>
      <name val="Garamond"/>
      <family val="1"/>
      <charset val="204"/>
    </font>
    <font>
      <sz val="12"/>
      <color theme="1"/>
      <name val="Garamond"/>
      <family val="1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Garamond"/>
      <family val="1"/>
      <charset val="204"/>
    </font>
    <font>
      <i/>
      <sz val="12"/>
      <name val="Garamond"/>
      <family val="1"/>
      <charset val="204"/>
    </font>
    <font>
      <b/>
      <sz val="12"/>
      <color theme="1"/>
      <name val="Garamond"/>
      <family val="1"/>
      <charset val="204"/>
    </font>
    <font>
      <b/>
      <i/>
      <sz val="12"/>
      <color theme="1"/>
      <name val="Garamond"/>
      <family val="1"/>
      <charset val="204"/>
    </font>
    <font>
      <sz val="12"/>
      <name val="Garamond"/>
      <family val="1"/>
      <charset val="204"/>
    </font>
    <font>
      <i/>
      <sz val="12"/>
      <color theme="1"/>
      <name val="Garamond"/>
      <family val="1"/>
      <charset val="204"/>
    </font>
    <font>
      <sz val="12"/>
      <name val="Arial"/>
      <family val="2"/>
      <charset val="204"/>
    </font>
    <font>
      <sz val="12"/>
      <color rgb="FFFF0000"/>
      <name val="Garamond"/>
      <family val="1"/>
      <charset val="204"/>
    </font>
    <font>
      <b/>
      <sz val="12"/>
      <color rgb="FF0000FF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1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7" fillId="0" borderId="0" xfId="2" applyNumberFormat="1" applyFont="1" applyAlignment="1"/>
    <xf numFmtId="0" fontId="7" fillId="0" borderId="0" xfId="2" applyFont="1" applyFill="1" applyBorder="1" applyAlignment="1"/>
    <xf numFmtId="0" fontId="3" fillId="0" borderId="0" xfId="2" applyFont="1" applyBorder="1" applyAlignment="1">
      <alignment wrapText="1"/>
    </xf>
    <xf numFmtId="0" fontId="3" fillId="0" borderId="0" xfId="2" applyFont="1" applyFill="1" applyBorder="1" applyAlignment="1"/>
    <xf numFmtId="0" fontId="6" fillId="0" borderId="0" xfId="0" applyFont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Border="1"/>
    <xf numFmtId="165" fontId="9" fillId="0" borderId="0" xfId="1" applyNumberFormat="1" applyFont="1" applyFill="1" applyBorder="1" applyAlignment="1">
      <alignment horizontal="left" vertical="center" wrapText="1"/>
    </xf>
    <xf numFmtId="165" fontId="4" fillId="0" borderId="0" xfId="1" applyNumberFormat="1" applyFont="1" applyFill="1"/>
    <xf numFmtId="165" fontId="10" fillId="0" borderId="0" xfId="1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Alignme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166" fontId="6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vertical="center"/>
    </xf>
    <xf numFmtId="166" fontId="4" fillId="0" borderId="0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  <xf numFmtId="0" fontId="4" fillId="0" borderId="0" xfId="0" applyFont="1" applyBorder="1" applyAlignment="1"/>
    <xf numFmtId="165" fontId="4" fillId="0" borderId="0" xfId="1" applyNumberFormat="1" applyFont="1" applyAlignment="1"/>
    <xf numFmtId="165" fontId="11" fillId="0" borderId="0" xfId="0" applyNumberFormat="1" applyFont="1" applyAlignment="1"/>
    <xf numFmtId="165" fontId="4" fillId="0" borderId="0" xfId="1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165" fontId="4" fillId="0" borderId="1" xfId="1" applyNumberFormat="1" applyFont="1" applyBorder="1" applyAlignment="1">
      <alignment wrapText="1"/>
    </xf>
    <xf numFmtId="166" fontId="4" fillId="0" borderId="1" xfId="0" applyNumberFormat="1" applyFont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5" fontId="9" fillId="0" borderId="0" xfId="1" applyNumberFormat="1" applyFont="1" applyFill="1" applyBorder="1" applyAlignment="1">
      <alignment horizontal="left" vertical="center"/>
    </xf>
    <xf numFmtId="0" fontId="12" fillId="0" borderId="0" xfId="2" applyFont="1" applyBorder="1" applyAlignment="1">
      <alignment wrapText="1"/>
    </xf>
    <xf numFmtId="0" fontId="13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0" xfId="0" applyFont="1" applyAlignment="1">
      <alignment horizontal="right"/>
    </xf>
    <xf numFmtId="0" fontId="14" fillId="0" borderId="0" xfId="0" applyFont="1" applyFill="1" applyBorder="1"/>
    <xf numFmtId="0" fontId="14" fillId="0" borderId="0" xfId="0" applyFont="1" applyAlignment="1">
      <alignment vertical="center" wrapText="1"/>
    </xf>
    <xf numFmtId="0" fontId="21" fillId="0" borderId="0" xfId="0" applyFont="1" applyFill="1" applyAlignment="1">
      <alignment horizontal="right" wrapText="1"/>
    </xf>
    <xf numFmtId="0" fontId="21" fillId="0" borderId="1" xfId="0" applyFont="1" applyFill="1" applyBorder="1" applyAlignment="1">
      <alignment horizontal="right" wrapText="1"/>
    </xf>
    <xf numFmtId="0" fontId="14" fillId="0" borderId="0" xfId="0" applyFont="1" applyAlignment="1">
      <alignment horizontal="left" vertical="center" wrapText="1"/>
    </xf>
    <xf numFmtId="166" fontId="22" fillId="0" borderId="0" xfId="0" applyNumberFormat="1" applyFont="1" applyFill="1" applyAlignment="1">
      <alignment horizontal="right" wrapText="1"/>
    </xf>
    <xf numFmtId="0" fontId="20" fillId="0" borderId="0" xfId="0" applyFont="1" applyAlignment="1">
      <alignment horizontal="left" vertical="center" wrapText="1"/>
    </xf>
    <xf numFmtId="165" fontId="20" fillId="0" borderId="3" xfId="1" applyNumberFormat="1" applyFont="1" applyBorder="1" applyAlignment="1">
      <alignment horizontal="right" vertical="center" wrapText="1"/>
    </xf>
    <xf numFmtId="165" fontId="14" fillId="0" borderId="0" xfId="1" applyNumberFormat="1" applyFont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right" wrapText="1"/>
    </xf>
    <xf numFmtId="0" fontId="14" fillId="0" borderId="0" xfId="0" applyFont="1" applyFill="1"/>
    <xf numFmtId="0" fontId="15" fillId="0" borderId="0" xfId="0" applyFont="1" applyFill="1"/>
    <xf numFmtId="0" fontId="15" fillId="2" borderId="0" xfId="0" applyFont="1" applyFill="1"/>
    <xf numFmtId="0" fontId="20" fillId="0" borderId="0" xfId="0" applyFont="1" applyAlignment="1">
      <alignment horizontal="left" wrapText="1"/>
    </xf>
    <xf numFmtId="166" fontId="13" fillId="0" borderId="0" xfId="0" applyNumberFormat="1" applyFont="1" applyFill="1" applyAlignment="1">
      <alignment horizontal="right" wrapText="1"/>
    </xf>
    <xf numFmtId="165" fontId="20" fillId="0" borderId="0" xfId="1" applyNumberFormat="1" applyFont="1" applyAlignment="1">
      <alignment horizontal="right" vertical="center" wrapText="1"/>
    </xf>
    <xf numFmtId="0" fontId="23" fillId="0" borderId="0" xfId="0" applyFont="1" applyAlignment="1">
      <alignment horizontal="left" vertical="center" wrapText="1"/>
    </xf>
    <xf numFmtId="0" fontId="14" fillId="0" borderId="0" xfId="0" quotePrefix="1" applyFont="1" applyAlignment="1">
      <alignment horizontal="left" vertical="center" wrapText="1"/>
    </xf>
    <xf numFmtId="166" fontId="13" fillId="0" borderId="2" xfId="0" applyNumberFormat="1" applyFont="1" applyFill="1" applyBorder="1" applyAlignment="1">
      <alignment horizontal="right" wrapText="1"/>
    </xf>
    <xf numFmtId="165" fontId="20" fillId="0" borderId="2" xfId="1" applyNumberFormat="1" applyFont="1" applyBorder="1" applyAlignment="1">
      <alignment horizontal="right" vertical="center" wrapText="1"/>
    </xf>
    <xf numFmtId="165" fontId="14" fillId="0" borderId="0" xfId="1" applyNumberFormat="1" applyFont="1"/>
    <xf numFmtId="0" fontId="22" fillId="0" borderId="0" xfId="2" applyNumberFormat="1" applyFont="1" applyAlignment="1"/>
    <xf numFmtId="0" fontId="15" fillId="0" borderId="0" xfId="0" applyFont="1" applyBorder="1"/>
    <xf numFmtId="0" fontId="22" fillId="0" borderId="0" xfId="2" applyFont="1" applyFill="1" applyBorder="1" applyAlignment="1"/>
    <xf numFmtId="0" fontId="19" fillId="0" borderId="0" xfId="2" applyFont="1" applyBorder="1" applyAlignment="1">
      <alignment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right" wrapText="1"/>
    </xf>
    <xf numFmtId="165" fontId="20" fillId="0" borderId="0" xfId="1" applyNumberFormat="1" applyFont="1" applyBorder="1" applyAlignment="1">
      <alignment horizontal="right" vertical="center" wrapText="1"/>
    </xf>
    <xf numFmtId="166" fontId="13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2" applyFont="1" applyFill="1" applyBorder="1" applyAlignment="1">
      <alignment horizontal="left"/>
    </xf>
    <xf numFmtId="0" fontId="14" fillId="0" borderId="1" xfId="0" applyFont="1" applyBorder="1"/>
    <xf numFmtId="0" fontId="14" fillId="0" borderId="0" xfId="0" applyFont="1" applyBorder="1"/>
    <xf numFmtId="0" fontId="7" fillId="0" borderId="0" xfId="2" applyNumberFormat="1" applyFont="1" applyBorder="1" applyAlignment="1">
      <alignment horizontal="left"/>
    </xf>
    <xf numFmtId="0" fontId="22" fillId="0" borderId="0" xfId="2" applyNumberFormat="1" applyFont="1" applyBorder="1" applyAlignment="1"/>
    <xf numFmtId="166" fontId="22" fillId="0" borderId="0" xfId="0" applyNumberFormat="1" applyFont="1" applyFill="1" applyBorder="1" applyAlignment="1">
      <alignment horizontal="right" wrapText="1"/>
    </xf>
    <xf numFmtId="165" fontId="14" fillId="0" borderId="0" xfId="1" applyNumberFormat="1" applyFont="1" applyBorder="1" applyAlignment="1">
      <alignment horizontal="right" vertical="center" wrapText="1"/>
    </xf>
    <xf numFmtId="165" fontId="14" fillId="0" borderId="0" xfId="1" applyNumberFormat="1" applyFont="1" applyBorder="1"/>
    <xf numFmtId="0" fontId="24" fillId="0" borderId="0" xfId="2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2" applyFont="1" applyFill="1" applyBorder="1" applyAlignment="1">
      <alignment horizontal="left"/>
    </xf>
    <xf numFmtId="0" fontId="21" fillId="0" borderId="0" xfId="0" applyFont="1"/>
    <xf numFmtId="0" fontId="21" fillId="0" borderId="0" xfId="0" applyFont="1" applyFill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168" fontId="14" fillId="0" borderId="0" xfId="1" applyNumberFormat="1" applyFont="1" applyBorder="1"/>
    <xf numFmtId="166" fontId="22" fillId="0" borderId="0" xfId="1" applyNumberFormat="1" applyFont="1" applyFill="1"/>
    <xf numFmtId="167" fontId="22" fillId="0" borderId="0" xfId="1" applyNumberFormat="1" applyFont="1" applyFill="1"/>
    <xf numFmtId="166" fontId="14" fillId="0" borderId="0" xfId="0" applyNumberFormat="1" applyFont="1" applyBorder="1"/>
    <xf numFmtId="3" fontId="14" fillId="0" borderId="0" xfId="0" applyNumberFormat="1" applyFont="1" applyBorder="1"/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/>
    <xf numFmtId="165" fontId="14" fillId="0" borderId="0" xfId="1" applyNumberFormat="1" applyFont="1" applyBorder="1" applyAlignment="1">
      <alignment horizontal="right" vertical="center"/>
    </xf>
    <xf numFmtId="165" fontId="14" fillId="0" borderId="0" xfId="0" applyNumberFormat="1" applyFont="1" applyBorder="1"/>
    <xf numFmtId="165" fontId="20" fillId="0" borderId="0" xfId="1" applyNumberFormat="1" applyFont="1" applyBorder="1" applyAlignment="1">
      <alignment horizontal="right" vertical="center"/>
    </xf>
    <xf numFmtId="167" fontId="22" fillId="0" borderId="1" xfId="1" applyNumberFormat="1" applyFont="1" applyFill="1" applyBorder="1"/>
    <xf numFmtId="166" fontId="13" fillId="0" borderId="4" xfId="1" applyNumberFormat="1" applyFont="1" applyFill="1" applyBorder="1"/>
    <xf numFmtId="165" fontId="20" fillId="0" borderId="0" xfId="1" applyNumberFormat="1" applyFont="1" applyAlignment="1">
      <alignment horizontal="left" vertical="center" wrapText="1"/>
    </xf>
    <xf numFmtId="165" fontId="14" fillId="0" borderId="0" xfId="1" applyNumberFormat="1" applyFont="1" applyAlignment="1">
      <alignment horizontal="left" vertical="center" wrapText="1"/>
    </xf>
    <xf numFmtId="165" fontId="20" fillId="0" borderId="0" xfId="0" applyNumberFormat="1" applyFont="1" applyBorder="1"/>
    <xf numFmtId="166" fontId="13" fillId="0" borderId="2" xfId="1" applyNumberFormat="1" applyFont="1" applyFill="1" applyBorder="1"/>
    <xf numFmtId="165" fontId="14" fillId="0" borderId="0" xfId="1" applyNumberFormat="1" applyFont="1" applyBorder="1" applyAlignment="1">
      <alignment vertical="center"/>
    </xf>
    <xf numFmtId="166" fontId="22" fillId="0" borderId="1" xfId="1" applyNumberFormat="1" applyFont="1" applyFill="1" applyBorder="1"/>
    <xf numFmtId="166" fontId="13" fillId="0" borderId="0" xfId="1" applyNumberFormat="1" applyFont="1" applyFill="1"/>
    <xf numFmtId="166" fontId="13" fillId="0" borderId="3" xfId="1" applyNumberFormat="1" applyFont="1" applyFill="1" applyBorder="1"/>
    <xf numFmtId="0" fontId="19" fillId="0" borderId="0" xfId="2" applyFont="1" applyFill="1" applyBorder="1" applyAlignment="1"/>
    <xf numFmtId="0" fontId="21" fillId="0" borderId="0" xfId="0" applyFont="1" applyFill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 wrapText="1"/>
    </xf>
    <xf numFmtId="166" fontId="22" fillId="0" borderId="0" xfId="1" applyNumberFormat="1" applyFont="1" applyFill="1" applyBorder="1"/>
    <xf numFmtId="167" fontId="22" fillId="0" borderId="0" xfId="1" applyNumberFormat="1" applyFont="1" applyFill="1" applyBorder="1"/>
    <xf numFmtId="166" fontId="13" fillId="0" borderId="0" xfId="1" applyNumberFormat="1" applyFont="1" applyFill="1" applyBorder="1"/>
    <xf numFmtId="165" fontId="20" fillId="0" borderId="0" xfId="1" applyNumberFormat="1" applyFont="1" applyBorder="1" applyAlignment="1">
      <alignment horizontal="left" vertical="center" wrapText="1"/>
    </xf>
    <xf numFmtId="165" fontId="14" fillId="0" borderId="0" xfId="1" applyNumberFormat="1" applyFont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166" fontId="14" fillId="0" borderId="0" xfId="1" applyNumberFormat="1" applyFont="1" applyFill="1" applyAlignment="1">
      <alignment horizontal="right" wrapText="1"/>
    </xf>
    <xf numFmtId="166" fontId="14" fillId="0" borderId="0" xfId="0" applyNumberFormat="1" applyFont="1" applyFill="1"/>
    <xf numFmtId="166" fontId="26" fillId="0" borderId="0" xfId="0" applyNumberFormat="1" applyFont="1" applyFill="1"/>
    <xf numFmtId="3" fontId="14" fillId="0" borderId="0" xfId="0" applyNumberFormat="1" applyFont="1" applyFill="1"/>
    <xf numFmtId="165" fontId="25" fillId="0" borderId="0" xfId="0" applyNumberFormat="1" applyFont="1" applyFill="1"/>
    <xf numFmtId="165" fontId="14" fillId="0" borderId="0" xfId="1" applyNumberFormat="1" applyFont="1" applyFill="1"/>
    <xf numFmtId="165" fontId="14" fillId="0" borderId="0" xfId="1" applyNumberFormat="1" applyFont="1" applyFill="1" applyAlignment="1">
      <alignment horizontal="right" vertical="center" wrapText="1"/>
    </xf>
    <xf numFmtId="165" fontId="26" fillId="0" borderId="0" xfId="1" applyNumberFormat="1" applyFont="1" applyFill="1"/>
    <xf numFmtId="166" fontId="14" fillId="0" borderId="1" xfId="1" applyNumberFormat="1" applyFont="1" applyFill="1" applyBorder="1" applyAlignment="1">
      <alignment horizontal="right" wrapText="1"/>
    </xf>
    <xf numFmtId="166" fontId="20" fillId="0" borderId="0" xfId="1" applyNumberFormat="1" applyFont="1" applyFill="1" applyAlignment="1">
      <alignment horizontal="right" wrapText="1"/>
    </xf>
    <xf numFmtId="166" fontId="14" fillId="0" borderId="1" xfId="1" applyNumberFormat="1" applyFont="1" applyFill="1" applyBorder="1" applyAlignment="1">
      <alignment horizontal="right" vertical="center" wrapText="1"/>
    </xf>
    <xf numFmtId="166" fontId="20" fillId="0" borderId="3" xfId="1" applyNumberFormat="1" applyFont="1" applyFill="1" applyBorder="1" applyAlignment="1">
      <alignment horizontal="right" wrapText="1"/>
    </xf>
    <xf numFmtId="165" fontId="22" fillId="0" borderId="0" xfId="1" applyNumberFormat="1" applyFont="1" applyFill="1" applyAlignment="1">
      <alignment horizontal="right" vertical="center" wrapText="1"/>
    </xf>
    <xf numFmtId="167" fontId="22" fillId="0" borderId="0" xfId="1" applyNumberFormat="1" applyFont="1" applyFill="1" applyAlignment="1">
      <alignment horizontal="right" wrapText="1"/>
    </xf>
    <xf numFmtId="166" fontId="20" fillId="0" borderId="2" xfId="1" applyNumberFormat="1" applyFont="1" applyFill="1" applyBorder="1" applyAlignment="1">
      <alignment horizontal="right" wrapText="1"/>
    </xf>
    <xf numFmtId="166" fontId="20" fillId="0" borderId="0" xfId="1" applyNumberFormat="1" applyFont="1" applyFill="1" applyBorder="1" applyAlignment="1">
      <alignment horizontal="right" wrapText="1"/>
    </xf>
    <xf numFmtId="165" fontId="25" fillId="0" borderId="0" xfId="1" applyNumberFormat="1" applyFont="1" applyFill="1"/>
    <xf numFmtId="166" fontId="25" fillId="0" borderId="0" xfId="0" applyNumberFormat="1" applyFont="1" applyFill="1"/>
    <xf numFmtId="166" fontId="14" fillId="0" borderId="0" xfId="1" applyNumberFormat="1" applyFont="1" applyFill="1" applyBorder="1" applyAlignment="1">
      <alignment horizontal="right" wrapText="1"/>
    </xf>
    <xf numFmtId="166" fontId="14" fillId="0" borderId="0" xfId="1" applyNumberFormat="1" applyFont="1" applyFill="1" applyBorder="1" applyAlignment="1">
      <alignment horizontal="right"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165" fontId="22" fillId="0" borderId="0" xfId="1" applyNumberFormat="1" applyFont="1" applyFill="1" applyBorder="1" applyAlignment="1">
      <alignment horizontal="right" vertical="center" wrapText="1"/>
    </xf>
    <xf numFmtId="167" fontId="22" fillId="0" borderId="0" xfId="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right"/>
    </xf>
    <xf numFmtId="0" fontId="24" fillId="0" borderId="0" xfId="2" applyNumberFormat="1" applyFont="1" applyBorder="1" applyAlignment="1"/>
    <xf numFmtId="0" fontId="14" fillId="0" borderId="1" xfId="0" applyFont="1" applyBorder="1" applyAlignment="1"/>
    <xf numFmtId="0" fontId="14" fillId="0" borderId="0" xfId="0" applyFont="1" applyAlignment="1"/>
    <xf numFmtId="0" fontId="18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wrapText="1"/>
    </xf>
    <xf numFmtId="0" fontId="14" fillId="0" borderId="0" xfId="0" applyFont="1" applyAlignment="1">
      <alignment horizontal="justify" vertical="center"/>
    </xf>
    <xf numFmtId="0" fontId="20" fillId="0" borderId="0" xfId="0" applyFont="1" applyFill="1" applyAlignment="1">
      <alignment horizontal="left" vertical="center"/>
    </xf>
    <xf numFmtId="167" fontId="20" fillId="0" borderId="0" xfId="0" applyNumberFormat="1" applyFont="1" applyFill="1" applyBorder="1" applyAlignment="1">
      <alignment wrapText="1"/>
    </xf>
    <xf numFmtId="0" fontId="14" fillId="0" borderId="0" xfId="0" applyFont="1" applyFill="1" applyAlignment="1"/>
    <xf numFmtId="0" fontId="14" fillId="0" borderId="1" xfId="0" applyFont="1" applyFill="1" applyBorder="1" applyAlignment="1"/>
    <xf numFmtId="165" fontId="14" fillId="0" borderId="1" xfId="1" applyNumberFormat="1" applyFont="1" applyFill="1" applyBorder="1" applyAlignment="1">
      <alignment horizontal="right" wrapText="1"/>
    </xf>
    <xf numFmtId="167" fontId="14" fillId="0" borderId="1" xfId="0" applyNumberFormat="1" applyFont="1" applyFill="1" applyBorder="1" applyAlignment="1">
      <alignment horizontal="right" wrapText="1"/>
    </xf>
    <xf numFmtId="167" fontId="20" fillId="0" borderId="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left" vertical="center"/>
    </xf>
    <xf numFmtId="166" fontId="20" fillId="0" borderId="0" xfId="0" applyNumberFormat="1" applyFont="1" applyBorder="1" applyAlignment="1">
      <alignment wrapText="1"/>
    </xf>
    <xf numFmtId="165" fontId="14" fillId="0" borderId="0" xfId="1" applyNumberFormat="1" applyFont="1" applyBorder="1" applyAlignment="1">
      <alignment wrapText="1"/>
    </xf>
    <xf numFmtId="166" fontId="14" fillId="0" borderId="0" xfId="0" applyNumberFormat="1" applyFont="1" applyBorder="1" applyAlignment="1">
      <alignment wrapText="1"/>
    </xf>
    <xf numFmtId="166" fontId="20" fillId="0" borderId="1" xfId="0" applyNumberFormat="1" applyFont="1" applyBorder="1" applyAlignment="1">
      <alignment wrapText="1"/>
    </xf>
    <xf numFmtId="166" fontId="20" fillId="0" borderId="3" xfId="0" applyNumberFormat="1" applyFont="1" applyBorder="1" applyAlignment="1">
      <alignment wrapText="1"/>
    </xf>
    <xf numFmtId="166" fontId="20" fillId="0" borderId="0" xfId="0" applyNumberFormat="1" applyFont="1" applyAlignment="1">
      <alignment wrapText="1"/>
    </xf>
    <xf numFmtId="166" fontId="20" fillId="0" borderId="2" xfId="0" applyNumberFormat="1" applyFont="1" applyBorder="1" applyAlignment="1">
      <alignment wrapText="1"/>
    </xf>
    <xf numFmtId="0" fontId="14" fillId="0" borderId="0" xfId="0" applyFont="1" applyBorder="1" applyAlignment="1"/>
    <xf numFmtId="165" fontId="14" fillId="0" borderId="0" xfId="1" applyNumberFormat="1" applyFont="1" applyAlignment="1"/>
    <xf numFmtId="165" fontId="25" fillId="0" borderId="0" xfId="0" applyNumberFormat="1" applyFont="1" applyAlignment="1"/>
    <xf numFmtId="166" fontId="14" fillId="0" borderId="0" xfId="0" applyNumberFormat="1" applyFont="1" applyFill="1" applyBorder="1" applyAlignment="1">
      <alignment wrapText="1"/>
    </xf>
    <xf numFmtId="165" fontId="14" fillId="0" borderId="1" xfId="1" applyNumberFormat="1" applyFont="1" applyBorder="1" applyAlignment="1">
      <alignment wrapText="1"/>
    </xf>
    <xf numFmtId="166" fontId="14" fillId="0" borderId="1" xfId="0" applyNumberFormat="1" applyFont="1" applyBorder="1" applyAlignment="1">
      <alignment wrapText="1"/>
    </xf>
    <xf numFmtId="166" fontId="14" fillId="0" borderId="0" xfId="0" applyNumberFormat="1" applyFont="1" applyAlignment="1"/>
    <xf numFmtId="0" fontId="14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Fill="1" applyAlignment="1"/>
    <xf numFmtId="166" fontId="4" fillId="0" borderId="0" xfId="0" applyNumberFormat="1" applyFont="1" applyFill="1"/>
    <xf numFmtId="165" fontId="4" fillId="0" borderId="0" xfId="0" applyNumberFormat="1" applyFont="1" applyFill="1"/>
    <xf numFmtId="0" fontId="14" fillId="0" borderId="0" xfId="0" applyNumberFormat="1" applyFont="1" applyAlignment="1"/>
    <xf numFmtId="3" fontId="14" fillId="0" borderId="0" xfId="0" applyNumberFormat="1" applyFont="1" applyBorder="1" applyAlignment="1">
      <alignment vertical="center"/>
    </xf>
    <xf numFmtId="3" fontId="11" fillId="0" borderId="0" xfId="0" applyNumberFormat="1" applyFont="1" applyFill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165" fontId="15" fillId="0" borderId="0" xfId="0" applyNumberFormat="1" applyFont="1" applyBorder="1"/>
    <xf numFmtId="168" fontId="15" fillId="0" borderId="0" xfId="0" applyNumberFormat="1" applyFont="1" applyBorder="1"/>
    <xf numFmtId="3" fontId="15" fillId="0" borderId="0" xfId="0" applyNumberFormat="1" applyFont="1" applyBorder="1"/>
    <xf numFmtId="166" fontId="15" fillId="0" borderId="0" xfId="0" applyNumberFormat="1" applyFont="1" applyBorder="1"/>
    <xf numFmtId="165" fontId="15" fillId="0" borderId="0" xfId="1" applyNumberFormat="1" applyFont="1" applyBorder="1"/>
    <xf numFmtId="3" fontId="15" fillId="0" borderId="0" xfId="0" applyNumberFormat="1" applyFont="1" applyFill="1" applyBorder="1"/>
    <xf numFmtId="0" fontId="15" fillId="0" borderId="0" xfId="0" applyFont="1" applyFill="1" applyBorder="1"/>
    <xf numFmtId="166" fontId="25" fillId="0" borderId="0" xfId="0" applyNumberFormat="1" applyFont="1" applyBorder="1"/>
  </cellXfs>
  <cellStyles count="3">
    <cellStyle name="Обычный" xfId="0" builtinId="0"/>
    <cellStyle name="Обычный 10 10" xfId="2"/>
    <cellStyle name="Финансовый" xfId="1" builtinId="3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PMG\6m'2016\FS\NBRK\&#1060;&#1086;&#1088;&#1084;&#1099;%201-4_FB_%2030.06.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PMG\&#1040;&#1091;&#1076;&#1080;&#1090;%202018\9m'2018\FS\&#1060;&#1086;&#1088;&#1084;&#1099;%201-4_FB_&#1085;&#1072;%2001.10.18_c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IS"/>
      <sheetName val="CFS"/>
      <sheetName val="SCE 2016"/>
      <sheetName val="SCE 2015"/>
    </sheetNames>
    <sheetDataSet>
      <sheetData sheetId="0" refreshError="1">
        <row r="1">
          <cell r="D1" t="str">
            <v xml:space="preserve">АО «ForteBank» 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не удалять ф3иф4&gt;&gt;&gt;"/>
      <sheetName val="CFS"/>
      <sheetName val="SCE_2018"/>
      <sheetName val="SCE_2017"/>
    </sheetNames>
    <sheetDataSet>
      <sheetData sheetId="0">
        <row r="38">
          <cell r="E38">
            <v>193560</v>
          </cell>
        </row>
        <row r="58">
          <cell r="B58" t="str">
            <v>Г. Андроникашвили</v>
          </cell>
          <cell r="E58" t="str">
            <v xml:space="preserve">Е. Етекбаева </v>
          </cell>
        </row>
        <row r="59">
          <cell r="B59" t="str">
            <v>Председатель Правления</v>
          </cell>
          <cell r="E59" t="str">
            <v>Главный бухгалтер</v>
          </cell>
        </row>
      </sheetData>
      <sheetData sheetId="1">
        <row r="31">
          <cell r="C31">
            <v>20102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view="pageBreakPreview" zoomScale="80" zoomScaleNormal="80" zoomScaleSheetLayoutView="80" workbookViewId="0"/>
  </sheetViews>
  <sheetFormatPr defaultColWidth="9.109375" defaultRowHeight="15.6" x14ac:dyDescent="0.3"/>
  <cols>
    <col min="1" max="1" width="2.77734375" style="81" customWidth="1"/>
    <col min="2" max="2" width="1.44140625" style="40" customWidth="1"/>
    <col min="3" max="3" width="73.44140625" style="40" customWidth="1"/>
    <col min="4" max="4" width="21.77734375" style="40" customWidth="1"/>
    <col min="5" max="5" width="3.44140625" style="81" customWidth="1"/>
    <col min="6" max="6" width="21.88671875" style="40" customWidth="1"/>
    <col min="7" max="7" width="1.6640625" style="40" customWidth="1"/>
    <col min="8" max="8" width="4.33203125" style="40" customWidth="1"/>
    <col min="9" max="9" width="11" style="68" customWidth="1"/>
    <col min="10" max="10" width="13.6640625" style="68" customWidth="1"/>
    <col min="11" max="12" width="10.44140625" style="68" bestFit="1" customWidth="1"/>
    <col min="13" max="14" width="9.109375" style="68"/>
    <col min="15" max="16384" width="9.109375" style="39"/>
  </cols>
  <sheetData>
    <row r="1" spans="1:14" ht="26.4" customHeight="1" x14ac:dyDescent="0.3">
      <c r="A1" s="71"/>
      <c r="B1" s="36" t="s">
        <v>41</v>
      </c>
      <c r="C1" s="37"/>
      <c r="D1" s="37"/>
      <c r="E1" s="37"/>
      <c r="F1" s="80"/>
      <c r="G1" s="80"/>
      <c r="H1" s="38" t="s">
        <v>130</v>
      </c>
      <c r="J1" s="199"/>
    </row>
    <row r="2" spans="1:14" ht="13.2" customHeight="1" x14ac:dyDescent="0.3">
      <c r="A2" s="71"/>
      <c r="B2" s="71"/>
      <c r="C2" s="44"/>
      <c r="D2" s="44"/>
      <c r="E2" s="44"/>
      <c r="F2" s="72"/>
      <c r="G2" s="72"/>
      <c r="H2" s="72"/>
      <c r="J2" s="199"/>
    </row>
    <row r="3" spans="1:14" ht="21" customHeight="1" x14ac:dyDescent="0.3">
      <c r="C3" s="41" t="s">
        <v>134</v>
      </c>
      <c r="J3" s="200"/>
    </row>
    <row r="4" spans="1:14" ht="18.600000000000001" customHeight="1" x14ac:dyDescent="0.3">
      <c r="C4" s="42" t="s">
        <v>131</v>
      </c>
      <c r="F4" s="43"/>
      <c r="G4" s="43"/>
      <c r="H4" s="43"/>
      <c r="J4" s="200"/>
    </row>
    <row r="5" spans="1:14" x14ac:dyDescent="0.3">
      <c r="C5" s="44" t="s">
        <v>133</v>
      </c>
      <c r="F5" s="43"/>
      <c r="G5" s="43"/>
      <c r="H5" s="43"/>
      <c r="J5" s="200"/>
    </row>
    <row r="6" spans="1:14" ht="35.4" customHeight="1" x14ac:dyDescent="0.3">
      <c r="C6" s="44"/>
      <c r="D6" s="192" t="s">
        <v>135</v>
      </c>
      <c r="E6" s="192"/>
      <c r="F6" s="193"/>
      <c r="G6" s="74"/>
      <c r="H6" s="74"/>
      <c r="J6" s="200"/>
      <c r="L6" s="201"/>
      <c r="M6" s="201"/>
      <c r="N6" s="202"/>
    </row>
    <row r="7" spans="1:14" ht="16.2" customHeight="1" x14ac:dyDescent="0.3">
      <c r="C7" s="45"/>
      <c r="D7" s="46" t="s">
        <v>136</v>
      </c>
      <c r="E7" s="75"/>
      <c r="F7" s="46" t="s">
        <v>137</v>
      </c>
      <c r="G7" s="46"/>
      <c r="H7" s="46"/>
      <c r="L7" s="75"/>
      <c r="M7" s="75"/>
      <c r="N7" s="75"/>
    </row>
    <row r="8" spans="1:14" ht="16.95" customHeight="1" x14ac:dyDescent="0.3">
      <c r="C8" s="45"/>
      <c r="D8" s="47" t="s">
        <v>42</v>
      </c>
      <c r="E8" s="75"/>
      <c r="F8" s="47" t="s">
        <v>138</v>
      </c>
      <c r="G8" s="75"/>
      <c r="H8" s="75"/>
      <c r="L8" s="75"/>
      <c r="M8" s="75"/>
      <c r="N8" s="75"/>
    </row>
    <row r="9" spans="1:14" x14ac:dyDescent="0.3">
      <c r="C9" s="48" t="s">
        <v>54</v>
      </c>
      <c r="D9" s="49">
        <v>117798</v>
      </c>
      <c r="E9" s="84"/>
      <c r="F9" s="49">
        <v>90335</v>
      </c>
      <c r="G9" s="49"/>
      <c r="H9" s="49"/>
      <c r="I9" s="203"/>
      <c r="J9" s="204"/>
      <c r="K9" s="205"/>
      <c r="L9" s="205"/>
      <c r="M9" s="206"/>
    </row>
    <row r="10" spans="1:14" x14ac:dyDescent="0.3">
      <c r="C10" s="48" t="s">
        <v>55</v>
      </c>
      <c r="D10" s="49">
        <v>-62642</v>
      </c>
      <c r="E10" s="84"/>
      <c r="F10" s="49">
        <v>-54942</v>
      </c>
      <c r="G10" s="49"/>
      <c r="H10" s="49"/>
      <c r="I10" s="203"/>
      <c r="J10" s="204"/>
      <c r="K10" s="205"/>
      <c r="L10" s="205"/>
      <c r="M10" s="206"/>
    </row>
    <row r="11" spans="1:14" ht="15" customHeight="1" x14ac:dyDescent="0.3">
      <c r="C11" s="50" t="s">
        <v>56</v>
      </c>
      <c r="D11" s="51">
        <f>SUM(D9:D10)</f>
        <v>55156</v>
      </c>
      <c r="E11" s="76"/>
      <c r="F11" s="51">
        <f>SUM(F9:F10)</f>
        <v>35393</v>
      </c>
      <c r="G11" s="76"/>
      <c r="H11" s="76"/>
      <c r="I11" s="203"/>
      <c r="J11" s="204"/>
      <c r="K11" s="205"/>
      <c r="L11" s="205"/>
      <c r="M11" s="205"/>
      <c r="N11" s="205"/>
    </row>
    <row r="12" spans="1:14" ht="9" customHeight="1" x14ac:dyDescent="0.3">
      <c r="C12" s="50" t="s">
        <v>0</v>
      </c>
      <c r="D12" s="52"/>
      <c r="E12" s="85"/>
      <c r="F12" s="52"/>
      <c r="G12" s="52"/>
      <c r="H12" s="52"/>
      <c r="J12" s="206"/>
      <c r="K12" s="205"/>
      <c r="L12" s="205"/>
      <c r="M12" s="206"/>
    </row>
    <row r="13" spans="1:14" x14ac:dyDescent="0.3">
      <c r="C13" s="48" t="s">
        <v>57</v>
      </c>
      <c r="D13" s="49">
        <v>22993</v>
      </c>
      <c r="E13" s="84"/>
      <c r="F13" s="49">
        <v>13759</v>
      </c>
      <c r="G13" s="49"/>
      <c r="H13" s="49"/>
      <c r="I13" s="207"/>
      <c r="J13" s="207"/>
      <c r="K13" s="207"/>
      <c r="L13" s="205"/>
      <c r="M13" s="206"/>
    </row>
    <row r="14" spans="1:14" x14ac:dyDescent="0.3">
      <c r="C14" s="48" t="s">
        <v>58</v>
      </c>
      <c r="D14" s="49">
        <v>-7494</v>
      </c>
      <c r="E14" s="84"/>
      <c r="F14" s="49">
        <v>-3976</v>
      </c>
      <c r="G14" s="49"/>
      <c r="H14" s="49"/>
      <c r="I14" s="207"/>
      <c r="J14" s="207"/>
      <c r="K14" s="207"/>
      <c r="L14" s="205"/>
      <c r="M14" s="206"/>
    </row>
    <row r="15" spans="1:14" ht="46.95" customHeight="1" x14ac:dyDescent="0.3">
      <c r="C15" s="48" t="s">
        <v>59</v>
      </c>
      <c r="D15" s="49">
        <v>-2798</v>
      </c>
      <c r="E15" s="84"/>
      <c r="F15" s="49">
        <v>143</v>
      </c>
      <c r="G15" s="49"/>
      <c r="H15" s="49"/>
      <c r="I15" s="207"/>
      <c r="J15" s="207"/>
      <c r="K15" s="207"/>
      <c r="L15" s="205"/>
    </row>
    <row r="16" spans="1:14" ht="50.4" customHeight="1" x14ac:dyDescent="0.3">
      <c r="C16" s="53" t="s">
        <v>101</v>
      </c>
      <c r="D16" s="49">
        <v>664</v>
      </c>
      <c r="E16" s="84"/>
      <c r="F16" s="49">
        <v>877</v>
      </c>
      <c r="G16" s="49"/>
      <c r="H16" s="49"/>
      <c r="I16" s="207"/>
      <c r="J16" s="207"/>
      <c r="K16" s="207"/>
      <c r="L16" s="205"/>
      <c r="M16" s="206"/>
    </row>
    <row r="17" spans="1:20" x14ac:dyDescent="0.3">
      <c r="C17" s="48" t="s">
        <v>147</v>
      </c>
      <c r="D17" s="49">
        <v>6488</v>
      </c>
      <c r="E17" s="84"/>
      <c r="F17" s="49">
        <f>842+5490</f>
        <v>6332</v>
      </c>
      <c r="G17" s="49"/>
      <c r="H17" s="49"/>
      <c r="I17" s="207"/>
      <c r="J17" s="207"/>
      <c r="K17" s="207"/>
      <c r="L17" s="205"/>
    </row>
    <row r="18" spans="1:20" ht="31.2" x14ac:dyDescent="0.3">
      <c r="C18" s="53" t="s">
        <v>120</v>
      </c>
      <c r="D18" s="49">
        <v>0</v>
      </c>
      <c r="E18" s="84"/>
      <c r="F18" s="49">
        <v>9160</v>
      </c>
      <c r="G18" s="49"/>
      <c r="H18" s="49"/>
      <c r="I18" s="207"/>
      <c r="J18" s="207"/>
      <c r="K18" s="207"/>
      <c r="L18" s="205"/>
    </row>
    <row r="19" spans="1:20" x14ac:dyDescent="0.3">
      <c r="C19" s="48" t="s">
        <v>122</v>
      </c>
      <c r="D19" s="49">
        <v>10706</v>
      </c>
      <c r="E19" s="84"/>
      <c r="F19" s="49">
        <v>4707</v>
      </c>
      <c r="G19" s="49"/>
      <c r="H19" s="49"/>
      <c r="I19" s="207"/>
      <c r="J19" s="207"/>
      <c r="K19" s="207"/>
      <c r="L19" s="205"/>
      <c r="M19" s="206"/>
    </row>
    <row r="20" spans="1:20" ht="15" customHeight="1" x14ac:dyDescent="0.3">
      <c r="C20" s="54" t="s">
        <v>60</v>
      </c>
      <c r="D20" s="55">
        <f>SUM(D13:D19)</f>
        <v>30559</v>
      </c>
      <c r="E20" s="77"/>
      <c r="F20" s="55">
        <f>SUM(F13:F19)</f>
        <v>31002</v>
      </c>
      <c r="G20" s="77"/>
      <c r="H20" s="77"/>
      <c r="I20" s="207"/>
      <c r="J20" s="207"/>
      <c r="K20" s="207"/>
      <c r="L20" s="205"/>
      <c r="M20" s="205"/>
      <c r="N20" s="205"/>
    </row>
    <row r="21" spans="1:20" ht="7.95" customHeight="1" x14ac:dyDescent="0.3">
      <c r="C21" s="50" t="s">
        <v>0</v>
      </c>
      <c r="D21" s="52"/>
      <c r="E21" s="85"/>
      <c r="F21" s="52"/>
      <c r="G21" s="52"/>
      <c r="H21" s="52"/>
      <c r="I21" s="207"/>
      <c r="J21" s="207"/>
      <c r="K21" s="207"/>
      <c r="L21" s="205"/>
      <c r="M21" s="206"/>
    </row>
    <row r="22" spans="1:20" x14ac:dyDescent="0.3">
      <c r="C22" s="48" t="s">
        <v>148</v>
      </c>
      <c r="D22" s="49">
        <v>-11986</v>
      </c>
      <c r="E22" s="84"/>
      <c r="F22" s="49">
        <f>-4344-5490</f>
        <v>-9834</v>
      </c>
      <c r="G22" s="49"/>
      <c r="H22" s="49"/>
      <c r="I22" s="207"/>
      <c r="J22" s="207"/>
      <c r="K22" s="207"/>
      <c r="L22" s="205"/>
      <c r="M22" s="206"/>
    </row>
    <row r="23" spans="1:20" s="58" customFormat="1" x14ac:dyDescent="0.3">
      <c r="A23" s="44"/>
      <c r="B23" s="56"/>
      <c r="C23" s="53" t="s">
        <v>61</v>
      </c>
      <c r="D23" s="49">
        <v>-30608</v>
      </c>
      <c r="E23" s="84"/>
      <c r="F23" s="49">
        <v>-25598</v>
      </c>
      <c r="G23" s="49"/>
      <c r="H23" s="49"/>
      <c r="I23" s="207"/>
      <c r="J23" s="207"/>
      <c r="K23" s="207"/>
      <c r="L23" s="208"/>
      <c r="M23" s="209"/>
      <c r="N23" s="209"/>
      <c r="O23" s="57"/>
      <c r="P23" s="57"/>
      <c r="Q23" s="57"/>
      <c r="R23" s="57"/>
      <c r="S23" s="57"/>
      <c r="T23" s="57"/>
    </row>
    <row r="24" spans="1:20" s="58" customFormat="1" x14ac:dyDescent="0.3">
      <c r="A24" s="44"/>
      <c r="B24" s="56"/>
      <c r="C24" s="53" t="s">
        <v>121</v>
      </c>
      <c r="D24" s="49">
        <v>-6773</v>
      </c>
      <c r="E24" s="84"/>
      <c r="F24" s="49">
        <v>-2499</v>
      </c>
      <c r="G24" s="49"/>
      <c r="H24" s="49"/>
      <c r="I24" s="207"/>
      <c r="J24" s="207"/>
      <c r="K24" s="207"/>
      <c r="L24" s="208"/>
      <c r="M24" s="209"/>
      <c r="N24" s="209"/>
      <c r="O24" s="57"/>
      <c r="P24" s="57"/>
      <c r="Q24" s="57"/>
      <c r="R24" s="57"/>
      <c r="S24" s="57"/>
      <c r="T24" s="57"/>
    </row>
    <row r="25" spans="1:20" ht="15" customHeight="1" x14ac:dyDescent="0.3">
      <c r="C25" s="54" t="s">
        <v>62</v>
      </c>
      <c r="D25" s="55">
        <f>SUM(D22:D24)</f>
        <v>-49367</v>
      </c>
      <c r="E25" s="77"/>
      <c r="F25" s="55">
        <f>SUM(F22:F24)</f>
        <v>-37931</v>
      </c>
      <c r="G25" s="77"/>
      <c r="H25" s="77"/>
      <c r="I25" s="203"/>
      <c r="J25" s="204"/>
      <c r="K25" s="205"/>
      <c r="L25" s="208"/>
      <c r="M25" s="208"/>
      <c r="N25" s="208"/>
      <c r="O25" s="57"/>
      <c r="P25" s="57"/>
      <c r="Q25" s="57"/>
      <c r="R25" s="57"/>
      <c r="S25" s="57"/>
      <c r="T25" s="57"/>
    </row>
    <row r="26" spans="1:20" x14ac:dyDescent="0.3">
      <c r="C26" s="50" t="s">
        <v>0</v>
      </c>
      <c r="D26" s="52"/>
      <c r="E26" s="85"/>
      <c r="F26" s="52"/>
      <c r="G26" s="52"/>
      <c r="H26" s="52"/>
      <c r="K26" s="205"/>
      <c r="L26" s="205"/>
    </row>
    <row r="27" spans="1:20" ht="15" customHeight="1" x14ac:dyDescent="0.3">
      <c r="C27" s="59" t="s">
        <v>63</v>
      </c>
      <c r="D27" s="60">
        <f>D11+D20+D25</f>
        <v>36348</v>
      </c>
      <c r="E27" s="77"/>
      <c r="F27" s="60">
        <f>F11+F20+F25</f>
        <v>28464</v>
      </c>
      <c r="G27" s="60"/>
      <c r="H27" s="60"/>
      <c r="J27" s="206"/>
      <c r="K27" s="205"/>
      <c r="L27" s="205"/>
      <c r="M27" s="205"/>
      <c r="N27" s="205"/>
    </row>
    <row r="28" spans="1:20" x14ac:dyDescent="0.3">
      <c r="C28" s="48" t="s">
        <v>64</v>
      </c>
      <c r="D28" s="49">
        <v>-5131</v>
      </c>
      <c r="E28" s="84"/>
      <c r="F28" s="49">
        <v>-5762</v>
      </c>
      <c r="G28" s="49"/>
      <c r="H28" s="49"/>
      <c r="J28" s="206"/>
      <c r="K28" s="205"/>
      <c r="L28" s="205"/>
    </row>
    <row r="29" spans="1:20" ht="15" customHeight="1" x14ac:dyDescent="0.3">
      <c r="C29" s="50" t="s">
        <v>65</v>
      </c>
      <c r="D29" s="55">
        <f>SUM(D27:D28)</f>
        <v>31217</v>
      </c>
      <c r="E29" s="77"/>
      <c r="F29" s="55">
        <f>SUM(F27:F28)</f>
        <v>22702</v>
      </c>
      <c r="G29" s="77"/>
      <c r="H29" s="77"/>
      <c r="I29" s="203"/>
      <c r="J29" s="204"/>
      <c r="K29" s="205"/>
      <c r="L29" s="205"/>
      <c r="M29" s="205"/>
      <c r="N29" s="205"/>
    </row>
    <row r="30" spans="1:20" x14ac:dyDescent="0.3">
      <c r="C30" s="50" t="s">
        <v>0</v>
      </c>
      <c r="D30" s="52"/>
      <c r="E30" s="85"/>
      <c r="F30" s="52"/>
      <c r="G30" s="52"/>
      <c r="H30" s="52"/>
      <c r="J30" s="206"/>
      <c r="K30" s="205"/>
      <c r="L30" s="205"/>
    </row>
    <row r="31" spans="1:20" x14ac:dyDescent="0.3">
      <c r="C31" s="50" t="s">
        <v>66</v>
      </c>
      <c r="D31" s="52"/>
      <c r="E31" s="85"/>
      <c r="F31" s="52"/>
      <c r="G31" s="52"/>
      <c r="H31" s="52"/>
      <c r="J31" s="206"/>
      <c r="K31" s="205"/>
      <c r="L31" s="205"/>
    </row>
    <row r="32" spans="1:20" x14ac:dyDescent="0.3">
      <c r="C32" s="48" t="s">
        <v>67</v>
      </c>
      <c r="D32" s="49">
        <f>D29-D33</f>
        <v>31217</v>
      </c>
      <c r="E32" s="84"/>
      <c r="F32" s="49">
        <f>F29-F33</f>
        <v>22645</v>
      </c>
      <c r="G32" s="49"/>
      <c r="H32" s="49"/>
      <c r="J32" s="206"/>
      <c r="K32" s="205"/>
      <c r="L32" s="205"/>
    </row>
    <row r="33" spans="3:14" x14ac:dyDescent="0.3">
      <c r="C33" s="48" t="s">
        <v>68</v>
      </c>
      <c r="D33" s="49">
        <v>0</v>
      </c>
      <c r="E33" s="84"/>
      <c r="F33" s="49">
        <v>57</v>
      </c>
      <c r="G33" s="49"/>
      <c r="H33" s="49"/>
      <c r="L33" s="205"/>
    </row>
    <row r="34" spans="3:14" ht="15" customHeight="1" x14ac:dyDescent="0.3">
      <c r="C34" s="48" t="s">
        <v>0</v>
      </c>
      <c r="D34" s="55">
        <f>SUM(D32:D33)</f>
        <v>31217</v>
      </c>
      <c r="E34" s="77"/>
      <c r="F34" s="55">
        <f>SUM(F32:F33)</f>
        <v>22702</v>
      </c>
      <c r="G34" s="77"/>
      <c r="H34" s="77"/>
      <c r="L34" s="205"/>
      <c r="M34" s="205"/>
      <c r="N34" s="205"/>
    </row>
    <row r="35" spans="3:14" x14ac:dyDescent="0.3">
      <c r="C35" s="50" t="s">
        <v>69</v>
      </c>
      <c r="D35" s="61"/>
      <c r="E35" s="76"/>
      <c r="F35" s="61"/>
      <c r="G35" s="61"/>
      <c r="H35" s="61"/>
      <c r="L35" s="205"/>
    </row>
    <row r="36" spans="3:14" ht="47.4" customHeight="1" x14ac:dyDescent="0.3">
      <c r="C36" s="62" t="s">
        <v>70</v>
      </c>
      <c r="D36" s="61"/>
      <c r="E36" s="76"/>
      <c r="F36" s="61"/>
      <c r="G36" s="61"/>
      <c r="H36" s="61"/>
      <c r="L36" s="205"/>
    </row>
    <row r="37" spans="3:14" ht="31.2" customHeight="1" x14ac:dyDescent="0.3">
      <c r="C37" s="48" t="s">
        <v>123</v>
      </c>
      <c r="D37" s="49">
        <v>4600</v>
      </c>
      <c r="E37" s="84"/>
      <c r="F37" s="49">
        <v>-3019</v>
      </c>
      <c r="G37" s="49"/>
      <c r="H37" s="49"/>
      <c r="L37" s="205"/>
    </row>
    <row r="38" spans="3:14" ht="33" customHeight="1" x14ac:dyDescent="0.3">
      <c r="C38" s="63" t="s">
        <v>124</v>
      </c>
      <c r="D38" s="49">
        <v>-323</v>
      </c>
      <c r="E38" s="84"/>
      <c r="F38" s="49">
        <v>0</v>
      </c>
      <c r="G38" s="49"/>
      <c r="H38" s="49"/>
      <c r="L38" s="205"/>
    </row>
    <row r="39" spans="3:14" ht="44.25" customHeight="1" x14ac:dyDescent="0.3">
      <c r="C39" s="48" t="s">
        <v>97</v>
      </c>
      <c r="D39" s="49">
        <v>-258</v>
      </c>
      <c r="E39" s="84"/>
      <c r="F39" s="49">
        <v>1142</v>
      </c>
      <c r="G39" s="49"/>
      <c r="H39" s="49"/>
      <c r="L39" s="205"/>
    </row>
    <row r="40" spans="3:14" ht="51.75" customHeight="1" x14ac:dyDescent="0.3">
      <c r="C40" s="48" t="s">
        <v>102</v>
      </c>
      <c r="D40" s="49">
        <v>-664</v>
      </c>
      <c r="E40" s="84"/>
      <c r="F40" s="49">
        <v>-877</v>
      </c>
      <c r="G40" s="49"/>
      <c r="H40" s="49"/>
      <c r="L40" s="205"/>
    </row>
    <row r="41" spans="3:14" ht="31.2" x14ac:dyDescent="0.3">
      <c r="C41" s="50" t="s">
        <v>71</v>
      </c>
      <c r="D41" s="55">
        <f>SUM(D37:D40)</f>
        <v>3355</v>
      </c>
      <c r="E41" s="77"/>
      <c r="F41" s="55">
        <f>SUM(F37:F40)</f>
        <v>-2754</v>
      </c>
      <c r="G41" s="77"/>
      <c r="H41" s="77"/>
      <c r="L41" s="205"/>
      <c r="M41" s="205"/>
      <c r="N41" s="205"/>
    </row>
    <row r="42" spans="3:14" ht="15.6" customHeight="1" thickBot="1" x14ac:dyDescent="0.35">
      <c r="C42" s="50" t="s">
        <v>72</v>
      </c>
      <c r="D42" s="64">
        <f>D34+D41</f>
        <v>34572</v>
      </c>
      <c r="E42" s="77"/>
      <c r="F42" s="64">
        <f>F34+F41</f>
        <v>19948</v>
      </c>
      <c r="G42" s="77"/>
      <c r="H42" s="77"/>
      <c r="L42" s="205"/>
      <c r="M42" s="205"/>
      <c r="N42" s="205"/>
    </row>
    <row r="43" spans="3:14" ht="11.4" customHeight="1" thickTop="1" x14ac:dyDescent="0.3">
      <c r="C43" s="50" t="s">
        <v>0</v>
      </c>
      <c r="D43" s="61"/>
      <c r="E43" s="76"/>
      <c r="F43" s="61"/>
      <c r="G43" s="61"/>
      <c r="H43" s="61"/>
      <c r="L43" s="205"/>
    </row>
    <row r="44" spans="3:14" x14ac:dyDescent="0.3">
      <c r="C44" s="50" t="s">
        <v>73</v>
      </c>
      <c r="D44" s="61"/>
      <c r="E44" s="76"/>
      <c r="F44" s="61"/>
      <c r="G44" s="61"/>
      <c r="H44" s="61"/>
      <c r="L44" s="205"/>
    </row>
    <row r="45" spans="3:14" x14ac:dyDescent="0.3">
      <c r="C45" s="48" t="s">
        <v>67</v>
      </c>
      <c r="D45" s="52">
        <f>D42-D46</f>
        <v>34572</v>
      </c>
      <c r="E45" s="85"/>
      <c r="F45" s="52">
        <f>F42-F46</f>
        <v>19891</v>
      </c>
      <c r="G45" s="52"/>
      <c r="H45" s="52"/>
      <c r="L45" s="205"/>
    </row>
    <row r="46" spans="3:14" x14ac:dyDescent="0.3">
      <c r="C46" s="48" t="s">
        <v>68</v>
      </c>
      <c r="D46" s="49">
        <v>0</v>
      </c>
      <c r="E46" s="84"/>
      <c r="F46" s="49">
        <f>F33</f>
        <v>57</v>
      </c>
      <c r="G46" s="49"/>
      <c r="H46" s="49"/>
      <c r="L46" s="205"/>
    </row>
    <row r="47" spans="3:14" ht="15.6" customHeight="1" thickBot="1" x14ac:dyDescent="0.35">
      <c r="C47" s="48"/>
      <c r="D47" s="65">
        <f>SUM(D45:D46)</f>
        <v>34572</v>
      </c>
      <c r="E47" s="76"/>
      <c r="F47" s="65">
        <f>SUM(F45:F46)</f>
        <v>19948</v>
      </c>
      <c r="G47" s="76"/>
      <c r="H47" s="76"/>
      <c r="L47" s="205"/>
    </row>
    <row r="48" spans="3:14" ht="16.2" thickTop="1" x14ac:dyDescent="0.3">
      <c r="D48" s="66"/>
      <c r="E48" s="86"/>
      <c r="F48" s="66"/>
      <c r="G48" s="66"/>
      <c r="H48" s="66"/>
    </row>
    <row r="49" spans="1:8" x14ac:dyDescent="0.3">
      <c r="D49" s="66"/>
      <c r="E49" s="86"/>
      <c r="F49" s="66"/>
      <c r="G49" s="66"/>
      <c r="H49" s="66"/>
    </row>
    <row r="50" spans="1:8" x14ac:dyDescent="0.3">
      <c r="D50" s="66"/>
      <c r="E50" s="86"/>
      <c r="F50" s="66"/>
      <c r="G50" s="66"/>
      <c r="H50" s="66"/>
    </row>
    <row r="51" spans="1:8" x14ac:dyDescent="0.3">
      <c r="D51" s="66"/>
      <c r="E51" s="86"/>
      <c r="F51" s="66"/>
      <c r="G51" s="66"/>
      <c r="H51" s="66"/>
    </row>
    <row r="52" spans="1:8" s="68" customFormat="1" x14ac:dyDescent="0.3">
      <c r="A52" s="81"/>
      <c r="B52" s="81"/>
      <c r="C52" s="83"/>
      <c r="E52" s="152"/>
      <c r="F52" s="152"/>
      <c r="G52" s="87"/>
      <c r="H52" s="82"/>
    </row>
    <row r="53" spans="1:8" x14ac:dyDescent="0.3">
      <c r="C53" s="69"/>
      <c r="E53" s="154"/>
      <c r="F53" s="69"/>
      <c r="G53" s="88"/>
      <c r="H53" s="78"/>
    </row>
    <row r="54" spans="1:8" ht="17.25" customHeight="1" x14ac:dyDescent="0.3">
      <c r="C54" s="70"/>
      <c r="E54" s="114"/>
      <c r="F54" s="70"/>
      <c r="G54" s="89"/>
      <c r="H54" s="79"/>
    </row>
    <row r="55" spans="1:8" ht="17.25" customHeight="1" x14ac:dyDescent="0.3">
      <c r="C55" s="35"/>
      <c r="D55" s="79"/>
      <c r="E55" s="79"/>
      <c r="F55" s="79"/>
      <c r="G55" s="79"/>
      <c r="H55" s="79"/>
    </row>
    <row r="56" spans="1:8" ht="16.95" customHeight="1" x14ac:dyDescent="0.3">
      <c r="C56" s="70"/>
      <c r="H56" s="73" t="s">
        <v>142</v>
      </c>
    </row>
  </sheetData>
  <mergeCells count="2">
    <mergeCell ref="D6:F6"/>
    <mergeCell ref="L6:N6"/>
  </mergeCells>
  <pageMargins left="0.98425196850393704" right="0.39370078740157483" top="0.98425196850393704" bottom="0.39370078740157483" header="0.51181102362204722" footer="0.51181102362204722"/>
  <pageSetup scale="59" orientation="portrait" r:id="rId1"/>
  <colBreaks count="1" manualBreakCount="1">
    <brk id="10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56"/>
  <sheetViews>
    <sheetView view="pageBreakPreview" zoomScale="80" zoomScaleNormal="80" zoomScaleSheetLayoutView="80" workbookViewId="0"/>
  </sheetViews>
  <sheetFormatPr defaultColWidth="9.109375" defaultRowHeight="15.6" x14ac:dyDescent="0.3"/>
  <cols>
    <col min="1" max="1" width="4.77734375" style="40" customWidth="1"/>
    <col min="2" max="2" width="1.6640625" style="40" customWidth="1"/>
    <col min="3" max="3" width="56.44140625" style="40" customWidth="1"/>
    <col min="4" max="4" width="27.6640625" style="40" customWidth="1"/>
    <col min="5" max="5" width="2.6640625" style="81" customWidth="1"/>
    <col min="6" max="6" width="26.33203125" style="40" customWidth="1"/>
    <col min="7" max="7" width="3.44140625" style="40" customWidth="1"/>
    <col min="8" max="8" width="3.88671875" style="40" customWidth="1"/>
    <col min="9" max="9" width="12.21875" style="81" customWidth="1"/>
    <col min="10" max="10" width="12" style="81" bestFit="1" customWidth="1"/>
    <col min="11" max="11" width="13.109375" style="81" bestFit="1" customWidth="1"/>
    <col min="12" max="12" width="14.33203125" style="81" customWidth="1"/>
    <col min="13" max="13" width="9.33203125" style="81" customWidth="1"/>
    <col min="14" max="15" width="12.88671875" style="81" bestFit="1" customWidth="1"/>
    <col min="16" max="16" width="14.44140625" style="81" customWidth="1"/>
    <col min="17" max="17" width="7" style="93" customWidth="1"/>
    <col min="18" max="20" width="9.109375" style="81"/>
    <col min="21" max="16384" width="9.109375" style="40"/>
  </cols>
  <sheetData>
    <row r="1" spans="2:16" ht="35.4" customHeight="1" x14ac:dyDescent="0.3">
      <c r="B1" s="36" t="s">
        <v>41</v>
      </c>
      <c r="C1" s="37"/>
      <c r="D1" s="37"/>
      <c r="E1" s="37"/>
      <c r="F1" s="38"/>
      <c r="G1" s="38" t="s">
        <v>130</v>
      </c>
    </row>
    <row r="2" spans="2:16" ht="25.95" customHeight="1" x14ac:dyDescent="0.3">
      <c r="C2" s="41" t="s">
        <v>140</v>
      </c>
    </row>
    <row r="3" spans="2:16" x14ac:dyDescent="0.3">
      <c r="C3" s="90" t="s">
        <v>141</v>
      </c>
      <c r="F3" s="43"/>
      <c r="G3" s="43"/>
    </row>
    <row r="4" spans="2:16" x14ac:dyDescent="0.3">
      <c r="C4" s="44" t="s">
        <v>133</v>
      </c>
      <c r="F4" s="43"/>
      <c r="G4" s="43"/>
    </row>
    <row r="5" spans="2:16" x14ac:dyDescent="0.3">
      <c r="F5" s="43"/>
      <c r="G5" s="43"/>
    </row>
    <row r="7" spans="2:16" x14ac:dyDescent="0.3">
      <c r="C7" s="45"/>
      <c r="D7" s="91" t="s">
        <v>103</v>
      </c>
      <c r="E7" s="115"/>
      <c r="F7" s="91" t="s">
        <v>104</v>
      </c>
      <c r="G7" s="91"/>
      <c r="N7" s="184"/>
      <c r="O7" s="184"/>
      <c r="P7" s="184"/>
    </row>
    <row r="8" spans="2:16" x14ac:dyDescent="0.3">
      <c r="C8" s="45"/>
      <c r="D8" s="92" t="s">
        <v>42</v>
      </c>
      <c r="E8" s="116"/>
      <c r="F8" s="92" t="s">
        <v>52</v>
      </c>
      <c r="G8" s="116"/>
      <c r="H8" s="81"/>
      <c r="N8" s="185"/>
      <c r="O8" s="185"/>
      <c r="P8" s="185"/>
    </row>
    <row r="9" spans="2:16" x14ac:dyDescent="0.3">
      <c r="C9" s="50" t="s">
        <v>1</v>
      </c>
      <c r="D9" s="50"/>
      <c r="E9" s="117"/>
      <c r="F9" s="50"/>
      <c r="G9" s="50"/>
      <c r="H9" s="81"/>
    </row>
    <row r="10" spans="2:16" x14ac:dyDescent="0.3">
      <c r="C10" s="48" t="s">
        <v>2</v>
      </c>
      <c r="D10" s="94">
        <v>320477</v>
      </c>
      <c r="E10" s="118"/>
      <c r="F10" s="95">
        <v>225711</v>
      </c>
      <c r="G10" s="95"/>
      <c r="H10" s="96"/>
      <c r="I10" s="96"/>
      <c r="J10" s="96"/>
      <c r="K10" s="86"/>
      <c r="L10" s="97"/>
    </row>
    <row r="11" spans="2:16" x14ac:dyDescent="0.3">
      <c r="C11" s="48" t="s">
        <v>3</v>
      </c>
      <c r="D11" s="94">
        <v>28250</v>
      </c>
      <c r="E11" s="118"/>
      <c r="F11" s="95">
        <v>19711</v>
      </c>
      <c r="G11" s="95"/>
      <c r="H11" s="96"/>
      <c r="I11" s="96"/>
      <c r="J11" s="96"/>
      <c r="K11" s="86"/>
      <c r="L11" s="97"/>
      <c r="M11" s="98"/>
      <c r="N11" s="190"/>
      <c r="O11" s="99"/>
    </row>
    <row r="12" spans="2:16" x14ac:dyDescent="0.3">
      <c r="C12" s="48" t="s">
        <v>4</v>
      </c>
      <c r="D12" s="94">
        <v>6454</v>
      </c>
      <c r="E12" s="118"/>
      <c r="F12" s="95">
        <v>9511</v>
      </c>
      <c r="G12" s="95"/>
      <c r="H12" s="96"/>
      <c r="I12" s="96"/>
      <c r="J12" s="96"/>
      <c r="K12" s="100"/>
      <c r="L12" s="97"/>
      <c r="M12" s="99"/>
      <c r="N12" s="101"/>
      <c r="O12" s="101"/>
      <c r="P12" s="102"/>
    </row>
    <row r="13" spans="2:16" x14ac:dyDescent="0.3">
      <c r="C13" s="48" t="s">
        <v>5</v>
      </c>
      <c r="D13" s="94">
        <v>771799</v>
      </c>
      <c r="E13" s="118"/>
      <c r="F13" s="95">
        <v>689645</v>
      </c>
      <c r="G13" s="95"/>
      <c r="H13" s="93"/>
      <c r="I13" s="93"/>
      <c r="J13" s="96"/>
      <c r="K13" s="100"/>
      <c r="L13" s="97"/>
      <c r="M13" s="99"/>
      <c r="N13" s="101"/>
      <c r="O13" s="101"/>
      <c r="P13" s="102"/>
    </row>
    <row r="14" spans="2:16" x14ac:dyDescent="0.3">
      <c r="C14" s="53" t="s">
        <v>106</v>
      </c>
      <c r="D14" s="94">
        <v>629602</v>
      </c>
      <c r="E14" s="118"/>
      <c r="F14" s="95">
        <v>570475</v>
      </c>
      <c r="G14" s="95"/>
      <c r="H14" s="96"/>
      <c r="I14" s="96"/>
      <c r="J14" s="96"/>
      <c r="K14" s="100"/>
      <c r="L14" s="97"/>
      <c r="M14" s="98"/>
      <c r="N14" s="103"/>
      <c r="O14" s="103"/>
      <c r="P14" s="102"/>
    </row>
    <row r="15" spans="2:16" x14ac:dyDescent="0.3">
      <c r="C15" s="48" t="s">
        <v>6</v>
      </c>
      <c r="D15" s="94">
        <v>71128</v>
      </c>
      <c r="E15" s="118"/>
      <c r="F15" s="95">
        <v>51496</v>
      </c>
      <c r="G15" s="95"/>
      <c r="H15" s="96"/>
      <c r="I15" s="96"/>
      <c r="J15" s="96"/>
      <c r="K15" s="100"/>
      <c r="L15" s="97"/>
      <c r="M15" s="99"/>
      <c r="N15" s="101"/>
      <c r="O15" s="101"/>
      <c r="P15" s="102"/>
    </row>
    <row r="16" spans="2:16" x14ac:dyDescent="0.3">
      <c r="C16" s="48" t="s">
        <v>7</v>
      </c>
      <c r="D16" s="94">
        <v>7902</v>
      </c>
      <c r="E16" s="118"/>
      <c r="F16" s="95">
        <v>5441</v>
      </c>
      <c r="G16" s="95"/>
      <c r="H16" s="96"/>
      <c r="I16" s="96"/>
      <c r="J16" s="96"/>
      <c r="K16" s="100"/>
      <c r="L16" s="97"/>
      <c r="M16" s="98"/>
      <c r="N16" s="103"/>
      <c r="O16" s="103"/>
      <c r="P16" s="102"/>
    </row>
    <row r="17" spans="3:16" x14ac:dyDescent="0.3">
      <c r="C17" s="48" t="s">
        <v>8</v>
      </c>
      <c r="D17" s="94">
        <v>0</v>
      </c>
      <c r="E17" s="118"/>
      <c r="F17" s="95">
        <v>2279</v>
      </c>
      <c r="G17" s="95"/>
      <c r="H17" s="96"/>
      <c r="I17" s="96"/>
      <c r="J17" s="96"/>
      <c r="K17" s="100"/>
      <c r="L17" s="97"/>
    </row>
    <row r="18" spans="3:16" x14ac:dyDescent="0.3">
      <c r="C18" s="48" t="s">
        <v>9</v>
      </c>
      <c r="D18" s="104">
        <v>107306</v>
      </c>
      <c r="E18" s="119"/>
      <c r="F18" s="104">
        <v>114454</v>
      </c>
      <c r="G18" s="119"/>
      <c r="H18" s="96"/>
      <c r="I18" s="96"/>
      <c r="J18" s="96"/>
      <c r="K18" s="86"/>
      <c r="L18" s="97"/>
    </row>
    <row r="19" spans="3:16" ht="15" customHeight="1" thickBot="1" x14ac:dyDescent="0.35">
      <c r="C19" s="50" t="s">
        <v>10</v>
      </c>
      <c r="D19" s="105">
        <f>SUM(D10:D18)</f>
        <v>1942918</v>
      </c>
      <c r="E19" s="120"/>
      <c r="F19" s="105">
        <f>SUM(F10:F18)</f>
        <v>1688723</v>
      </c>
      <c r="G19" s="120"/>
      <c r="H19" s="81"/>
      <c r="J19" s="96"/>
      <c r="K19" s="100"/>
      <c r="L19" s="97"/>
      <c r="N19" s="96"/>
      <c r="O19" s="96"/>
      <c r="P19" s="96"/>
    </row>
    <row r="20" spans="3:16" ht="16.2" thickTop="1" x14ac:dyDescent="0.3">
      <c r="C20" s="50" t="s">
        <v>0</v>
      </c>
      <c r="D20" s="106"/>
      <c r="E20" s="121"/>
      <c r="F20" s="107"/>
      <c r="G20" s="107"/>
      <c r="H20" s="81"/>
      <c r="K20" s="97"/>
      <c r="L20" s="97"/>
    </row>
    <row r="21" spans="3:16" x14ac:dyDescent="0.3">
      <c r="C21" s="50"/>
      <c r="D21" s="107"/>
      <c r="E21" s="122"/>
      <c r="F21" s="107"/>
      <c r="G21" s="107"/>
      <c r="H21" s="100"/>
      <c r="I21" s="100"/>
      <c r="J21" s="96"/>
      <c r="K21" s="100"/>
      <c r="L21" s="97"/>
    </row>
    <row r="22" spans="3:16" x14ac:dyDescent="0.3">
      <c r="C22" s="50"/>
      <c r="D22" s="106"/>
      <c r="E22" s="121"/>
      <c r="F22" s="107"/>
      <c r="G22" s="107"/>
      <c r="H22" s="81"/>
      <c r="K22" s="97"/>
      <c r="L22" s="97"/>
    </row>
    <row r="23" spans="3:16" x14ac:dyDescent="0.3">
      <c r="C23" s="50" t="s">
        <v>11</v>
      </c>
      <c r="D23" s="106"/>
      <c r="E23" s="121"/>
      <c r="F23" s="107"/>
      <c r="G23" s="107"/>
      <c r="H23" s="81"/>
      <c r="N23" s="102"/>
      <c r="O23" s="102"/>
      <c r="P23" s="102"/>
    </row>
    <row r="24" spans="3:16" x14ac:dyDescent="0.3">
      <c r="C24" s="48" t="s">
        <v>12</v>
      </c>
      <c r="D24" s="94">
        <v>1247844</v>
      </c>
      <c r="E24" s="118"/>
      <c r="F24" s="94">
        <v>1075628</v>
      </c>
      <c r="G24" s="94"/>
      <c r="H24" s="93"/>
      <c r="I24" s="93"/>
      <c r="J24" s="96"/>
      <c r="K24" s="100"/>
      <c r="L24" s="97"/>
      <c r="N24" s="102"/>
      <c r="O24" s="102"/>
      <c r="P24" s="102"/>
    </row>
    <row r="25" spans="3:16" x14ac:dyDescent="0.3">
      <c r="C25" s="48" t="s">
        <v>91</v>
      </c>
      <c r="D25" s="94">
        <v>87472</v>
      </c>
      <c r="E25" s="118"/>
      <c r="F25" s="94">
        <v>72128</v>
      </c>
      <c r="G25" s="94"/>
      <c r="H25" s="81"/>
      <c r="J25" s="96"/>
      <c r="K25" s="100"/>
      <c r="L25" s="97"/>
      <c r="N25" s="108"/>
      <c r="O25" s="108"/>
      <c r="P25" s="102"/>
    </row>
    <row r="26" spans="3:16" x14ac:dyDescent="0.3">
      <c r="C26" s="48" t="s">
        <v>86</v>
      </c>
      <c r="D26" s="94">
        <v>68449</v>
      </c>
      <c r="E26" s="118"/>
      <c r="F26" s="94">
        <v>56392</v>
      </c>
      <c r="G26" s="94"/>
      <c r="H26" s="81"/>
      <c r="J26" s="96"/>
      <c r="K26" s="100"/>
      <c r="L26" s="97"/>
      <c r="M26" s="99"/>
    </row>
    <row r="27" spans="3:16" x14ac:dyDescent="0.3">
      <c r="C27" s="48" t="s">
        <v>13</v>
      </c>
      <c r="D27" s="94">
        <v>277671</v>
      </c>
      <c r="E27" s="118"/>
      <c r="F27" s="94">
        <v>253584</v>
      </c>
      <c r="G27" s="94"/>
      <c r="H27" s="93"/>
      <c r="I27" s="93"/>
      <c r="J27" s="96"/>
      <c r="K27" s="100"/>
      <c r="L27" s="97"/>
      <c r="M27" s="98"/>
      <c r="N27" s="98"/>
      <c r="O27" s="98"/>
    </row>
    <row r="28" spans="3:16" x14ac:dyDescent="0.3">
      <c r="C28" s="48" t="s">
        <v>14</v>
      </c>
      <c r="D28" s="94">
        <v>26341</v>
      </c>
      <c r="E28" s="118"/>
      <c r="F28" s="94">
        <v>22648</v>
      </c>
      <c r="G28" s="94"/>
      <c r="H28" s="81"/>
      <c r="J28" s="96"/>
      <c r="K28" s="100"/>
      <c r="L28" s="97"/>
      <c r="M28" s="99"/>
      <c r="N28" s="101"/>
      <c r="O28" s="101"/>
    </row>
    <row r="29" spans="3:16" x14ac:dyDescent="0.3">
      <c r="C29" s="48" t="s">
        <v>15</v>
      </c>
      <c r="D29" s="94">
        <v>3876</v>
      </c>
      <c r="E29" s="118"/>
      <c r="F29" s="94">
        <v>183</v>
      </c>
      <c r="G29" s="94"/>
      <c r="H29" s="81"/>
      <c r="J29" s="96"/>
      <c r="K29" s="100"/>
      <c r="L29" s="97"/>
      <c r="M29" s="99"/>
      <c r="N29" s="101"/>
      <c r="O29" s="101"/>
    </row>
    <row r="30" spans="3:16" x14ac:dyDescent="0.3">
      <c r="C30" s="48" t="s">
        <v>16</v>
      </c>
      <c r="D30" s="94">
        <v>13473</v>
      </c>
      <c r="E30" s="118"/>
      <c r="F30" s="94">
        <v>7521</v>
      </c>
      <c r="G30" s="94"/>
      <c r="H30" s="81"/>
      <c r="J30" s="96"/>
      <c r="K30" s="100"/>
      <c r="L30" s="97"/>
      <c r="M30" s="98"/>
      <c r="N30" s="101"/>
      <c r="O30" s="101"/>
    </row>
    <row r="31" spans="3:16" ht="14.4" customHeight="1" thickBot="1" x14ac:dyDescent="0.35">
      <c r="C31" s="50" t="s">
        <v>17</v>
      </c>
      <c r="D31" s="109">
        <f>SUM(D24:D30)</f>
        <v>1725126</v>
      </c>
      <c r="E31" s="120"/>
      <c r="F31" s="109">
        <f>SUM(F24:F30)</f>
        <v>1488084</v>
      </c>
      <c r="G31" s="120"/>
      <c r="H31" s="81"/>
      <c r="J31" s="96"/>
      <c r="K31" s="100"/>
      <c r="L31" s="100"/>
      <c r="N31" s="110"/>
      <c r="O31" s="110"/>
      <c r="P31" s="110"/>
    </row>
    <row r="32" spans="3:16" ht="16.2" thickTop="1" x14ac:dyDescent="0.3">
      <c r="C32" s="50" t="s">
        <v>0</v>
      </c>
      <c r="D32" s="106"/>
      <c r="E32" s="121"/>
      <c r="F32" s="107"/>
      <c r="G32" s="107"/>
      <c r="H32" s="81"/>
      <c r="L32" s="100"/>
      <c r="N32" s="110"/>
      <c r="O32" s="110"/>
      <c r="P32" s="102"/>
    </row>
    <row r="33" spans="3:16" x14ac:dyDescent="0.3">
      <c r="C33" s="50" t="s">
        <v>18</v>
      </c>
      <c r="D33" s="106"/>
      <c r="E33" s="121"/>
      <c r="F33" s="107"/>
      <c r="G33" s="107"/>
      <c r="H33" s="81"/>
      <c r="N33" s="102"/>
      <c r="O33" s="102"/>
      <c r="P33" s="102"/>
    </row>
    <row r="34" spans="3:16" x14ac:dyDescent="0.3">
      <c r="C34" s="48" t="s">
        <v>19</v>
      </c>
      <c r="D34" s="94">
        <v>328377</v>
      </c>
      <c r="E34" s="118"/>
      <c r="F34" s="94">
        <v>331504</v>
      </c>
      <c r="G34" s="94"/>
      <c r="H34" s="81"/>
      <c r="K34" s="97"/>
      <c r="L34" s="97"/>
      <c r="N34" s="101"/>
      <c r="O34" s="101"/>
    </row>
    <row r="35" spans="3:16" x14ac:dyDescent="0.3">
      <c r="C35" s="48" t="s">
        <v>20</v>
      </c>
      <c r="D35" s="94">
        <v>21109</v>
      </c>
      <c r="E35" s="118"/>
      <c r="F35" s="94">
        <v>21116</v>
      </c>
      <c r="G35" s="94"/>
      <c r="H35" s="81"/>
      <c r="K35" s="97"/>
      <c r="L35" s="97"/>
      <c r="M35" s="99"/>
      <c r="N35" s="101"/>
      <c r="O35" s="101"/>
    </row>
    <row r="36" spans="3:16" x14ac:dyDescent="0.3">
      <c r="C36" s="48" t="s">
        <v>90</v>
      </c>
      <c r="D36" s="94">
        <v>5714</v>
      </c>
      <c r="E36" s="118"/>
      <c r="F36" s="94">
        <v>2359</v>
      </c>
      <c r="G36" s="94"/>
      <c r="H36" s="81"/>
      <c r="K36" s="97"/>
      <c r="L36" s="97"/>
      <c r="M36" s="99"/>
      <c r="N36" s="103"/>
      <c r="O36" s="103"/>
    </row>
    <row r="37" spans="3:16" x14ac:dyDescent="0.3">
      <c r="C37" s="48" t="s">
        <v>21</v>
      </c>
      <c r="D37" s="111">
        <v>-137408</v>
      </c>
      <c r="E37" s="118"/>
      <c r="F37" s="111">
        <v>-155051</v>
      </c>
      <c r="G37" s="118"/>
      <c r="H37" s="81"/>
      <c r="J37" s="86"/>
      <c r="K37" s="97"/>
      <c r="L37" s="97"/>
    </row>
    <row r="38" spans="3:16" ht="15" customHeight="1" x14ac:dyDescent="0.3">
      <c r="C38" s="50" t="s">
        <v>22</v>
      </c>
      <c r="D38" s="112">
        <f>SUM(D34:D37)</f>
        <v>217792</v>
      </c>
      <c r="E38" s="120"/>
      <c r="F38" s="112">
        <f>SUM(F34:F37)</f>
        <v>199928</v>
      </c>
      <c r="G38" s="112"/>
      <c r="H38" s="81"/>
      <c r="J38" s="96"/>
      <c r="K38" s="100"/>
      <c r="L38" s="97"/>
      <c r="N38" s="96"/>
      <c r="O38" s="96"/>
      <c r="P38" s="96"/>
    </row>
    <row r="39" spans="3:16" ht="15" customHeight="1" x14ac:dyDescent="0.3">
      <c r="C39" s="50" t="s">
        <v>0</v>
      </c>
      <c r="D39" s="94"/>
      <c r="E39" s="118"/>
      <c r="F39" s="94"/>
      <c r="G39" s="94"/>
      <c r="H39" s="81"/>
      <c r="J39" s="102"/>
    </row>
    <row r="40" spans="3:16" ht="15.6" customHeight="1" x14ac:dyDescent="0.3">
      <c r="C40" s="48" t="s">
        <v>23</v>
      </c>
      <c r="D40" s="94">
        <v>0</v>
      </c>
      <c r="E40" s="118"/>
      <c r="F40" s="94">
        <v>711</v>
      </c>
      <c r="G40" s="94"/>
      <c r="H40" s="81"/>
    </row>
    <row r="41" spans="3:16" ht="15" customHeight="1" x14ac:dyDescent="0.3">
      <c r="C41" s="50" t="s">
        <v>24</v>
      </c>
      <c r="D41" s="113">
        <f>SUM(D38:D40)</f>
        <v>217792</v>
      </c>
      <c r="E41" s="120"/>
      <c r="F41" s="113">
        <f>SUM(F38:F40)</f>
        <v>200639</v>
      </c>
      <c r="G41" s="120"/>
      <c r="H41" s="81"/>
      <c r="J41" s="96"/>
      <c r="K41" s="100"/>
    </row>
    <row r="42" spans="3:16" ht="15.6" customHeight="1" thickBot="1" x14ac:dyDescent="0.35">
      <c r="C42" s="50" t="s">
        <v>25</v>
      </c>
      <c r="D42" s="109">
        <f>D31+OLE_LINK16</f>
        <v>1942918</v>
      </c>
      <c r="E42" s="120"/>
      <c r="F42" s="109">
        <v>1688723</v>
      </c>
      <c r="G42" s="120"/>
      <c r="H42" s="81"/>
    </row>
    <row r="43" spans="3:16" ht="16.2" thickTop="1" x14ac:dyDescent="0.3">
      <c r="I43" s="210"/>
      <c r="J43" s="210"/>
      <c r="N43" s="96"/>
      <c r="P43" s="96"/>
    </row>
    <row r="44" spans="3:16" x14ac:dyDescent="0.3">
      <c r="I44" s="210"/>
      <c r="J44" s="210"/>
    </row>
    <row r="45" spans="3:16" x14ac:dyDescent="0.3">
      <c r="I45" s="210"/>
      <c r="J45" s="210"/>
    </row>
    <row r="46" spans="3:16" x14ac:dyDescent="0.3">
      <c r="I46" s="210"/>
      <c r="J46" s="210"/>
    </row>
    <row r="47" spans="3:16" x14ac:dyDescent="0.3">
      <c r="I47" s="210"/>
      <c r="J47" s="210"/>
    </row>
    <row r="48" spans="3:16" x14ac:dyDescent="0.3">
      <c r="I48" s="210"/>
      <c r="J48" s="210"/>
    </row>
    <row r="49" spans="3:10" x14ac:dyDescent="0.3">
      <c r="I49" s="210"/>
      <c r="J49" s="210"/>
    </row>
    <row r="50" spans="3:10" x14ac:dyDescent="0.3">
      <c r="I50" s="210"/>
      <c r="J50" s="210"/>
    </row>
    <row r="51" spans="3:10" x14ac:dyDescent="0.3">
      <c r="I51" s="210"/>
      <c r="J51" s="210"/>
    </row>
    <row r="52" spans="3:10" x14ac:dyDescent="0.3">
      <c r="C52" s="83"/>
      <c r="D52" s="68"/>
      <c r="E52" s="152"/>
      <c r="F52" s="152"/>
      <c r="I52" s="210"/>
      <c r="J52" s="210"/>
    </row>
    <row r="53" spans="3:10" x14ac:dyDescent="0.3">
      <c r="C53" s="69"/>
      <c r="E53" s="154"/>
      <c r="F53" s="69"/>
      <c r="I53" s="210"/>
      <c r="J53" s="210"/>
    </row>
    <row r="54" spans="3:10" x14ac:dyDescent="0.3">
      <c r="C54" s="70"/>
      <c r="E54" s="114"/>
      <c r="F54" s="70"/>
    </row>
    <row r="56" spans="3:10" x14ac:dyDescent="0.3">
      <c r="H56" s="73" t="s">
        <v>143</v>
      </c>
    </row>
  </sheetData>
  <pageMargins left="0.70866141732283472" right="0.31496062992125984" top="0.74803149606299213" bottom="0.35433070866141736" header="0.31496062992125984" footer="0.31496062992125984"/>
  <pageSetup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view="pageBreakPreview" zoomScale="70" zoomScaleNormal="80" zoomScaleSheetLayoutView="70" workbookViewId="0"/>
  </sheetViews>
  <sheetFormatPr defaultColWidth="9.109375" defaultRowHeight="13.2" x14ac:dyDescent="0.25"/>
  <cols>
    <col min="1" max="1" width="9.109375" style="10"/>
    <col min="2" max="2" width="3.109375" style="10" customWidth="1"/>
    <col min="3" max="3" width="75.44140625" style="11" customWidth="1"/>
    <col min="4" max="4" width="20.88671875" style="10" customWidth="1"/>
    <col min="5" max="5" width="2.109375" style="11" customWidth="1"/>
    <col min="6" max="6" width="20.88671875" style="10" customWidth="1"/>
    <col min="7" max="8" width="3.44140625" style="10" customWidth="1"/>
    <col min="9" max="9" width="13.109375" style="10" bestFit="1" customWidth="1"/>
    <col min="10" max="10" width="13.109375" style="10" customWidth="1"/>
    <col min="11" max="12" width="13.109375" style="10" bestFit="1" customWidth="1"/>
    <col min="13" max="13" width="11.44140625" style="10" bestFit="1" customWidth="1"/>
    <col min="14" max="15" width="9.109375" style="10"/>
    <col min="16" max="16" width="11.44140625" style="10" bestFit="1" customWidth="1"/>
    <col min="17" max="17" width="12.88671875" style="10" bestFit="1" customWidth="1"/>
    <col min="18" max="16384" width="9.109375" style="10"/>
  </cols>
  <sheetData>
    <row r="1" spans="2:15" ht="28.2" customHeight="1" x14ac:dyDescent="0.3">
      <c r="B1" s="36" t="s">
        <v>41</v>
      </c>
      <c r="C1" s="37"/>
      <c r="D1" s="37"/>
      <c r="E1" s="37"/>
      <c r="F1" s="38" t="s">
        <v>130</v>
      </c>
      <c r="G1" s="38"/>
      <c r="H1" s="72"/>
      <c r="I1" s="56"/>
      <c r="J1" s="56"/>
      <c r="K1" s="56"/>
    </row>
    <row r="2" spans="2:15" ht="28.95" customHeight="1" x14ac:dyDescent="0.3">
      <c r="B2" s="56"/>
      <c r="C2" s="123" t="s">
        <v>132</v>
      </c>
      <c r="D2" s="56"/>
      <c r="E2" s="44"/>
      <c r="F2" s="124"/>
      <c r="G2" s="124"/>
      <c r="H2" s="124"/>
      <c r="I2" s="56"/>
      <c r="J2" s="56"/>
      <c r="K2" s="56"/>
    </row>
    <row r="3" spans="2:15" ht="16.95" customHeight="1" x14ac:dyDescent="0.3">
      <c r="B3" s="56"/>
      <c r="C3" s="42" t="str">
        <f>PL!C4</f>
        <v>за девятимесячный период, завершившийся на 1 октября 2019 года</v>
      </c>
      <c r="D3" s="56"/>
      <c r="E3" s="44"/>
      <c r="F3" s="56"/>
      <c r="G3" s="56"/>
      <c r="H3" s="56"/>
      <c r="I3" s="56"/>
      <c r="J3" s="56"/>
      <c r="K3" s="56"/>
    </row>
    <row r="4" spans="2:15" ht="16.2" customHeight="1" x14ac:dyDescent="0.3">
      <c r="B4" s="56"/>
      <c r="C4" s="44" t="s">
        <v>133</v>
      </c>
      <c r="D4" s="56"/>
      <c r="E4" s="44"/>
      <c r="F4" s="124" t="s">
        <v>0</v>
      </c>
      <c r="G4" s="124"/>
      <c r="H4" s="124"/>
      <c r="I4" s="56"/>
      <c r="J4" s="56"/>
      <c r="K4" s="56"/>
    </row>
    <row r="5" spans="2:15" ht="33" customHeight="1" x14ac:dyDescent="0.3">
      <c r="B5" s="56"/>
      <c r="C5" s="125"/>
      <c r="D5" s="194" t="str">
        <f>PL!D6</f>
        <v>За девятимесячный период, 
завершившийся на 1 октября</v>
      </c>
      <c r="E5" s="194"/>
      <c r="F5" s="194"/>
      <c r="G5" s="115"/>
      <c r="H5" s="115"/>
      <c r="I5" s="56"/>
      <c r="J5" s="56"/>
      <c r="K5" s="56"/>
      <c r="M5" s="186"/>
      <c r="N5" s="186"/>
      <c r="O5" s="186"/>
    </row>
    <row r="6" spans="2:15" ht="13.2" customHeight="1" x14ac:dyDescent="0.3">
      <c r="B6" s="56"/>
      <c r="C6" s="125"/>
      <c r="D6" s="46" t="str">
        <f>PL!D7</f>
        <v>2019 года</v>
      </c>
      <c r="E6" s="75"/>
      <c r="F6" s="46" t="str">
        <f>PL!F7</f>
        <v>2018 года</v>
      </c>
      <c r="G6" s="46"/>
      <c r="H6" s="46"/>
      <c r="I6" s="56"/>
      <c r="J6" s="56"/>
      <c r="K6" s="56"/>
      <c r="M6" s="186"/>
      <c r="N6" s="186"/>
      <c r="O6" s="186"/>
    </row>
    <row r="7" spans="2:15" ht="15.6" x14ac:dyDescent="0.3">
      <c r="B7" s="56"/>
      <c r="C7" s="125"/>
      <c r="D7" s="47" t="s">
        <v>42</v>
      </c>
      <c r="E7" s="75"/>
      <c r="F7" s="47" t="s">
        <v>138</v>
      </c>
      <c r="G7" s="75"/>
      <c r="H7" s="75"/>
      <c r="I7" s="56"/>
      <c r="J7" s="56"/>
      <c r="K7" s="56"/>
      <c r="M7" s="186"/>
      <c r="N7" s="186"/>
      <c r="O7" s="186"/>
    </row>
    <row r="8" spans="2:15" ht="15.6" x14ac:dyDescent="0.3">
      <c r="B8" s="56"/>
      <c r="C8" s="126" t="s">
        <v>26</v>
      </c>
      <c r="D8" s="54"/>
      <c r="E8" s="126"/>
      <c r="F8" s="53"/>
      <c r="G8" s="53"/>
      <c r="H8" s="53"/>
      <c r="I8" s="56"/>
      <c r="J8" s="56"/>
      <c r="K8" s="56"/>
      <c r="M8" s="16"/>
    </row>
    <row r="9" spans="2:15" ht="15.6" x14ac:dyDescent="0.3">
      <c r="B9" s="56"/>
      <c r="C9" s="127" t="s">
        <v>27</v>
      </c>
      <c r="D9" s="128">
        <v>105641</v>
      </c>
      <c r="E9" s="146"/>
      <c r="F9" s="128">
        <v>80674</v>
      </c>
      <c r="G9" s="128"/>
      <c r="H9" s="128"/>
      <c r="I9" s="129"/>
      <c r="J9" s="130"/>
      <c r="K9" s="131"/>
      <c r="L9" s="16"/>
      <c r="M9" s="16"/>
    </row>
    <row r="10" spans="2:15" ht="15.6" x14ac:dyDescent="0.3">
      <c r="B10" s="56"/>
      <c r="C10" s="127" t="s">
        <v>28</v>
      </c>
      <c r="D10" s="128">
        <v>-47697</v>
      </c>
      <c r="E10" s="146"/>
      <c r="F10" s="128">
        <v>-50313</v>
      </c>
      <c r="G10" s="128"/>
      <c r="H10" s="128"/>
      <c r="I10" s="56"/>
      <c r="J10" s="56"/>
      <c r="K10" s="131"/>
      <c r="L10" s="16"/>
      <c r="M10" s="16"/>
    </row>
    <row r="11" spans="2:15" ht="15.6" x14ac:dyDescent="0.3">
      <c r="B11" s="56"/>
      <c r="C11" s="127" t="s">
        <v>29</v>
      </c>
      <c r="D11" s="128">
        <v>22673</v>
      </c>
      <c r="E11" s="146"/>
      <c r="F11" s="128">
        <v>14108</v>
      </c>
      <c r="G11" s="128"/>
      <c r="H11" s="128"/>
      <c r="I11" s="56"/>
      <c r="J11" s="56"/>
      <c r="K11" s="131"/>
      <c r="L11" s="16"/>
      <c r="M11" s="16"/>
    </row>
    <row r="12" spans="2:15" ht="15.6" x14ac:dyDescent="0.3">
      <c r="B12" s="56"/>
      <c r="C12" s="127" t="s">
        <v>30</v>
      </c>
      <c r="D12" s="128">
        <v>-7494</v>
      </c>
      <c r="E12" s="146"/>
      <c r="F12" s="128">
        <v>-3976</v>
      </c>
      <c r="G12" s="128"/>
      <c r="H12" s="128"/>
      <c r="I12" s="56"/>
      <c r="J12" s="56"/>
      <c r="K12" s="131"/>
      <c r="L12" s="16"/>
      <c r="M12" s="16"/>
    </row>
    <row r="13" spans="2:15" ht="45.75" customHeight="1" x14ac:dyDescent="0.3">
      <c r="B13" s="56"/>
      <c r="C13" s="127" t="s">
        <v>49</v>
      </c>
      <c r="D13" s="128">
        <v>-2883</v>
      </c>
      <c r="E13" s="146"/>
      <c r="F13" s="128">
        <v>145</v>
      </c>
      <c r="G13" s="128"/>
      <c r="H13" s="128"/>
      <c r="I13" s="56"/>
      <c r="J13" s="56"/>
      <c r="K13" s="131"/>
      <c r="L13" s="16"/>
      <c r="M13" s="16"/>
    </row>
    <row r="14" spans="2:15" ht="15.6" x14ac:dyDescent="0.3">
      <c r="B14" s="56"/>
      <c r="C14" s="127" t="s">
        <v>48</v>
      </c>
      <c r="D14" s="128">
        <v>7804</v>
      </c>
      <c r="E14" s="146"/>
      <c r="F14" s="128">
        <v>6038</v>
      </c>
      <c r="G14" s="128"/>
      <c r="H14" s="128"/>
      <c r="I14" s="132"/>
      <c r="J14" s="133"/>
      <c r="K14" s="133"/>
      <c r="L14" s="16"/>
      <c r="M14" s="16"/>
    </row>
    <row r="15" spans="2:15" ht="15.6" x14ac:dyDescent="0.3">
      <c r="B15" s="56"/>
      <c r="C15" s="127" t="s">
        <v>47</v>
      </c>
      <c r="D15" s="128">
        <v>7554</v>
      </c>
      <c r="E15" s="146"/>
      <c r="F15" s="128">
        <v>68</v>
      </c>
      <c r="G15" s="128"/>
      <c r="H15" s="128"/>
      <c r="I15" s="56"/>
      <c r="J15" s="133"/>
      <c r="K15" s="133"/>
      <c r="L15" s="16"/>
      <c r="M15" s="16"/>
    </row>
    <row r="16" spans="2:15" ht="15.6" x14ac:dyDescent="0.3">
      <c r="B16" s="56"/>
      <c r="C16" s="127" t="s">
        <v>50</v>
      </c>
      <c r="D16" s="128">
        <v>-29826</v>
      </c>
      <c r="E16" s="146"/>
      <c r="F16" s="128">
        <v>-26508</v>
      </c>
      <c r="G16" s="128"/>
      <c r="H16" s="128"/>
      <c r="I16" s="56"/>
      <c r="J16" s="133"/>
      <c r="K16" s="133"/>
      <c r="L16" s="16"/>
      <c r="M16" s="16"/>
    </row>
    <row r="17" spans="2:15" ht="15.6" x14ac:dyDescent="0.3">
      <c r="B17" s="56"/>
      <c r="C17" s="126" t="s">
        <v>0</v>
      </c>
      <c r="D17" s="134"/>
      <c r="E17" s="148"/>
      <c r="F17" s="134"/>
      <c r="G17" s="134"/>
      <c r="H17" s="134"/>
      <c r="I17" s="56"/>
      <c r="J17" s="133"/>
      <c r="K17" s="133"/>
      <c r="L17" s="16"/>
      <c r="M17" s="16"/>
    </row>
    <row r="18" spans="2:15" ht="15.6" x14ac:dyDescent="0.3">
      <c r="B18" s="56"/>
      <c r="C18" s="126" t="s">
        <v>31</v>
      </c>
      <c r="D18" s="134"/>
      <c r="E18" s="148"/>
      <c r="F18" s="134"/>
      <c r="G18" s="134"/>
      <c r="H18" s="134"/>
      <c r="I18" s="56"/>
      <c r="J18" s="133"/>
      <c r="K18" s="133"/>
      <c r="L18" s="16"/>
      <c r="M18" s="16"/>
    </row>
    <row r="19" spans="2:15" ht="15.6" x14ac:dyDescent="0.3">
      <c r="B19" s="56"/>
      <c r="C19" s="127" t="s">
        <v>3</v>
      </c>
      <c r="D19" s="128">
        <v>-7605</v>
      </c>
      <c r="E19" s="146"/>
      <c r="F19" s="128">
        <v>-4174</v>
      </c>
      <c r="G19" s="128"/>
      <c r="H19" s="128"/>
      <c r="I19" s="56"/>
      <c r="J19" s="133"/>
      <c r="K19" s="133"/>
      <c r="L19" s="16"/>
      <c r="M19" s="16"/>
    </row>
    <row r="20" spans="2:15" ht="15.6" x14ac:dyDescent="0.3">
      <c r="B20" s="56"/>
      <c r="C20" s="127" t="s">
        <v>4</v>
      </c>
      <c r="D20" s="128">
        <v>3223</v>
      </c>
      <c r="E20" s="146"/>
      <c r="F20" s="128">
        <v>-1934</v>
      </c>
      <c r="G20" s="128"/>
      <c r="H20" s="128"/>
      <c r="I20" s="56"/>
      <c r="J20" s="135"/>
      <c r="K20" s="133"/>
      <c r="L20" s="16"/>
      <c r="M20" s="16"/>
    </row>
    <row r="21" spans="2:15" ht="15.6" x14ac:dyDescent="0.3">
      <c r="B21" s="56"/>
      <c r="C21" s="127" t="s">
        <v>5</v>
      </c>
      <c r="D21" s="128">
        <v>-29159</v>
      </c>
      <c r="E21" s="146"/>
      <c r="F21" s="128">
        <v>-14114</v>
      </c>
      <c r="G21" s="128"/>
      <c r="H21" s="128"/>
      <c r="I21" s="132"/>
      <c r="J21" s="133"/>
      <c r="K21" s="133"/>
      <c r="L21" s="16"/>
      <c r="M21" s="16"/>
    </row>
    <row r="22" spans="2:15" ht="15.6" x14ac:dyDescent="0.3">
      <c r="B22" s="56"/>
      <c r="C22" s="127" t="s">
        <v>98</v>
      </c>
      <c r="D22" s="128">
        <v>0</v>
      </c>
      <c r="E22" s="146"/>
      <c r="F22" s="128">
        <v>0</v>
      </c>
      <c r="G22" s="128"/>
      <c r="H22" s="128"/>
      <c r="I22" s="56"/>
      <c r="J22" s="56"/>
      <c r="K22" s="131"/>
      <c r="L22" s="16"/>
      <c r="M22" s="16"/>
    </row>
    <row r="23" spans="2:15" ht="15.6" x14ac:dyDescent="0.3">
      <c r="B23" s="56"/>
      <c r="C23" s="127" t="s">
        <v>9</v>
      </c>
      <c r="D23" s="128">
        <v>16047</v>
      </c>
      <c r="E23" s="146"/>
      <c r="F23" s="128">
        <v>6108</v>
      </c>
      <c r="G23" s="128"/>
      <c r="H23" s="128"/>
      <c r="I23" s="56"/>
      <c r="J23" s="56"/>
      <c r="K23" s="131"/>
      <c r="L23" s="16"/>
      <c r="M23" s="16"/>
    </row>
    <row r="24" spans="2:15" ht="15.6" x14ac:dyDescent="0.3">
      <c r="B24" s="56"/>
      <c r="C24" s="126" t="s">
        <v>0</v>
      </c>
      <c r="D24" s="134"/>
      <c r="E24" s="148"/>
      <c r="F24" s="134"/>
      <c r="G24" s="134"/>
      <c r="H24" s="134"/>
      <c r="I24" s="56"/>
      <c r="J24" s="56"/>
      <c r="K24" s="131"/>
      <c r="L24" s="16"/>
      <c r="M24" s="16"/>
    </row>
    <row r="25" spans="2:15" ht="15.6" x14ac:dyDescent="0.3">
      <c r="B25" s="56"/>
      <c r="C25" s="126" t="s">
        <v>32</v>
      </c>
      <c r="D25" s="134"/>
      <c r="E25" s="148"/>
      <c r="F25" s="134"/>
      <c r="G25" s="134"/>
      <c r="H25" s="134"/>
      <c r="I25" s="56"/>
      <c r="J25" s="56"/>
      <c r="K25" s="131"/>
      <c r="L25" s="16"/>
      <c r="M25" s="16"/>
    </row>
    <row r="26" spans="2:15" ht="15.6" x14ac:dyDescent="0.3">
      <c r="B26" s="56"/>
      <c r="C26" s="127" t="s">
        <v>12</v>
      </c>
      <c r="D26" s="128">
        <v>75073</v>
      </c>
      <c r="E26" s="146"/>
      <c r="F26" s="128">
        <v>-93760</v>
      </c>
      <c r="G26" s="128"/>
      <c r="H26" s="128"/>
      <c r="I26" s="56"/>
      <c r="J26" s="56"/>
      <c r="K26" s="131"/>
      <c r="L26" s="16"/>
      <c r="M26" s="16"/>
    </row>
    <row r="27" spans="2:15" ht="15.6" x14ac:dyDescent="0.3">
      <c r="B27" s="56"/>
      <c r="C27" s="127" t="s">
        <v>91</v>
      </c>
      <c r="D27" s="128">
        <v>7679</v>
      </c>
      <c r="E27" s="146"/>
      <c r="F27" s="128">
        <v>-3583</v>
      </c>
      <c r="G27" s="128"/>
      <c r="H27" s="128"/>
      <c r="I27" s="56"/>
      <c r="J27" s="56"/>
      <c r="K27" s="131"/>
      <c r="L27" s="16"/>
      <c r="M27" s="16"/>
    </row>
    <row r="28" spans="2:15" ht="15.6" x14ac:dyDescent="0.3">
      <c r="B28" s="56"/>
      <c r="C28" s="127" t="s">
        <v>33</v>
      </c>
      <c r="D28" s="128">
        <v>12042</v>
      </c>
      <c r="E28" s="146"/>
      <c r="F28" s="128">
        <v>4726</v>
      </c>
      <c r="G28" s="128"/>
      <c r="H28" s="128"/>
      <c r="I28" s="56"/>
      <c r="J28" s="56"/>
      <c r="K28" s="131"/>
      <c r="L28" s="16"/>
      <c r="M28" s="16"/>
    </row>
    <row r="29" spans="2:15" ht="15.6" x14ac:dyDescent="0.3">
      <c r="B29" s="56"/>
      <c r="C29" s="127" t="s">
        <v>16</v>
      </c>
      <c r="D29" s="136">
        <v>888</v>
      </c>
      <c r="E29" s="146"/>
      <c r="F29" s="136">
        <v>-760</v>
      </c>
      <c r="G29" s="146"/>
      <c r="H29" s="146"/>
      <c r="I29" s="56"/>
      <c r="J29" s="56"/>
      <c r="K29" s="131"/>
      <c r="L29" s="16"/>
      <c r="M29" s="16"/>
    </row>
    <row r="30" spans="2:15" ht="31.2" x14ac:dyDescent="0.3">
      <c r="B30" s="56"/>
      <c r="C30" s="126" t="s">
        <v>43</v>
      </c>
      <c r="D30" s="137">
        <f>SUM(D9:D29)</f>
        <v>133960</v>
      </c>
      <c r="E30" s="143"/>
      <c r="F30" s="137">
        <f>SUM(F9:F29)</f>
        <v>-87255</v>
      </c>
      <c r="G30" s="137"/>
      <c r="H30" s="137"/>
      <c r="I30" s="56"/>
      <c r="J30" s="130"/>
      <c r="K30" s="131"/>
      <c r="L30" s="16"/>
      <c r="M30" s="16"/>
      <c r="N30" s="16"/>
      <c r="O30" s="16"/>
    </row>
    <row r="31" spans="2:15" ht="15.6" x14ac:dyDescent="0.3">
      <c r="B31" s="56"/>
      <c r="C31" s="126" t="s">
        <v>0</v>
      </c>
      <c r="D31" s="134"/>
      <c r="E31" s="148"/>
      <c r="F31" s="134"/>
      <c r="G31" s="134"/>
      <c r="H31" s="134"/>
      <c r="I31" s="56"/>
      <c r="J31" s="56"/>
      <c r="K31" s="131"/>
      <c r="L31" s="16"/>
      <c r="M31" s="16"/>
    </row>
    <row r="32" spans="2:15" ht="15.6" x14ac:dyDescent="0.3">
      <c r="B32" s="56"/>
      <c r="C32" s="127" t="s">
        <v>34</v>
      </c>
      <c r="D32" s="138">
        <v>-59</v>
      </c>
      <c r="E32" s="147"/>
      <c r="F32" s="138">
        <v>-29</v>
      </c>
      <c r="G32" s="147"/>
      <c r="H32" s="147"/>
      <c r="I32" s="56"/>
      <c r="J32" s="56"/>
      <c r="K32" s="131"/>
      <c r="L32" s="16"/>
      <c r="M32" s="16"/>
    </row>
    <row r="33" spans="2:17" ht="15" customHeight="1" x14ac:dyDescent="0.3">
      <c r="B33" s="56"/>
      <c r="C33" s="126" t="s">
        <v>44</v>
      </c>
      <c r="D33" s="139">
        <f>SUM(D30:D32)</f>
        <v>133901</v>
      </c>
      <c r="E33" s="143"/>
      <c r="F33" s="139">
        <f>SUM(F30:F32)</f>
        <v>-87284</v>
      </c>
      <c r="G33" s="143"/>
      <c r="H33" s="143"/>
      <c r="I33" s="56"/>
      <c r="J33" s="130"/>
      <c r="K33" s="131"/>
      <c r="L33" s="16"/>
      <c r="M33" s="16"/>
      <c r="O33" s="187"/>
    </row>
    <row r="34" spans="2:17" ht="15.6" x14ac:dyDescent="0.3">
      <c r="B34" s="56"/>
      <c r="C34" s="126" t="s">
        <v>0</v>
      </c>
      <c r="D34" s="134"/>
      <c r="E34" s="148"/>
      <c r="F34" s="134"/>
      <c r="G34" s="134"/>
      <c r="H34" s="134"/>
      <c r="I34" s="56"/>
      <c r="J34" s="56"/>
      <c r="K34" s="131"/>
      <c r="L34" s="16"/>
      <c r="M34" s="16"/>
    </row>
    <row r="35" spans="2:17" ht="13.95" customHeight="1" x14ac:dyDescent="0.3">
      <c r="B35" s="56"/>
      <c r="C35" s="126" t="s">
        <v>35</v>
      </c>
      <c r="D35" s="134"/>
      <c r="E35" s="148"/>
      <c r="F35" s="134"/>
      <c r="G35" s="134"/>
      <c r="H35" s="134"/>
      <c r="I35" s="56"/>
      <c r="J35" s="56"/>
      <c r="K35" s="131"/>
      <c r="L35" s="16"/>
      <c r="M35" s="16"/>
      <c r="P35" s="12"/>
    </row>
    <row r="36" spans="2:17" ht="25.2" customHeight="1" x14ac:dyDescent="0.3">
      <c r="B36" s="56"/>
      <c r="C36" s="127" t="s">
        <v>125</v>
      </c>
      <c r="D36" s="140">
        <v>42919</v>
      </c>
      <c r="E36" s="149"/>
      <c r="F36" s="140">
        <v>0</v>
      </c>
      <c r="G36" s="140"/>
      <c r="H36" s="140"/>
      <c r="I36" s="56"/>
      <c r="J36" s="56"/>
      <c r="K36" s="131"/>
      <c r="L36" s="34"/>
      <c r="N36" s="16"/>
    </row>
    <row r="37" spans="2:17" ht="13.95" customHeight="1" x14ac:dyDescent="0.3">
      <c r="B37" s="56"/>
      <c r="C37" s="127" t="s">
        <v>126</v>
      </c>
      <c r="D37" s="141">
        <v>-13236</v>
      </c>
      <c r="E37" s="150"/>
      <c r="F37" s="140">
        <v>0</v>
      </c>
      <c r="G37" s="140"/>
      <c r="H37" s="140"/>
      <c r="I37" s="56"/>
      <c r="J37" s="56"/>
      <c r="K37" s="131"/>
      <c r="L37" s="34"/>
      <c r="N37" s="16"/>
    </row>
    <row r="38" spans="2:17" ht="44.25" customHeight="1" x14ac:dyDescent="0.3">
      <c r="B38" s="56"/>
      <c r="C38" s="127" t="s">
        <v>107</v>
      </c>
      <c r="D38" s="128">
        <v>-77053</v>
      </c>
      <c r="E38" s="146"/>
      <c r="F38" s="128">
        <v>-149748</v>
      </c>
      <c r="G38" s="128"/>
      <c r="H38" s="128"/>
      <c r="I38" s="56"/>
      <c r="J38" s="56"/>
      <c r="K38" s="131"/>
      <c r="L38" s="16"/>
      <c r="M38" s="16"/>
      <c r="P38" s="12"/>
    </row>
    <row r="39" spans="2:17" ht="47.25" customHeight="1" x14ac:dyDescent="0.3">
      <c r="B39" s="56"/>
      <c r="C39" s="127" t="s">
        <v>108</v>
      </c>
      <c r="D39" s="128">
        <v>-739379</v>
      </c>
      <c r="E39" s="146"/>
      <c r="F39" s="128">
        <v>-825341</v>
      </c>
      <c r="G39" s="128"/>
      <c r="H39" s="128"/>
      <c r="I39" s="56"/>
      <c r="J39" s="56"/>
      <c r="K39" s="131"/>
      <c r="L39" s="16"/>
      <c r="M39" s="16"/>
      <c r="P39" s="12"/>
    </row>
    <row r="40" spans="2:17" ht="27.75" customHeight="1" x14ac:dyDescent="0.3">
      <c r="B40" s="56"/>
      <c r="C40" s="127" t="s">
        <v>109</v>
      </c>
      <c r="D40" s="128">
        <v>659307</v>
      </c>
      <c r="E40" s="146"/>
      <c r="F40" s="128">
        <v>882264</v>
      </c>
      <c r="G40" s="128"/>
      <c r="H40" s="128"/>
      <c r="I40" s="56"/>
      <c r="J40" s="56"/>
      <c r="K40" s="131"/>
      <c r="L40" s="16"/>
      <c r="M40" s="16"/>
      <c r="P40" s="12"/>
    </row>
    <row r="41" spans="2:17" ht="29.25" customHeight="1" x14ac:dyDescent="0.3">
      <c r="B41" s="56"/>
      <c r="C41" s="127" t="s">
        <v>110</v>
      </c>
      <c r="D41" s="128">
        <v>109271</v>
      </c>
      <c r="E41" s="146"/>
      <c r="F41" s="128">
        <v>4724</v>
      </c>
      <c r="G41" s="128"/>
      <c r="H41" s="128"/>
      <c r="I41" s="56"/>
      <c r="J41" s="56"/>
      <c r="K41" s="131"/>
      <c r="L41" s="16"/>
      <c r="M41" s="16"/>
      <c r="P41" s="12"/>
    </row>
    <row r="42" spans="2:17" ht="15.6" x14ac:dyDescent="0.3">
      <c r="B42" s="56"/>
      <c r="C42" s="127" t="s">
        <v>36</v>
      </c>
      <c r="D42" s="128">
        <v>-15454</v>
      </c>
      <c r="E42" s="146"/>
      <c r="F42" s="128">
        <v>-5051</v>
      </c>
      <c r="G42" s="128"/>
      <c r="H42" s="128"/>
      <c r="I42" s="56"/>
      <c r="J42" s="56"/>
      <c r="K42" s="131"/>
      <c r="L42" s="16"/>
      <c r="M42" s="16"/>
      <c r="P42" s="12"/>
    </row>
    <row r="43" spans="2:17" ht="15.6" x14ac:dyDescent="0.3">
      <c r="B43" s="56"/>
      <c r="C43" s="127" t="s">
        <v>37</v>
      </c>
      <c r="D43" s="128">
        <v>124</v>
      </c>
      <c r="E43" s="146"/>
      <c r="F43" s="128">
        <v>895</v>
      </c>
      <c r="G43" s="128"/>
      <c r="H43" s="128"/>
      <c r="I43" s="56"/>
      <c r="J43" s="56"/>
      <c r="K43" s="131"/>
      <c r="L43" s="16"/>
      <c r="M43" s="16"/>
      <c r="P43" s="12"/>
    </row>
    <row r="44" spans="2:17" ht="15" customHeight="1" x14ac:dyDescent="0.3">
      <c r="B44" s="56"/>
      <c r="C44" s="126" t="s">
        <v>45</v>
      </c>
      <c r="D44" s="139">
        <f>SUM(D36:D43)</f>
        <v>-33501</v>
      </c>
      <c r="E44" s="143"/>
      <c r="F44" s="139">
        <f>SUM(F36:F43)</f>
        <v>-92257</v>
      </c>
      <c r="G44" s="143"/>
      <c r="H44" s="143"/>
      <c r="I44" s="56"/>
      <c r="J44" s="130"/>
      <c r="K44" s="131"/>
      <c r="L44" s="16"/>
      <c r="M44" s="16"/>
      <c r="O44" s="188"/>
      <c r="P44" s="12"/>
      <c r="Q44" s="13"/>
    </row>
    <row r="45" spans="2:17" ht="15.6" x14ac:dyDescent="0.3">
      <c r="B45" s="56"/>
      <c r="C45" s="126" t="s">
        <v>0</v>
      </c>
      <c r="D45" s="134"/>
      <c r="E45" s="148"/>
      <c r="F45" s="134"/>
      <c r="G45" s="134"/>
      <c r="H45" s="134"/>
      <c r="I45" s="56"/>
      <c r="J45" s="56"/>
      <c r="K45" s="131"/>
      <c r="L45" s="16"/>
      <c r="M45" s="16"/>
      <c r="P45" s="12"/>
    </row>
    <row r="46" spans="2:17" ht="15.6" x14ac:dyDescent="0.3">
      <c r="B46" s="56"/>
      <c r="C46" s="126" t="s">
        <v>38</v>
      </c>
      <c r="D46" s="134"/>
      <c r="E46" s="148"/>
      <c r="F46" s="134"/>
      <c r="G46" s="134"/>
      <c r="H46" s="134"/>
      <c r="I46" s="56"/>
      <c r="J46" s="56"/>
      <c r="K46" s="131"/>
      <c r="L46" s="16"/>
      <c r="M46" s="16"/>
      <c r="P46" s="12"/>
    </row>
    <row r="47" spans="2:17" ht="15.6" x14ac:dyDescent="0.3">
      <c r="B47" s="56"/>
      <c r="C47" s="127" t="s">
        <v>95</v>
      </c>
      <c r="D47" s="134">
        <v>0</v>
      </c>
      <c r="E47" s="148"/>
      <c r="F47" s="134">
        <v>1647</v>
      </c>
      <c r="G47" s="134"/>
      <c r="H47" s="134"/>
      <c r="I47" s="56"/>
      <c r="J47" s="56"/>
      <c r="K47" s="131"/>
      <c r="L47" s="16"/>
      <c r="M47" s="16"/>
      <c r="P47" s="12"/>
    </row>
    <row r="48" spans="2:17" ht="15.6" x14ac:dyDescent="0.3">
      <c r="B48" s="56"/>
      <c r="C48" s="127" t="s">
        <v>87</v>
      </c>
      <c r="D48" s="128">
        <v>-3127</v>
      </c>
      <c r="E48" s="146"/>
      <c r="F48" s="128">
        <v>-18</v>
      </c>
      <c r="G48" s="128"/>
      <c r="H48" s="128"/>
      <c r="I48" s="56"/>
      <c r="J48" s="56"/>
      <c r="K48" s="131"/>
      <c r="L48" s="16"/>
      <c r="M48" s="16"/>
      <c r="P48" s="12"/>
    </row>
    <row r="49" spans="2:17" ht="15.6" x14ac:dyDescent="0.3">
      <c r="B49" s="56"/>
      <c r="C49" s="127" t="s">
        <v>111</v>
      </c>
      <c r="D49" s="128">
        <v>-11376</v>
      </c>
      <c r="E49" s="146"/>
      <c r="F49" s="128">
        <v>-7748</v>
      </c>
      <c r="G49" s="128"/>
      <c r="H49" s="128"/>
      <c r="I49" s="56"/>
      <c r="J49" s="56"/>
      <c r="K49" s="131"/>
      <c r="L49" s="16"/>
      <c r="M49" s="16"/>
      <c r="P49" s="12"/>
    </row>
    <row r="50" spans="2:17" ht="15.6" x14ac:dyDescent="0.3">
      <c r="B50" s="56"/>
      <c r="C50" s="127" t="s">
        <v>112</v>
      </c>
      <c r="D50" s="128">
        <v>12429</v>
      </c>
      <c r="E50" s="146"/>
      <c r="F50" s="128">
        <v>220151</v>
      </c>
      <c r="G50" s="128"/>
      <c r="H50" s="128"/>
      <c r="I50" s="56"/>
      <c r="J50" s="56"/>
      <c r="K50" s="131"/>
      <c r="L50" s="16"/>
      <c r="M50" s="16"/>
      <c r="P50" s="14"/>
    </row>
    <row r="51" spans="2:17" ht="15.6" x14ac:dyDescent="0.3">
      <c r="B51" s="56"/>
      <c r="C51" s="127" t="s">
        <v>96</v>
      </c>
      <c r="D51" s="128">
        <v>0</v>
      </c>
      <c r="E51" s="146"/>
      <c r="F51" s="128">
        <v>-9</v>
      </c>
      <c r="G51" s="128"/>
      <c r="H51" s="128"/>
      <c r="I51" s="56"/>
      <c r="J51" s="56"/>
      <c r="K51" s="131"/>
      <c r="L51" s="16"/>
      <c r="M51" s="16"/>
      <c r="P51" s="14"/>
    </row>
    <row r="52" spans="2:17" ht="15.6" x14ac:dyDescent="0.3">
      <c r="B52" s="56"/>
      <c r="C52" s="127" t="s">
        <v>94</v>
      </c>
      <c r="D52" s="128">
        <v>-3954</v>
      </c>
      <c r="E52" s="146"/>
      <c r="F52" s="128">
        <v>-4068</v>
      </c>
      <c r="G52" s="128"/>
      <c r="H52" s="128"/>
      <c r="I52" s="56"/>
      <c r="J52" s="56"/>
      <c r="K52" s="131"/>
      <c r="L52" s="16"/>
      <c r="M52" s="16"/>
      <c r="P52" s="14"/>
    </row>
    <row r="53" spans="2:17" ht="23.25" customHeight="1" x14ac:dyDescent="0.3">
      <c r="B53" s="56"/>
      <c r="C53" s="126" t="s">
        <v>46</v>
      </c>
      <c r="D53" s="139">
        <f>SUM(D47:D52)</f>
        <v>-6028</v>
      </c>
      <c r="E53" s="143"/>
      <c r="F53" s="139">
        <f>SUM(F47:F52)</f>
        <v>209955</v>
      </c>
      <c r="G53" s="143"/>
      <c r="H53" s="143"/>
      <c r="I53" s="56"/>
      <c r="J53" s="56"/>
      <c r="K53" s="131"/>
      <c r="L53" s="16"/>
      <c r="M53" s="16"/>
      <c r="O53" s="188"/>
      <c r="P53" s="12"/>
    </row>
    <row r="54" spans="2:17" ht="15.6" x14ac:dyDescent="0.3">
      <c r="B54" s="56"/>
      <c r="C54" s="126" t="s">
        <v>0</v>
      </c>
      <c r="D54" s="134"/>
      <c r="E54" s="148"/>
      <c r="F54" s="134"/>
      <c r="G54" s="134"/>
      <c r="H54" s="134"/>
      <c r="I54" s="56"/>
      <c r="J54" s="56"/>
      <c r="K54" s="131"/>
      <c r="L54" s="16"/>
      <c r="M54" s="16"/>
      <c r="P54" s="12"/>
    </row>
    <row r="55" spans="2:17" ht="17.399999999999999" customHeight="1" x14ac:dyDescent="0.3">
      <c r="B55" s="56"/>
      <c r="C55" s="127" t="s">
        <v>92</v>
      </c>
      <c r="D55" s="128">
        <v>399</v>
      </c>
      <c r="E55" s="146"/>
      <c r="F55" s="128">
        <v>13760</v>
      </c>
      <c r="G55" s="128"/>
      <c r="H55" s="128"/>
      <c r="I55" s="56"/>
      <c r="J55" s="56"/>
      <c r="K55" s="131"/>
      <c r="L55" s="15"/>
      <c r="M55" s="16"/>
      <c r="P55" s="12"/>
      <c r="Q55" s="13"/>
    </row>
    <row r="56" spans="2:17" ht="17.399999999999999" customHeight="1" x14ac:dyDescent="0.3">
      <c r="B56" s="56"/>
      <c r="C56" s="127" t="s">
        <v>113</v>
      </c>
      <c r="D56" s="136">
        <v>-5</v>
      </c>
      <c r="E56" s="146"/>
      <c r="F56" s="136">
        <v>-2</v>
      </c>
      <c r="G56" s="146"/>
      <c r="H56" s="146"/>
      <c r="I56" s="56"/>
      <c r="J56" s="56"/>
      <c r="K56" s="131"/>
      <c r="L56" s="15"/>
      <c r="M56" s="16"/>
      <c r="P56" s="12"/>
      <c r="Q56" s="13"/>
    </row>
    <row r="57" spans="2:17" ht="15.6" x14ac:dyDescent="0.3">
      <c r="B57" s="56"/>
      <c r="C57" s="126" t="s">
        <v>51</v>
      </c>
      <c r="D57" s="137">
        <f>D33+D44+D53+D55+D56</f>
        <v>94766</v>
      </c>
      <c r="E57" s="143"/>
      <c r="F57" s="137">
        <f>F33+F44+F53+F55+F56</f>
        <v>44172</v>
      </c>
      <c r="G57" s="137"/>
      <c r="H57" s="137"/>
      <c r="I57" s="56"/>
      <c r="J57" s="56"/>
      <c r="K57" s="131"/>
      <c r="L57" s="16"/>
      <c r="M57" s="191"/>
      <c r="O57" s="187"/>
      <c r="P57" s="12"/>
    </row>
    <row r="58" spans="2:17" ht="12.75" customHeight="1" x14ac:dyDescent="0.3">
      <c r="B58" s="56"/>
      <c r="C58" s="126"/>
      <c r="D58" s="137"/>
      <c r="E58" s="143"/>
      <c r="F58" s="137"/>
      <c r="G58" s="137"/>
      <c r="H58" s="137"/>
      <c r="I58" s="56"/>
      <c r="J58" s="56"/>
      <c r="K58" s="131"/>
      <c r="L58" s="16"/>
      <c r="M58" s="16"/>
      <c r="P58" s="12"/>
    </row>
    <row r="59" spans="2:17" ht="26.25" customHeight="1" x14ac:dyDescent="0.3">
      <c r="B59" s="56"/>
      <c r="C59" s="127" t="s">
        <v>117</v>
      </c>
      <c r="D59" s="128">
        <f>224121+1590</f>
        <v>225711</v>
      </c>
      <c r="E59" s="146"/>
      <c r="F59" s="128">
        <v>231820</v>
      </c>
      <c r="G59" s="128"/>
      <c r="H59" s="128"/>
      <c r="I59" s="56"/>
      <c r="J59" s="133"/>
      <c r="K59" s="131"/>
      <c r="L59" s="15"/>
      <c r="M59" s="16"/>
      <c r="O59" s="187"/>
      <c r="P59" s="12"/>
    </row>
    <row r="60" spans="2:17" ht="27.75" customHeight="1" thickBot="1" x14ac:dyDescent="0.35">
      <c r="B60" s="56"/>
      <c r="C60" s="126" t="s">
        <v>116</v>
      </c>
      <c r="D60" s="142">
        <f>SUM(D57:D59)</f>
        <v>320477</v>
      </c>
      <c r="E60" s="143"/>
      <c r="F60" s="142">
        <f>SUM(F57:F59)</f>
        <v>275992</v>
      </c>
      <c r="G60" s="143"/>
      <c r="H60" s="143"/>
      <c r="I60" s="56"/>
      <c r="J60" s="133"/>
      <c r="K60" s="131"/>
      <c r="L60" s="15"/>
      <c r="P60" s="12"/>
    </row>
    <row r="61" spans="2:17" ht="17.25" customHeight="1" thickTop="1" x14ac:dyDescent="0.3">
      <c r="B61" s="56"/>
      <c r="C61" s="126" t="s">
        <v>114</v>
      </c>
      <c r="D61" s="143"/>
      <c r="E61" s="143"/>
      <c r="F61" s="143"/>
      <c r="G61" s="143"/>
      <c r="H61" s="143"/>
      <c r="I61" s="56"/>
      <c r="J61" s="144"/>
      <c r="K61" s="144"/>
      <c r="L61" s="15"/>
      <c r="M61" s="187"/>
      <c r="P61" s="12"/>
    </row>
    <row r="62" spans="2:17" ht="14.25" customHeight="1" x14ac:dyDescent="0.3">
      <c r="B62" s="56"/>
      <c r="C62" s="126" t="s">
        <v>115</v>
      </c>
      <c r="D62" s="143">
        <v>9560</v>
      </c>
      <c r="E62" s="143"/>
      <c r="F62" s="143">
        <v>12252</v>
      </c>
      <c r="G62" s="143"/>
      <c r="H62" s="143"/>
      <c r="I62" s="56"/>
      <c r="J62" s="133"/>
      <c r="K62" s="131"/>
      <c r="L62" s="15"/>
      <c r="P62" s="12"/>
    </row>
    <row r="63" spans="2:17" ht="22.5" customHeight="1" x14ac:dyDescent="0.3">
      <c r="B63" s="56"/>
      <c r="C63" s="126" t="s">
        <v>0</v>
      </c>
      <c r="D63" s="54"/>
      <c r="E63" s="126"/>
      <c r="F63" s="53"/>
      <c r="G63" s="53"/>
      <c r="H63" s="53"/>
      <c r="I63" s="56"/>
      <c r="J63" s="133"/>
      <c r="P63" s="12"/>
    </row>
    <row r="64" spans="2:17" ht="15.6" x14ac:dyDescent="0.3">
      <c r="B64" s="40"/>
      <c r="C64" s="67"/>
      <c r="D64" s="66"/>
      <c r="E64" s="86"/>
      <c r="F64" s="56"/>
      <c r="G64" s="56"/>
      <c r="H64" s="56"/>
      <c r="I64" s="56"/>
      <c r="J64" s="145"/>
      <c r="K64" s="131"/>
      <c r="P64" s="12"/>
    </row>
    <row r="65" spans="2:16" ht="16.5" customHeight="1" x14ac:dyDescent="0.3">
      <c r="B65" s="40"/>
      <c r="C65" s="70"/>
      <c r="D65" s="40"/>
      <c r="E65" s="81"/>
      <c r="F65" s="56"/>
      <c r="G65" s="56"/>
      <c r="H65" s="151" t="s">
        <v>144</v>
      </c>
      <c r="I65" s="56"/>
      <c r="J65" s="56"/>
      <c r="K65" s="56"/>
      <c r="P65" s="11"/>
    </row>
    <row r="66" spans="2:16" ht="15.6" x14ac:dyDescent="0.3">
      <c r="B66" s="56"/>
      <c r="C66" s="44"/>
      <c r="D66" s="56"/>
      <c r="E66" s="44"/>
      <c r="F66" s="56"/>
      <c r="G66" s="56"/>
      <c r="H66" s="56"/>
      <c r="I66" s="56"/>
      <c r="J66" s="56"/>
      <c r="K66" s="56"/>
    </row>
    <row r="68" spans="2:16" x14ac:dyDescent="0.25">
      <c r="M68" s="187"/>
    </row>
    <row r="71" spans="2:16" x14ac:dyDescent="0.25">
      <c r="I71" s="187"/>
    </row>
    <row r="72" spans="2:16" x14ac:dyDescent="0.25">
      <c r="I72" s="187"/>
    </row>
  </sheetData>
  <mergeCells count="1">
    <mergeCell ref="D5:F5"/>
  </mergeCells>
  <pageMargins left="0.70866141732283472" right="0.70866141732283472" top="0.74803149606299213" bottom="0.35433070866141736" header="0.31496062992125984" footer="0.31496062992125984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0"/>
  <sheetViews>
    <sheetView view="pageBreakPreview" zoomScale="80" zoomScaleNormal="60" zoomScaleSheetLayoutView="80" workbookViewId="0"/>
  </sheetViews>
  <sheetFormatPr defaultColWidth="9.109375" defaultRowHeight="15.6" x14ac:dyDescent="0.3"/>
  <cols>
    <col min="1" max="1" width="4.88671875" style="154" customWidth="1"/>
    <col min="2" max="2" width="2.44140625" style="154" customWidth="1"/>
    <col min="3" max="3" width="61.88671875" style="154" customWidth="1"/>
    <col min="4" max="4" width="16.44140625" style="154" customWidth="1"/>
    <col min="5" max="5" width="16.88671875" style="154" customWidth="1"/>
    <col min="6" max="6" width="17.44140625" style="154" customWidth="1"/>
    <col min="7" max="7" width="15.44140625" style="154" customWidth="1"/>
    <col min="8" max="8" width="12.33203125" style="154" customWidth="1"/>
    <col min="9" max="9" width="16.44140625" style="154" customWidth="1"/>
    <col min="10" max="10" width="13.33203125" style="154" customWidth="1"/>
    <col min="11" max="11" width="5.44140625" style="154" customWidth="1"/>
    <col min="12" max="12" width="13.33203125" style="154" bestFit="1" customWidth="1"/>
    <col min="13" max="13" width="12.109375" style="154" bestFit="1" customWidth="1"/>
    <col min="14" max="14" width="13" style="154" customWidth="1"/>
    <col min="15" max="16" width="13.109375" style="154" bestFit="1" customWidth="1"/>
    <col min="17" max="17" width="15.33203125" style="154" customWidth="1"/>
    <col min="18" max="18" width="13.109375" style="154" bestFit="1" customWidth="1"/>
    <col min="19" max="16384" width="9.109375" style="154"/>
  </cols>
  <sheetData>
    <row r="1" spans="2:13" x14ac:dyDescent="0.3">
      <c r="B1" s="36" t="s">
        <v>41</v>
      </c>
      <c r="C1" s="37"/>
      <c r="D1" s="37"/>
      <c r="E1" s="153"/>
      <c r="F1" s="153"/>
      <c r="G1" s="153"/>
      <c r="H1" s="153"/>
      <c r="I1" s="153"/>
      <c r="J1" s="38"/>
      <c r="K1" s="38" t="s">
        <v>146</v>
      </c>
    </row>
    <row r="2" spans="2:13" x14ac:dyDescent="0.3">
      <c r="B2" s="56"/>
      <c r="C2" s="123" t="s">
        <v>139</v>
      </c>
      <c r="D2" s="56"/>
      <c r="E2" s="124"/>
    </row>
    <row r="3" spans="2:13" x14ac:dyDescent="0.3">
      <c r="B3" s="56"/>
      <c r="C3" s="42" t="str">
        <f>PL!C4</f>
        <v>за девятимесячный период, завершившийся на 1 октября 2019 года</v>
      </c>
      <c r="D3" s="56"/>
      <c r="E3" s="56"/>
      <c r="J3" s="155"/>
    </row>
    <row r="4" spans="2:13" x14ac:dyDescent="0.3">
      <c r="B4" s="56"/>
      <c r="C4" s="44" t="s">
        <v>133</v>
      </c>
      <c r="D4" s="56"/>
      <c r="E4" s="124" t="s">
        <v>0</v>
      </c>
      <c r="J4" s="43"/>
    </row>
    <row r="5" spans="2:13" ht="27.6" customHeight="1" x14ac:dyDescent="0.3">
      <c r="B5" s="56"/>
      <c r="C5" s="44"/>
      <c r="D5" s="56"/>
      <c r="E5" s="124"/>
      <c r="J5" s="43"/>
    </row>
    <row r="6" spans="2:13" x14ac:dyDescent="0.3">
      <c r="C6" s="156"/>
      <c r="D6" s="195" t="s">
        <v>74</v>
      </c>
      <c r="E6" s="195"/>
      <c r="F6" s="195"/>
      <c r="G6" s="195"/>
      <c r="H6" s="195"/>
      <c r="I6" s="157"/>
      <c r="J6" s="157"/>
      <c r="K6" s="158"/>
    </row>
    <row r="7" spans="2:13" ht="58.95" customHeight="1" x14ac:dyDescent="0.3">
      <c r="C7" s="156"/>
      <c r="D7" s="159" t="s">
        <v>75</v>
      </c>
      <c r="E7" s="159" t="s">
        <v>20</v>
      </c>
      <c r="F7" s="159" t="s">
        <v>90</v>
      </c>
      <c r="G7" s="159" t="s">
        <v>76</v>
      </c>
      <c r="H7" s="159" t="s">
        <v>77</v>
      </c>
      <c r="I7" s="159" t="s">
        <v>78</v>
      </c>
      <c r="J7" s="159" t="s">
        <v>79</v>
      </c>
      <c r="K7" s="160"/>
    </row>
    <row r="8" spans="2:13" ht="15" customHeight="1" x14ac:dyDescent="0.3">
      <c r="C8" s="161" t="s">
        <v>104</v>
      </c>
      <c r="D8" s="162">
        <v>331504</v>
      </c>
      <c r="E8" s="162">
        <v>21116</v>
      </c>
      <c r="F8" s="162">
        <v>2359</v>
      </c>
      <c r="G8" s="162">
        <v>-155051</v>
      </c>
      <c r="H8" s="162">
        <f>SUM(D8:G8)</f>
        <v>199928</v>
      </c>
      <c r="I8" s="162">
        <v>711</v>
      </c>
      <c r="J8" s="162">
        <f>SUM(H8:I8)</f>
        <v>200639</v>
      </c>
      <c r="K8" s="160"/>
      <c r="L8" s="189"/>
      <c r="M8" s="189"/>
    </row>
    <row r="9" spans="2:13" x14ac:dyDescent="0.3">
      <c r="C9" s="161"/>
      <c r="D9" s="162"/>
      <c r="E9" s="162"/>
      <c r="F9" s="162"/>
      <c r="G9" s="162"/>
      <c r="H9" s="162"/>
      <c r="I9" s="162"/>
      <c r="J9" s="162"/>
      <c r="K9" s="160"/>
      <c r="L9" s="189"/>
      <c r="M9" s="189"/>
    </row>
    <row r="10" spans="2:13" x14ac:dyDescent="0.3">
      <c r="C10" s="163" t="s">
        <v>118</v>
      </c>
      <c r="D10" s="164"/>
      <c r="E10" s="164"/>
      <c r="F10" s="165"/>
      <c r="G10" s="166">
        <v>-428</v>
      </c>
      <c r="H10" s="167">
        <f>SUM(D10:G10)</f>
        <v>-428</v>
      </c>
      <c r="I10" s="165">
        <v>0</v>
      </c>
      <c r="J10" s="167">
        <f>SUM(H10:I10)</f>
        <v>-428</v>
      </c>
      <c r="L10" s="189"/>
      <c r="M10" s="189"/>
    </row>
    <row r="11" spans="2:13" ht="17.399999999999999" customHeight="1" x14ac:dyDescent="0.3">
      <c r="C11" s="161" t="s">
        <v>119</v>
      </c>
      <c r="D11" s="162">
        <f t="shared" ref="D11:J11" si="0">SUM(D8:D10)</f>
        <v>331504</v>
      </c>
      <c r="E11" s="162">
        <f t="shared" si="0"/>
        <v>21116</v>
      </c>
      <c r="F11" s="162">
        <f t="shared" si="0"/>
        <v>2359</v>
      </c>
      <c r="G11" s="162">
        <f t="shared" si="0"/>
        <v>-155479</v>
      </c>
      <c r="H11" s="162">
        <f t="shared" si="0"/>
        <v>199500</v>
      </c>
      <c r="I11" s="162">
        <f t="shared" si="0"/>
        <v>711</v>
      </c>
      <c r="J11" s="162">
        <f t="shared" si="0"/>
        <v>200211</v>
      </c>
      <c r="K11" s="160"/>
      <c r="L11" s="189"/>
      <c r="M11" s="189"/>
    </row>
    <row r="12" spans="2:13" x14ac:dyDescent="0.3">
      <c r="C12" s="168"/>
      <c r="D12" s="169"/>
      <c r="E12" s="169"/>
      <c r="F12" s="170"/>
      <c r="G12" s="171"/>
      <c r="H12" s="169"/>
      <c r="I12" s="171"/>
      <c r="J12" s="169"/>
      <c r="K12" s="160"/>
      <c r="L12" s="189"/>
      <c r="M12" s="189"/>
    </row>
    <row r="13" spans="2:13" x14ac:dyDescent="0.3">
      <c r="C13" s="168" t="s">
        <v>80</v>
      </c>
      <c r="D13" s="169">
        <v>0</v>
      </c>
      <c r="E13" s="169">
        <v>0</v>
      </c>
      <c r="F13" s="169">
        <v>0</v>
      </c>
      <c r="G13" s="171">
        <f>PL!D32</f>
        <v>31217</v>
      </c>
      <c r="H13" s="169">
        <f>SUM(D13:G13)</f>
        <v>31217</v>
      </c>
      <c r="I13" s="171">
        <f>PL!D33</f>
        <v>0</v>
      </c>
      <c r="J13" s="169">
        <f>SUM(H13:I13)</f>
        <v>31217</v>
      </c>
      <c r="K13" s="160"/>
      <c r="L13" s="189"/>
      <c r="M13" s="189"/>
    </row>
    <row r="14" spans="2:13" ht="15.6" customHeight="1" x14ac:dyDescent="0.3">
      <c r="C14" s="168" t="s">
        <v>81</v>
      </c>
      <c r="D14" s="172">
        <v>0</v>
      </c>
      <c r="E14" s="172">
        <v>0</v>
      </c>
      <c r="F14" s="172">
        <f>PL!D41</f>
        <v>3355</v>
      </c>
      <c r="G14" s="172">
        <v>0</v>
      </c>
      <c r="H14" s="172">
        <f>SUM(D14:G14)</f>
        <v>3355</v>
      </c>
      <c r="I14" s="172">
        <v>0</v>
      </c>
      <c r="J14" s="172">
        <f>SUM(H14:I14)</f>
        <v>3355</v>
      </c>
      <c r="K14" s="160"/>
      <c r="L14" s="189"/>
      <c r="M14" s="189"/>
    </row>
    <row r="15" spans="2:13" ht="15" customHeight="1" x14ac:dyDescent="0.3">
      <c r="C15" s="156" t="s">
        <v>82</v>
      </c>
      <c r="D15" s="173">
        <f>SUM(D13:D14)</f>
        <v>0</v>
      </c>
      <c r="E15" s="173">
        <f t="shared" ref="E15:I15" si="1">SUM(E13:E14)</f>
        <v>0</v>
      </c>
      <c r="F15" s="173">
        <f t="shared" si="1"/>
        <v>3355</v>
      </c>
      <c r="G15" s="173">
        <f t="shared" si="1"/>
        <v>31217</v>
      </c>
      <c r="H15" s="173">
        <f t="shared" si="1"/>
        <v>34572</v>
      </c>
      <c r="I15" s="173">
        <f t="shared" si="1"/>
        <v>0</v>
      </c>
      <c r="J15" s="173">
        <f>SUM(J13:J14)</f>
        <v>34572</v>
      </c>
      <c r="K15" s="160"/>
      <c r="L15" s="189"/>
      <c r="M15" s="189"/>
    </row>
    <row r="16" spans="2:13" ht="15" customHeight="1" x14ac:dyDescent="0.3">
      <c r="C16" s="156"/>
      <c r="D16" s="169"/>
      <c r="E16" s="169"/>
      <c r="F16" s="169"/>
      <c r="G16" s="169"/>
      <c r="H16" s="169"/>
      <c r="I16" s="169"/>
      <c r="J16" s="169"/>
      <c r="K16" s="160"/>
      <c r="L16" s="189"/>
      <c r="M16" s="189"/>
    </row>
    <row r="17" spans="3:18" ht="15" customHeight="1" x14ac:dyDescent="0.3">
      <c r="C17" s="168" t="s">
        <v>127</v>
      </c>
      <c r="D17" s="169"/>
      <c r="E17" s="169"/>
      <c r="F17" s="169"/>
      <c r="G17" s="171">
        <v>228</v>
      </c>
      <c r="H17" s="174">
        <f>SUM(D17:G17)</f>
        <v>228</v>
      </c>
      <c r="I17" s="171">
        <v>-711</v>
      </c>
      <c r="J17" s="174">
        <f>SUM(H17:I17)</f>
        <v>-483</v>
      </c>
      <c r="K17" s="160"/>
      <c r="L17" s="189"/>
      <c r="M17" s="189"/>
    </row>
    <row r="18" spans="3:18" x14ac:dyDescent="0.3">
      <c r="C18" s="168" t="s">
        <v>83</v>
      </c>
      <c r="D18" s="171">
        <v>-3127</v>
      </c>
      <c r="E18" s="171">
        <v>-7</v>
      </c>
      <c r="F18" s="171">
        <v>0</v>
      </c>
      <c r="G18" s="171">
        <v>0</v>
      </c>
      <c r="H18" s="169">
        <f>SUM(D18:G18)</f>
        <v>-3134</v>
      </c>
      <c r="I18" s="171">
        <v>0</v>
      </c>
      <c r="J18" s="169">
        <f>SUM(H18:I18)</f>
        <v>-3134</v>
      </c>
      <c r="K18" s="160"/>
      <c r="L18" s="189"/>
      <c r="M18" s="189"/>
    </row>
    <row r="19" spans="3:18" x14ac:dyDescent="0.3">
      <c r="C19" s="168" t="s">
        <v>128</v>
      </c>
      <c r="D19" s="171">
        <v>0</v>
      </c>
      <c r="E19" s="171">
        <v>0</v>
      </c>
      <c r="F19" s="171">
        <v>0</v>
      </c>
      <c r="G19" s="171">
        <v>-1998</v>
      </c>
      <c r="H19" s="169">
        <f>SUM(D19:G19)</f>
        <v>-1998</v>
      </c>
      <c r="I19" s="171">
        <v>0</v>
      </c>
      <c r="J19" s="169">
        <f>SUM(H19:I19)</f>
        <v>-1998</v>
      </c>
      <c r="K19" s="160"/>
      <c r="L19" s="189"/>
      <c r="M19" s="189"/>
    </row>
    <row r="20" spans="3:18" x14ac:dyDescent="0.3">
      <c r="C20" s="168" t="s">
        <v>129</v>
      </c>
      <c r="D20" s="171">
        <v>0</v>
      </c>
      <c r="E20" s="171">
        <v>0</v>
      </c>
      <c r="F20" s="171">
        <v>0</v>
      </c>
      <c r="G20" s="171">
        <v>-11376</v>
      </c>
      <c r="H20" s="169">
        <f>SUM(D20:G20)</f>
        <v>-11376</v>
      </c>
      <c r="I20" s="171">
        <v>0</v>
      </c>
      <c r="J20" s="169">
        <f>SUM(H20:I20)</f>
        <v>-11376</v>
      </c>
      <c r="K20" s="160"/>
      <c r="L20" s="189"/>
      <c r="M20" s="189"/>
    </row>
    <row r="21" spans="3:18" ht="15" customHeight="1" thickBot="1" x14ac:dyDescent="0.35">
      <c r="C21" s="156" t="s">
        <v>105</v>
      </c>
      <c r="D21" s="175">
        <f t="shared" ref="D21:J21" si="2">SUM(D15:D20)+SUM(D11)</f>
        <v>328377</v>
      </c>
      <c r="E21" s="175">
        <f t="shared" si="2"/>
        <v>21109</v>
      </c>
      <c r="F21" s="175">
        <f t="shared" si="2"/>
        <v>5714</v>
      </c>
      <c r="G21" s="175">
        <f t="shared" si="2"/>
        <v>-137408</v>
      </c>
      <c r="H21" s="175">
        <f t="shared" si="2"/>
        <v>217792</v>
      </c>
      <c r="I21" s="175">
        <f t="shared" si="2"/>
        <v>0</v>
      </c>
      <c r="J21" s="175">
        <f t="shared" si="2"/>
        <v>217792</v>
      </c>
      <c r="K21" s="160"/>
      <c r="L21" s="189"/>
      <c r="M21" s="189"/>
    </row>
    <row r="22" spans="3:18" ht="16.2" thickTop="1" x14ac:dyDescent="0.3">
      <c r="D22" s="176"/>
      <c r="E22" s="176"/>
      <c r="F22" s="176"/>
      <c r="G22" s="176"/>
      <c r="H22" s="176"/>
      <c r="I22" s="176"/>
      <c r="J22" s="176"/>
      <c r="L22" s="177"/>
      <c r="M22" s="177"/>
      <c r="N22" s="177"/>
      <c r="O22" s="177"/>
      <c r="P22" s="177"/>
      <c r="Q22" s="177"/>
      <c r="R22" s="177"/>
    </row>
    <row r="23" spans="3:18" x14ac:dyDescent="0.3">
      <c r="L23" s="178"/>
      <c r="M23" s="178"/>
      <c r="N23" s="178"/>
      <c r="O23" s="178"/>
      <c r="P23" s="178"/>
      <c r="Q23" s="178"/>
      <c r="R23" s="178"/>
    </row>
    <row r="24" spans="3:18" x14ac:dyDescent="0.3">
      <c r="L24" s="178"/>
      <c r="M24" s="178"/>
      <c r="N24" s="178"/>
      <c r="O24" s="178"/>
      <c r="P24" s="178"/>
      <c r="Q24" s="178"/>
      <c r="R24" s="178"/>
    </row>
    <row r="26" spans="3:18" ht="12.75" customHeight="1" x14ac:dyDescent="0.3">
      <c r="C26" s="156"/>
      <c r="D26" s="195" t="s">
        <v>74</v>
      </c>
      <c r="E26" s="195"/>
      <c r="F26" s="195"/>
      <c r="G26" s="195"/>
      <c r="H26" s="195"/>
      <c r="I26" s="196"/>
      <c r="J26" s="196"/>
      <c r="K26" s="158"/>
    </row>
    <row r="27" spans="3:18" ht="58.2" customHeight="1" x14ac:dyDescent="0.3">
      <c r="C27" s="156"/>
      <c r="D27" s="159" t="s">
        <v>75</v>
      </c>
      <c r="E27" s="159" t="s">
        <v>20</v>
      </c>
      <c r="F27" s="159" t="s">
        <v>90</v>
      </c>
      <c r="G27" s="159" t="s">
        <v>76</v>
      </c>
      <c r="H27" s="159" t="s">
        <v>77</v>
      </c>
      <c r="I27" s="159" t="s">
        <v>78</v>
      </c>
      <c r="J27" s="159" t="s">
        <v>79</v>
      </c>
      <c r="K27" s="160"/>
    </row>
    <row r="28" spans="3:18" ht="15" customHeight="1" x14ac:dyDescent="0.3">
      <c r="C28" s="156" t="s">
        <v>85</v>
      </c>
      <c r="D28" s="169">
        <v>331522</v>
      </c>
      <c r="E28" s="169">
        <v>21116</v>
      </c>
      <c r="F28" s="169">
        <v>598</v>
      </c>
      <c r="G28" s="169">
        <v>-159676</v>
      </c>
      <c r="H28" s="169">
        <f>SUM(D28:G28)</f>
        <v>193560</v>
      </c>
      <c r="I28" s="169">
        <v>641</v>
      </c>
      <c r="J28" s="169">
        <f>SUM(H28:I28)</f>
        <v>194201</v>
      </c>
      <c r="K28" s="160"/>
    </row>
    <row r="29" spans="3:18" x14ac:dyDescent="0.3">
      <c r="C29" s="156"/>
      <c r="D29" s="169"/>
      <c r="E29" s="169"/>
      <c r="F29" s="169"/>
      <c r="G29" s="169"/>
      <c r="H29" s="169"/>
      <c r="I29" s="169"/>
      <c r="J29" s="169"/>
      <c r="K29" s="160"/>
    </row>
    <row r="30" spans="3:18" x14ac:dyDescent="0.3">
      <c r="C30" s="154" t="s">
        <v>88</v>
      </c>
      <c r="F30" s="177">
        <v>288</v>
      </c>
      <c r="G30" s="179">
        <f>-13710-54</f>
        <v>-13764</v>
      </c>
      <c r="H30" s="169">
        <f>SUM(D30:G30)</f>
        <v>-13476</v>
      </c>
      <c r="I30" s="177">
        <v>0</v>
      </c>
      <c r="J30" s="169">
        <f>SUM(H30:I30)</f>
        <v>-13476</v>
      </c>
    </row>
    <row r="31" spans="3:18" x14ac:dyDescent="0.3">
      <c r="C31" s="168" t="s">
        <v>89</v>
      </c>
      <c r="D31" s="172">
        <v>0</v>
      </c>
      <c r="E31" s="172">
        <v>0</v>
      </c>
      <c r="F31" s="180">
        <v>2955</v>
      </c>
      <c r="G31" s="181">
        <f>-F31</f>
        <v>-2955</v>
      </c>
      <c r="H31" s="172">
        <f>SUM(D31:G31)</f>
        <v>0</v>
      </c>
      <c r="I31" s="181">
        <v>0</v>
      </c>
      <c r="J31" s="172">
        <f>SUM(H31:I31)</f>
        <v>0</v>
      </c>
      <c r="K31" s="160"/>
    </row>
    <row r="32" spans="3:18" ht="21" customHeight="1" x14ac:dyDescent="0.3">
      <c r="C32" s="156" t="s">
        <v>93</v>
      </c>
      <c r="D32" s="169">
        <f>SUM(D28:D31)</f>
        <v>331522</v>
      </c>
      <c r="E32" s="169">
        <f t="shared" ref="E32:J32" si="3">SUM(E28:E31)</f>
        <v>21116</v>
      </c>
      <c r="F32" s="169">
        <f t="shared" si="3"/>
        <v>3841</v>
      </c>
      <c r="G32" s="169">
        <f t="shared" si="3"/>
        <v>-176395</v>
      </c>
      <c r="H32" s="169">
        <f t="shared" si="3"/>
        <v>180084</v>
      </c>
      <c r="I32" s="169">
        <f t="shared" si="3"/>
        <v>641</v>
      </c>
      <c r="J32" s="169">
        <f t="shared" si="3"/>
        <v>180725</v>
      </c>
      <c r="K32" s="160"/>
    </row>
    <row r="33" spans="3:18" ht="9.75" customHeight="1" x14ac:dyDescent="0.3">
      <c r="C33" s="168"/>
      <c r="D33" s="169"/>
      <c r="E33" s="169"/>
      <c r="F33" s="170"/>
      <c r="G33" s="171"/>
      <c r="H33" s="169"/>
      <c r="I33" s="171"/>
      <c r="J33" s="169"/>
      <c r="K33" s="160"/>
    </row>
    <row r="34" spans="3:18" ht="15.75" customHeight="1" x14ac:dyDescent="0.3">
      <c r="C34" s="168" t="s">
        <v>80</v>
      </c>
      <c r="D34" s="169">
        <v>0</v>
      </c>
      <c r="E34" s="169">
        <v>0</v>
      </c>
      <c r="F34" s="169">
        <v>0</v>
      </c>
      <c r="G34" s="171">
        <f>PL!F32</f>
        <v>22645</v>
      </c>
      <c r="H34" s="169">
        <f>SUM(D34:G34)</f>
        <v>22645</v>
      </c>
      <c r="I34" s="171">
        <v>57</v>
      </c>
      <c r="J34" s="169">
        <f>SUM(H34:I34)</f>
        <v>22702</v>
      </c>
      <c r="K34" s="160"/>
    </row>
    <row r="35" spans="3:18" ht="21" customHeight="1" x14ac:dyDescent="0.3">
      <c r="C35" s="168" t="s">
        <v>81</v>
      </c>
      <c r="D35" s="172">
        <v>0</v>
      </c>
      <c r="E35" s="172">
        <v>0</v>
      </c>
      <c r="F35" s="181">
        <f>PL!F41</f>
        <v>-2754</v>
      </c>
      <c r="G35" s="172">
        <v>0</v>
      </c>
      <c r="H35" s="172">
        <f>SUM(D35:G35)</f>
        <v>-2754</v>
      </c>
      <c r="I35" s="172">
        <v>0</v>
      </c>
      <c r="J35" s="172">
        <f>SUM(H35:I35)</f>
        <v>-2754</v>
      </c>
      <c r="K35" s="160"/>
    </row>
    <row r="36" spans="3:18" ht="23.25" customHeight="1" x14ac:dyDescent="0.3">
      <c r="C36" s="156" t="s">
        <v>82</v>
      </c>
      <c r="D36" s="172">
        <f>SUM(D34:D35)</f>
        <v>0</v>
      </c>
      <c r="E36" s="172">
        <f t="shared" ref="E36:I36" si="4">SUM(E34:E35)</f>
        <v>0</v>
      </c>
      <c r="F36" s="172">
        <f t="shared" si="4"/>
        <v>-2754</v>
      </c>
      <c r="G36" s="172">
        <f t="shared" si="4"/>
        <v>22645</v>
      </c>
      <c r="H36" s="172">
        <f t="shared" si="4"/>
        <v>19891</v>
      </c>
      <c r="I36" s="172">
        <f t="shared" si="4"/>
        <v>57</v>
      </c>
      <c r="J36" s="172">
        <f>SUM(J34:J35)</f>
        <v>19948</v>
      </c>
      <c r="K36" s="160"/>
      <c r="L36" s="177"/>
      <c r="M36" s="182"/>
    </row>
    <row r="37" spans="3:18" ht="18" customHeight="1" x14ac:dyDescent="0.3">
      <c r="C37" s="50"/>
      <c r="D37" s="169"/>
      <c r="E37" s="169"/>
      <c r="F37" s="169"/>
      <c r="G37" s="169"/>
      <c r="H37" s="169"/>
      <c r="I37" s="171"/>
      <c r="J37" s="169"/>
      <c r="K37" s="160"/>
      <c r="L37" s="177"/>
      <c r="M37" s="177"/>
      <c r="N37" s="177"/>
      <c r="O37" s="177"/>
      <c r="P37" s="177"/>
      <c r="Q37" s="177"/>
      <c r="R37" s="177"/>
    </row>
    <row r="38" spans="3:18" ht="15.75" customHeight="1" x14ac:dyDescent="0.3">
      <c r="C38" s="168" t="s">
        <v>83</v>
      </c>
      <c r="D38" s="171">
        <v>-18</v>
      </c>
      <c r="E38" s="171">
        <v>0</v>
      </c>
      <c r="F38" s="171">
        <v>0</v>
      </c>
      <c r="G38" s="171">
        <v>0</v>
      </c>
      <c r="H38" s="171">
        <f>SUM(D38:G38)</f>
        <v>-18</v>
      </c>
      <c r="I38" s="171">
        <v>0</v>
      </c>
      <c r="J38" s="169">
        <f>SUM(H38:I38)</f>
        <v>-18</v>
      </c>
      <c r="K38" s="160"/>
      <c r="L38" s="178"/>
      <c r="M38" s="178"/>
      <c r="N38" s="178"/>
      <c r="O38" s="178"/>
      <c r="P38" s="178"/>
      <c r="Q38" s="178"/>
      <c r="R38" s="178"/>
    </row>
    <row r="39" spans="3:18" ht="15" customHeight="1" x14ac:dyDescent="0.3">
      <c r="C39" s="168" t="s">
        <v>53</v>
      </c>
      <c r="D39" s="171">
        <v>0</v>
      </c>
      <c r="E39" s="171">
        <v>0</v>
      </c>
      <c r="F39" s="171">
        <v>0</v>
      </c>
      <c r="G39" s="171">
        <v>-7748</v>
      </c>
      <c r="H39" s="171">
        <f>SUM(D39:G39)</f>
        <v>-7748</v>
      </c>
      <c r="I39" s="171">
        <v>0</v>
      </c>
      <c r="J39" s="169">
        <f>SUM(H39:I39)</f>
        <v>-7748</v>
      </c>
      <c r="K39" s="160"/>
    </row>
    <row r="40" spans="3:18" ht="16.2" thickBot="1" x14ac:dyDescent="0.35">
      <c r="C40" s="156" t="s">
        <v>99</v>
      </c>
      <c r="D40" s="175">
        <f t="shared" ref="D40:J40" si="5">D28+SUM(D36:D39)+SUM(D30:D31)</f>
        <v>331504</v>
      </c>
      <c r="E40" s="175">
        <f t="shared" si="5"/>
        <v>21116</v>
      </c>
      <c r="F40" s="175">
        <f t="shared" si="5"/>
        <v>1087</v>
      </c>
      <c r="G40" s="175">
        <f t="shared" si="5"/>
        <v>-161498</v>
      </c>
      <c r="H40" s="175">
        <f t="shared" si="5"/>
        <v>192209</v>
      </c>
      <c r="I40" s="175">
        <f t="shared" si="5"/>
        <v>698</v>
      </c>
      <c r="J40" s="175">
        <f t="shared" si="5"/>
        <v>192907</v>
      </c>
      <c r="K40" s="160"/>
      <c r="L40" s="177"/>
      <c r="M40" s="177"/>
      <c r="N40" s="177"/>
      <c r="O40" s="177"/>
      <c r="P40" s="177"/>
    </row>
    <row r="41" spans="3:18" ht="14.4" customHeight="1" thickTop="1" x14ac:dyDescent="0.3">
      <c r="D41" s="176"/>
      <c r="E41" s="176"/>
      <c r="F41" s="176"/>
      <c r="G41" s="176"/>
      <c r="H41" s="176"/>
      <c r="I41" s="176"/>
      <c r="J41" s="176"/>
      <c r="L41" s="178"/>
      <c r="M41" s="178"/>
      <c r="N41" s="178"/>
      <c r="O41" s="178"/>
      <c r="P41" s="178"/>
      <c r="Q41" s="178"/>
    </row>
    <row r="42" spans="3:18" ht="21" customHeight="1" x14ac:dyDescent="0.3">
      <c r="D42" s="176"/>
      <c r="E42" s="176"/>
      <c r="F42" s="176"/>
      <c r="G42" s="176"/>
      <c r="H42" s="176"/>
      <c r="I42" s="176"/>
      <c r="J42" s="176"/>
      <c r="L42" s="178"/>
      <c r="M42" s="178"/>
      <c r="N42" s="178"/>
      <c r="O42" s="178"/>
      <c r="P42" s="178"/>
      <c r="Q42" s="178"/>
    </row>
    <row r="43" spans="3:18" ht="14.4" customHeight="1" x14ac:dyDescent="0.3">
      <c r="K43" s="183" t="s">
        <v>145</v>
      </c>
    </row>
    <row r="45" spans="3:18" x14ac:dyDescent="0.3">
      <c r="L45" s="177"/>
      <c r="M45" s="177"/>
      <c r="N45" s="177"/>
      <c r="O45" s="177"/>
      <c r="P45" s="177"/>
      <c r="R45" s="177"/>
    </row>
    <row r="46" spans="3:18" x14ac:dyDescent="0.3">
      <c r="L46" s="178"/>
      <c r="M46" s="178"/>
      <c r="N46" s="178"/>
      <c r="O46" s="178"/>
      <c r="P46" s="178"/>
      <c r="Q46" s="178"/>
      <c r="R46" s="178"/>
    </row>
    <row r="48" spans="3:18" x14ac:dyDescent="0.3">
      <c r="D48" s="182"/>
      <c r="E48" s="182"/>
      <c r="F48" s="182"/>
      <c r="G48" s="182"/>
      <c r="H48" s="182"/>
    </row>
    <row r="50" spans="4:11" x14ac:dyDescent="0.3">
      <c r="D50" s="189"/>
      <c r="E50" s="189"/>
      <c r="F50" s="189"/>
      <c r="G50" s="189"/>
      <c r="H50" s="189"/>
      <c r="I50" s="189"/>
      <c r="J50" s="189"/>
      <c r="K50" s="189"/>
    </row>
  </sheetData>
  <mergeCells count="3">
    <mergeCell ref="D6:H6"/>
    <mergeCell ref="D26:H26"/>
    <mergeCell ref="I26:J26"/>
  </mergeCells>
  <pageMargins left="0.25" right="0.25" top="0.75" bottom="0.75" header="0.3" footer="0.3"/>
  <pageSetup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34"/>
  <sheetViews>
    <sheetView view="pageBreakPreview" topLeftCell="C1" zoomScale="80" zoomScaleNormal="80" zoomScaleSheetLayoutView="80" workbookViewId="0">
      <selection activeCell="K28" sqref="K28:Q29"/>
    </sheetView>
  </sheetViews>
  <sheetFormatPr defaultColWidth="9.109375" defaultRowHeight="13.2" x14ac:dyDescent="0.25"/>
  <cols>
    <col min="1" max="1" width="4.6640625" style="17" customWidth="1"/>
    <col min="2" max="2" width="65" style="17" customWidth="1"/>
    <col min="3" max="3" width="16.44140625" style="17" customWidth="1"/>
    <col min="4" max="4" width="16.88671875" style="17" customWidth="1"/>
    <col min="5" max="5" width="17.44140625" style="17" customWidth="1"/>
    <col min="6" max="6" width="15.44140625" style="17" customWidth="1"/>
    <col min="7" max="7" width="12.33203125" style="17" customWidth="1"/>
    <col min="8" max="8" width="16.44140625" style="17" customWidth="1"/>
    <col min="9" max="9" width="13.33203125" style="17" customWidth="1"/>
    <col min="10" max="10" width="3.6640625" style="17" customWidth="1"/>
    <col min="11" max="11" width="13.33203125" style="17" bestFit="1" customWidth="1"/>
    <col min="12" max="12" width="12.109375" style="17" bestFit="1" customWidth="1"/>
    <col min="13" max="13" width="10.44140625" style="17" bestFit="1" customWidth="1"/>
    <col min="14" max="15" width="13.109375" style="17" bestFit="1" customWidth="1"/>
    <col min="16" max="16" width="10.44140625" style="17" bestFit="1" customWidth="1"/>
    <col min="17" max="17" width="13.109375" style="17" bestFit="1" customWidth="1"/>
    <col min="18" max="16384" width="9.109375" style="17"/>
  </cols>
  <sheetData>
    <row r="3" spans="2:10" x14ac:dyDescent="0.25">
      <c r="I3" s="1" t="str">
        <f>[1]BS!D1</f>
        <v xml:space="preserve">АО «ForteBank» </v>
      </c>
    </row>
    <row r="4" spans="2:10" x14ac:dyDescent="0.25">
      <c r="I4" s="2" t="s">
        <v>100</v>
      </c>
    </row>
    <row r="5" spans="2:10" x14ac:dyDescent="0.25">
      <c r="I5" s="2"/>
    </row>
    <row r="6" spans="2:10" x14ac:dyDescent="0.25">
      <c r="I6" s="2" t="s">
        <v>39</v>
      </c>
    </row>
    <row r="7" spans="2:10" x14ac:dyDescent="0.25">
      <c r="I7" s="2"/>
    </row>
    <row r="8" spans="2:10" x14ac:dyDescent="0.25">
      <c r="I8" s="2"/>
    </row>
    <row r="9" spans="2:10" x14ac:dyDescent="0.25">
      <c r="I9" s="2"/>
    </row>
    <row r="10" spans="2:10" ht="12.75" customHeight="1" x14ac:dyDescent="0.25">
      <c r="B10" s="18"/>
      <c r="C10" s="197" t="s">
        <v>74</v>
      </c>
      <c r="D10" s="197"/>
      <c r="E10" s="197"/>
      <c r="F10" s="197"/>
      <c r="G10" s="197"/>
      <c r="H10" s="198"/>
      <c r="I10" s="198"/>
      <c r="J10" s="19"/>
    </row>
    <row r="11" spans="2:10" ht="48" customHeight="1" x14ac:dyDescent="0.25">
      <c r="B11" s="18"/>
      <c r="C11" s="30" t="s">
        <v>75</v>
      </c>
      <c r="D11" s="30" t="s">
        <v>20</v>
      </c>
      <c r="E11" s="30" t="s">
        <v>90</v>
      </c>
      <c r="F11" s="30" t="s">
        <v>76</v>
      </c>
      <c r="G11" s="30" t="s">
        <v>77</v>
      </c>
      <c r="H11" s="30" t="s">
        <v>78</v>
      </c>
      <c r="I11" s="30" t="s">
        <v>79</v>
      </c>
      <c r="J11" s="20"/>
    </row>
    <row r="12" spans="2:10" ht="15" customHeight="1" x14ac:dyDescent="0.25">
      <c r="B12" s="18" t="s">
        <v>85</v>
      </c>
      <c r="C12" s="21">
        <v>331522</v>
      </c>
      <c r="D12" s="21">
        <v>21116</v>
      </c>
      <c r="E12" s="21">
        <v>598</v>
      </c>
      <c r="F12" s="21">
        <v>-159676</v>
      </c>
      <c r="G12" s="21">
        <f>SUM(C12:F12)</f>
        <v>193560</v>
      </c>
      <c r="H12" s="21">
        <v>641</v>
      </c>
      <c r="I12" s="21">
        <f>SUM(G12:H12)</f>
        <v>194201</v>
      </c>
      <c r="J12" s="20"/>
    </row>
    <row r="13" spans="2:10" x14ac:dyDescent="0.25">
      <c r="B13" s="18"/>
      <c r="C13" s="21"/>
      <c r="D13" s="21"/>
      <c r="E13" s="21"/>
      <c r="F13" s="21"/>
      <c r="G13" s="21"/>
      <c r="H13" s="21"/>
      <c r="I13" s="21"/>
      <c r="J13" s="20"/>
    </row>
    <row r="14" spans="2:10" x14ac:dyDescent="0.25">
      <c r="B14" s="17" t="s">
        <v>88</v>
      </c>
      <c r="E14" s="27">
        <v>288</v>
      </c>
      <c r="F14" s="33">
        <f>-13710-54</f>
        <v>-13764</v>
      </c>
      <c r="G14" s="21">
        <f>SUM(C14:F14)</f>
        <v>-13476</v>
      </c>
      <c r="H14" s="27">
        <v>0</v>
      </c>
      <c r="I14" s="21">
        <f>SUM(G14:H14)</f>
        <v>-13476</v>
      </c>
    </row>
    <row r="15" spans="2:10" x14ac:dyDescent="0.25">
      <c r="B15" s="22" t="s">
        <v>89</v>
      </c>
      <c r="C15" s="24">
        <v>0</v>
      </c>
      <c r="D15" s="24">
        <v>0</v>
      </c>
      <c r="E15" s="31">
        <v>2955</v>
      </c>
      <c r="F15" s="32">
        <f>-E15</f>
        <v>-2955</v>
      </c>
      <c r="G15" s="24">
        <f>SUM(C15:F15)</f>
        <v>0</v>
      </c>
      <c r="H15" s="32">
        <v>0</v>
      </c>
      <c r="I15" s="24">
        <f>SUM(G15:H15)</f>
        <v>0</v>
      </c>
      <c r="J15" s="20"/>
    </row>
    <row r="16" spans="2:10" ht="21" customHeight="1" x14ac:dyDescent="0.25">
      <c r="B16" s="18" t="s">
        <v>93</v>
      </c>
      <c r="C16" s="21">
        <f>SUM(C12:C15)</f>
        <v>331522</v>
      </c>
      <c r="D16" s="21">
        <f t="shared" ref="D16:I16" si="0">SUM(D12:D15)</f>
        <v>21116</v>
      </c>
      <c r="E16" s="21">
        <f t="shared" si="0"/>
        <v>3841</v>
      </c>
      <c r="F16" s="21">
        <f t="shared" si="0"/>
        <v>-176395</v>
      </c>
      <c r="G16" s="21">
        <f t="shared" si="0"/>
        <v>180084</v>
      </c>
      <c r="H16" s="21">
        <f t="shared" si="0"/>
        <v>641</v>
      </c>
      <c r="I16" s="21">
        <f t="shared" si="0"/>
        <v>180725</v>
      </c>
      <c r="J16" s="20"/>
    </row>
    <row r="17" spans="2:17" ht="9.75" customHeight="1" x14ac:dyDescent="0.25">
      <c r="B17" s="22"/>
      <c r="C17" s="21"/>
      <c r="D17" s="21"/>
      <c r="E17" s="29"/>
      <c r="F17" s="23"/>
      <c r="G17" s="21"/>
      <c r="H17" s="23"/>
      <c r="I17" s="21"/>
      <c r="J17" s="20"/>
    </row>
    <row r="18" spans="2:17" ht="15.75" customHeight="1" x14ac:dyDescent="0.25">
      <c r="B18" s="22" t="s">
        <v>80</v>
      </c>
      <c r="C18" s="21">
        <v>0</v>
      </c>
      <c r="D18" s="21">
        <v>0</v>
      </c>
      <c r="E18" s="21">
        <v>0</v>
      </c>
      <c r="F18" s="23">
        <v>22645</v>
      </c>
      <c r="G18" s="21">
        <f>SUM(C18:F18)</f>
        <v>22645</v>
      </c>
      <c r="H18" s="23">
        <v>57</v>
      </c>
      <c r="I18" s="21">
        <f>SUM(G18:H18)</f>
        <v>22702</v>
      </c>
      <c r="J18" s="20"/>
    </row>
    <row r="19" spans="2:17" ht="21" customHeight="1" x14ac:dyDescent="0.25">
      <c r="B19" s="22" t="s">
        <v>81</v>
      </c>
      <c r="C19" s="24">
        <v>0</v>
      </c>
      <c r="D19" s="24">
        <v>0</v>
      </c>
      <c r="E19" s="32">
        <f>PL!F41</f>
        <v>-2754</v>
      </c>
      <c r="F19" s="24">
        <v>0</v>
      </c>
      <c r="G19" s="24">
        <f>SUM(C19:F19)</f>
        <v>-2754</v>
      </c>
      <c r="H19" s="24">
        <v>0</v>
      </c>
      <c r="I19" s="24">
        <f>SUM(G19:H19)</f>
        <v>-2754</v>
      </c>
      <c r="J19" s="20"/>
    </row>
    <row r="20" spans="2:17" ht="23.25" customHeight="1" x14ac:dyDescent="0.25">
      <c r="B20" s="18" t="s">
        <v>82</v>
      </c>
      <c r="C20" s="24">
        <f>SUM(C18:C19)</f>
        <v>0</v>
      </c>
      <c r="D20" s="24">
        <f t="shared" ref="D20:I20" si="1">SUM(D18:D19)</f>
        <v>0</v>
      </c>
      <c r="E20" s="24">
        <f t="shared" si="1"/>
        <v>-2754</v>
      </c>
      <c r="F20" s="24">
        <f t="shared" si="1"/>
        <v>22645</v>
      </c>
      <c r="G20" s="24">
        <f t="shared" si="1"/>
        <v>19891</v>
      </c>
      <c r="H20" s="24">
        <f t="shared" si="1"/>
        <v>57</v>
      </c>
      <c r="I20" s="24">
        <f t="shared" si="1"/>
        <v>19948</v>
      </c>
      <c r="J20" s="20"/>
    </row>
    <row r="21" spans="2:17" ht="18" customHeight="1" x14ac:dyDescent="0.25">
      <c r="B21" s="9"/>
      <c r="C21" s="21"/>
      <c r="D21" s="21"/>
      <c r="E21" s="21"/>
      <c r="F21" s="21"/>
      <c r="G21" s="21"/>
      <c r="H21" s="23"/>
      <c r="I21" s="21"/>
      <c r="J21" s="20"/>
      <c r="K21" s="27"/>
      <c r="L21" s="27"/>
      <c r="M21" s="27"/>
      <c r="N21" s="27"/>
      <c r="O21" s="27"/>
      <c r="P21" s="27"/>
      <c r="Q21" s="27"/>
    </row>
    <row r="22" spans="2:17" ht="15.75" customHeight="1" x14ac:dyDescent="0.25">
      <c r="B22" s="22" t="s">
        <v>83</v>
      </c>
      <c r="C22" s="23">
        <v>-18</v>
      </c>
      <c r="D22" s="23">
        <v>0</v>
      </c>
      <c r="E22" s="23">
        <v>0</v>
      </c>
      <c r="F22" s="23">
        <v>0</v>
      </c>
      <c r="G22" s="23">
        <f>SUM(C22:F22)</f>
        <v>-18</v>
      </c>
      <c r="H22" s="23">
        <v>0</v>
      </c>
      <c r="I22" s="21">
        <f>SUM(G22:H22)</f>
        <v>-18</v>
      </c>
      <c r="J22" s="20"/>
      <c r="K22" s="28"/>
      <c r="L22" s="28"/>
      <c r="M22" s="28"/>
      <c r="N22" s="28"/>
      <c r="O22" s="28"/>
      <c r="P22" s="28"/>
      <c r="Q22" s="28"/>
    </row>
    <row r="23" spans="2:17" ht="15" customHeight="1" x14ac:dyDescent="0.25">
      <c r="B23" s="22" t="s">
        <v>53</v>
      </c>
      <c r="C23" s="23">
        <v>0</v>
      </c>
      <c r="D23" s="23">
        <v>0</v>
      </c>
      <c r="E23" s="23">
        <v>0</v>
      </c>
      <c r="F23" s="23">
        <v>-7748</v>
      </c>
      <c r="G23" s="23">
        <f>SUM(C23:F23)</f>
        <v>-7748</v>
      </c>
      <c r="H23" s="23">
        <v>0</v>
      </c>
      <c r="I23" s="21">
        <f>SUM(G23:H23)</f>
        <v>-7748</v>
      </c>
      <c r="J23" s="20"/>
    </row>
    <row r="24" spans="2:17" ht="13.8" thickBot="1" x14ac:dyDescent="0.3">
      <c r="B24" s="18" t="s">
        <v>99</v>
      </c>
      <c r="C24" s="25">
        <f t="shared" ref="C24:I24" si="2">C12+SUM(C20:C23)+SUM(C14:C15)</f>
        <v>331504</v>
      </c>
      <c r="D24" s="25">
        <f t="shared" si="2"/>
        <v>21116</v>
      </c>
      <c r="E24" s="25">
        <f t="shared" si="2"/>
        <v>1087</v>
      </c>
      <c r="F24" s="25">
        <f t="shared" si="2"/>
        <v>-161498</v>
      </c>
      <c r="G24" s="25">
        <f t="shared" si="2"/>
        <v>192209</v>
      </c>
      <c r="H24" s="25">
        <f t="shared" si="2"/>
        <v>698</v>
      </c>
      <c r="I24" s="25">
        <f t="shared" si="2"/>
        <v>192907</v>
      </c>
      <c r="J24" s="20"/>
      <c r="K24" s="27"/>
      <c r="L24" s="27"/>
      <c r="M24" s="27"/>
      <c r="N24" s="27"/>
      <c r="O24" s="27"/>
    </row>
    <row r="25" spans="2:17" ht="13.8" thickTop="1" x14ac:dyDescent="0.25">
      <c r="C25" s="26"/>
      <c r="D25" s="26"/>
      <c r="E25" s="26"/>
      <c r="F25" s="26"/>
      <c r="G25" s="26"/>
      <c r="H25" s="26"/>
      <c r="I25" s="26"/>
      <c r="K25" s="28"/>
      <c r="L25" s="28"/>
      <c r="M25" s="28"/>
      <c r="N25" s="28"/>
      <c r="O25" s="28"/>
      <c r="P25" s="28"/>
    </row>
    <row r="28" spans="2:17" x14ac:dyDescent="0.25">
      <c r="K28" s="27">
        <v>331504</v>
      </c>
      <c r="L28" s="27">
        <v>21116</v>
      </c>
      <c r="M28" s="27">
        <v>1087</v>
      </c>
      <c r="N28" s="27">
        <v>-161498</v>
      </c>
      <c r="O28" s="27">
        <v>192209</v>
      </c>
      <c r="P28" s="17">
        <v>698</v>
      </c>
      <c r="Q28" s="27">
        <v>192907</v>
      </c>
    </row>
    <row r="29" spans="2:17" x14ac:dyDescent="0.25">
      <c r="K29" s="28">
        <f t="shared" ref="K29:Q29" si="3">K28-C24</f>
        <v>0</v>
      </c>
      <c r="L29" s="28">
        <f t="shared" si="3"/>
        <v>0</v>
      </c>
      <c r="M29" s="28">
        <f t="shared" si="3"/>
        <v>0</v>
      </c>
      <c r="N29" s="28">
        <f t="shared" si="3"/>
        <v>0</v>
      </c>
      <c r="O29" s="28">
        <f t="shared" si="3"/>
        <v>0</v>
      </c>
      <c r="P29" s="28">
        <f t="shared" si="3"/>
        <v>0</v>
      </c>
      <c r="Q29" s="28">
        <f t="shared" si="3"/>
        <v>0</v>
      </c>
    </row>
    <row r="30" spans="2:17" x14ac:dyDescent="0.25">
      <c r="K30" s="27"/>
      <c r="L30" s="27"/>
      <c r="M30" s="27"/>
      <c r="N30" s="27"/>
      <c r="O30" s="27"/>
    </row>
    <row r="31" spans="2:17" x14ac:dyDescent="0.25">
      <c r="B31" s="5" t="s">
        <v>40</v>
      </c>
      <c r="E31" s="5" t="s">
        <v>84</v>
      </c>
    </row>
    <row r="32" spans="2:17" x14ac:dyDescent="0.25">
      <c r="B32" s="6" t="str">
        <f>[2]BS!B58</f>
        <v>Г. Андроникашвили</v>
      </c>
      <c r="C32" s="3"/>
      <c r="D32" s="4"/>
      <c r="E32" s="6" t="str">
        <f>[2]BS!E58</f>
        <v xml:space="preserve">Е. Етекбаева </v>
      </c>
    </row>
    <row r="33" spans="2:5" x14ac:dyDescent="0.25">
      <c r="B33" s="7" t="str">
        <f>[2]BS!B59</f>
        <v>Председатель Правления</v>
      </c>
      <c r="C33" s="3"/>
      <c r="D33" s="4"/>
      <c r="E33" s="8" t="str">
        <f>[2]BS!E59</f>
        <v>Главный бухгалтер</v>
      </c>
    </row>
    <row r="34" spans="2:5" x14ac:dyDescent="0.25">
      <c r="B34" s="7"/>
      <c r="C34" s="3"/>
      <c r="D34" s="4"/>
      <c r="E34" s="8"/>
    </row>
  </sheetData>
  <mergeCells count="2">
    <mergeCell ref="C10:G10"/>
    <mergeCell ref="H10:I10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Лист1</vt:lpstr>
      <vt:lpstr>PL</vt:lpstr>
      <vt:lpstr>BS</vt:lpstr>
      <vt:lpstr>CFS</vt:lpstr>
      <vt:lpstr>SCE_2019</vt:lpstr>
      <vt:lpstr>SCE_2018</vt:lpstr>
      <vt:lpstr>BS!BalanceSheet</vt:lpstr>
      <vt:lpstr>CFS!CashFlows</vt:lpstr>
      <vt:lpstr>CFS!OLE_LINK10</vt:lpstr>
      <vt:lpstr>BS!OLE_LINK16</vt:lpstr>
      <vt:lpstr>BS!OLE_LINK17</vt:lpstr>
      <vt:lpstr>PL!OLE_LINK6</vt:lpstr>
      <vt:lpstr>PL!OLE_LINK7</vt:lpstr>
      <vt:lpstr>BS!Область_печати</vt:lpstr>
      <vt:lpstr>CFS!Область_печати</vt:lpstr>
      <vt:lpstr>PL!Область_печати</vt:lpstr>
      <vt:lpstr>SCE_2018!Область_печати</vt:lpstr>
      <vt:lpstr>SCE_2019!Область_печати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Karzhauova, Lyazzat (Fortebank)</dc:creator>
  <cp:lastModifiedBy>Beknazarbekova, Aliya (Fortebank)</cp:lastModifiedBy>
  <cp:lastPrinted>2019-11-14T10:40:41Z</cp:lastPrinted>
  <dcterms:created xsi:type="dcterms:W3CDTF">2016-08-11T09:26:21Z</dcterms:created>
  <dcterms:modified xsi:type="dcterms:W3CDTF">2019-11-14T11:18:45Z</dcterms:modified>
</cp:coreProperties>
</file>