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Баланс" sheetId="1" r:id="rId1"/>
    <sheet name="ОПиУ" sheetId="2" r:id="rId2"/>
    <sheet name="ОДДС" sheetId="3" r:id="rId3"/>
    <sheet name="Отчет об изменениях в капитале" sheetId="4" r:id="rId4"/>
  </sheets>
  <definedNames>
    <definedName name="_xlnm.Print_Area" localSheetId="0">'Баланс'!$A$1:$E$48</definedName>
    <definedName name="_xlnm.Print_Area" localSheetId="2">'ОДДС'!$A$1:$E$48</definedName>
    <definedName name="_xlnm.Print_Area" localSheetId="1">'ОПиУ'!$A$1:$E$44</definedName>
    <definedName name="_xlnm.Print_Area" localSheetId="3">'Отчет об изменениях в капитале'!$A$1:$H$39</definedName>
  </definedNames>
  <calcPr fullCalcOnLoad="1"/>
</workbook>
</file>

<file path=xl/sharedStrings.xml><?xml version="1.0" encoding="utf-8"?>
<sst xmlns="http://schemas.openxmlformats.org/spreadsheetml/2006/main" count="377" uniqueCount="300">
  <si>
    <t>АКТИВЫ</t>
  </si>
  <si>
    <t>Денежные средства</t>
  </si>
  <si>
    <t>Вклады размещенные (за вычетом резервов по сомнительным долгам)</t>
  </si>
  <si>
    <t>Примечание</t>
  </si>
  <si>
    <t>Финансовые активы, имеющиеся в наличии для продажи</t>
  </si>
  <si>
    <t>Операции "Обратное РЕПО"</t>
  </si>
  <si>
    <t>Активы перестрахования по незаработанным премиям</t>
  </si>
  <si>
    <t>Активы перестрахования по произошедщим, но не заявленным убыткам</t>
  </si>
  <si>
    <t>Активы перестрахования по заявленным, но неурегулированным убыткам</t>
  </si>
  <si>
    <t>Страховые премии к получению от страхователей (перестрахователей) и посредников (за вычетом резерва по сомнительным долгам</t>
  </si>
  <si>
    <t>Прочая дебиторская задолженность (за вычетом резервов на возможные потери)</t>
  </si>
  <si>
    <t>Переплата по корпоративному налогу</t>
  </si>
  <si>
    <t>Текущие налоговые активы</t>
  </si>
  <si>
    <t>Прочие активы (за вычетом резервов на возможные потери)</t>
  </si>
  <si>
    <t>Отложенное налоговое требование</t>
  </si>
  <si>
    <t>Основные средства</t>
  </si>
  <si>
    <t>Нематериальные активы</t>
  </si>
  <si>
    <t>ИТОГО АКТИВЫ:</t>
  </si>
  <si>
    <t>На конец отчетного периода</t>
  </si>
  <si>
    <t>На конец предыдущего года</t>
  </si>
  <si>
    <t>ОБЯЗАТЕЛЬСТВА И КАПИТАЛ</t>
  </si>
  <si>
    <t>ОБЯЗАТЕЛЬСТВА</t>
  </si>
  <si>
    <t>Резерв незаработанных страховых премий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</si>
  <si>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</si>
  <si>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</si>
  <si>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</si>
  <si>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Краткосрочная кредиторская задолженность</t>
  </si>
  <si>
    <t>Обязательства по корпоративному налогу</t>
  </si>
  <si>
    <t>Прочие обязательства</t>
  </si>
  <si>
    <t>ИТОГО ОБЯЗАТЕЛЬСТВА</t>
  </si>
  <si>
    <t>КАПИТАЛ</t>
  </si>
  <si>
    <t>Уставный капитал</t>
  </si>
  <si>
    <t>Резерв по переоценке финансовых активов, имеющихся в наличии для продажи</t>
  </si>
  <si>
    <t>Резерв переоценки основных средств</t>
  </si>
  <si>
    <t>Прочие резервы</t>
  </si>
  <si>
    <t>Нераспределенная прибыль (непокрытый убыток)</t>
  </si>
  <si>
    <t>ИТОГО КАПИТАЛ:</t>
  </si>
  <si>
    <t>ИТОГО ОБЯЗАТЕЛЬСТВА И КАПИТАЛ</t>
  </si>
  <si>
    <t>Балансовая стоимость одной акции в тенге</t>
  </si>
  <si>
    <t>ОТЧЕТ О ФИНАНСОВОМ ПОЛОЖЕНИИ</t>
  </si>
  <si>
    <t>страховой (перестраховочной) организации/страхового брокера АО "СК "Альянс Полис"</t>
  </si>
  <si>
    <t>Главный бухгалтер_______________________________Нуртажиева Г.С.</t>
  </si>
  <si>
    <t>ОТЧЕТ О СОВОКУПНОМ ДОХОДЕ</t>
  </si>
  <si>
    <t>За отчетный период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</si>
  <si>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</si>
  <si>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</si>
  <si>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</si>
  <si>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</si>
  <si>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</si>
  <si>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</si>
  <si>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</si>
  <si>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</si>
  <si>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</si>
  <si>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Доходы/убытки по операциям с финансовыми активами</t>
  </si>
  <si>
    <t>Доходы/убытки от переоценки иностранной валюты (нетто)</t>
  </si>
  <si>
    <t>Финансовые доходы</t>
  </si>
  <si>
    <t>Прочие доходы (убытки)</t>
  </si>
  <si>
    <t>Итого доходов</t>
  </si>
  <si>
    <t>Расходы по осуществлению страховых выплат по договорам страхования и перестрахования</t>
  </si>
  <si>
    <t>Возмещение расходов по рискам, переданным на перестрахование</t>
  </si>
  <si>
    <t>Возмещение по регрессному требованию</t>
  </si>
  <si>
    <t>Расходы по урегулированию страховых убытков</t>
  </si>
  <si>
    <t>Изменение резервов по договорам страхования</t>
  </si>
  <si>
    <t>Изменение активов перестрахования</t>
  </si>
  <si>
    <t>Итого расходы по осуществлению страховых выплат</t>
  </si>
  <si>
    <t>Расходы по выплате комиссионного вознаграждения по страховой деятельности</t>
  </si>
  <si>
    <t>Восстановление (формирование) резерва по сомнительным долгам</t>
  </si>
  <si>
    <t>Финансовые расходы</t>
  </si>
  <si>
    <t>Общие и административные расходы</t>
  </si>
  <si>
    <t>Итого расходов</t>
  </si>
  <si>
    <t>Прибыль (убыток) до  налогообложения</t>
  </si>
  <si>
    <t xml:space="preserve">Расходы по подоходному налогу </t>
  </si>
  <si>
    <t>Прибыль (убыток) за период</t>
  </si>
  <si>
    <t>Прочий совокупный доход (убыток)</t>
  </si>
  <si>
    <t>Базовая прибыль на акцию, тенге</t>
  </si>
  <si>
    <t>Разводненная прибыль на акцию</t>
  </si>
  <si>
    <t>Наименование показателей</t>
  </si>
  <si>
    <t>Реклассификация прибыли (убытка) от переоценки из прочего совокупного дохода в прибыли и убытке периода при реализации и обесценении ценных бумаг, имеющихся в наличии для продажи</t>
  </si>
  <si>
    <t>ОТЧЕТ О ДВИЖЕНИИ ДЕНЕЖНЫХ СРЕДСТВ</t>
  </si>
  <si>
    <t>1. Денежные поступления и платежи, свящанные с операционной деятельностью</t>
  </si>
  <si>
    <t>Прибыль (убыток) до налогообложения</t>
  </si>
  <si>
    <t>Корректировки на неденежные операционные статьи:</t>
  </si>
  <si>
    <t>Амортизация</t>
  </si>
  <si>
    <t>Результаты от выбытия ОС</t>
  </si>
  <si>
    <t>Прочие корректировки на неденежные статьи -прибыли(убытки) от переоценки и выбытия финансовых активов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</si>
  <si>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</si>
  <si>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</si>
  <si>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</si>
  <si>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операции "обратное РЕПО"</t>
  </si>
  <si>
    <t>(Увеличение) уменьшение финансовых активов, имеющихся в наличии для продажи</t>
  </si>
  <si>
    <t>(Увеличение) уменьшение активов перестрахования</t>
  </si>
  <si>
    <t>8,9,10</t>
  </si>
  <si>
    <t>16,17,18</t>
  </si>
  <si>
    <t>(Увеличение) уменьшение дебиторской задолженности по страхованию и перестрахованию</t>
  </si>
  <si>
    <t>(Увеличение) уменьшение прочих активов</t>
  </si>
  <si>
    <t>(Увеличение) уменьшение в операционных обязательствах</t>
  </si>
  <si>
    <t>(Увеличение) уменьшение суммы страховых резервов</t>
  </si>
  <si>
    <t>(Увеличение) уменьшение расчетов с перестраховщиками</t>
  </si>
  <si>
    <t>(Увеличение) уменьшение расчетов с посредниками по страховой (перестраховочной) деятельности</t>
  </si>
  <si>
    <t>(Увеличение) уменьшение прочей кредиторской задолженности</t>
  </si>
  <si>
    <t>Итого увеличение (уменьшение) денежных средств от операционной деятельности до выплаты налога</t>
  </si>
  <si>
    <t>Корпоративный подоходный налог (уплаченный)</t>
  </si>
  <si>
    <t>Итого увеличение (уменьшение) денег от операционной деятельности после налогообложения</t>
  </si>
  <si>
    <t>II. Денежные посупления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</si>
  <si>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</si>
  <si>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</si>
  <si>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</si>
  <si>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(уменьшение) денег от инвестиционной деятельности</t>
  </si>
  <si>
    <t>III. Денежные поступления, связанные с финансовой деятельностью</t>
  </si>
  <si>
    <t>Выплаты дивидендов по акциям</t>
  </si>
  <si>
    <t>Итого увеличение (уменьшение) денег от финансовой деятельности</t>
  </si>
  <si>
    <t>Итого чистое увеличение (уменьшение)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</si>
  <si>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</si>
  <si>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</si>
  <si>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</si>
  <si>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</si>
  <si>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</si>
  <si>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</si>
  <si>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имеющшихся в наличии для продажи</t>
  </si>
  <si>
    <t>Нераспределенный доход (непокрытый убыток)</t>
  </si>
  <si>
    <t>Итого</t>
  </si>
  <si>
    <t>Капитал родительской организации</t>
  </si>
  <si>
    <t>Всего прибыль (убыток) за период</t>
  </si>
  <si>
    <t>Внутренние переводы</t>
  </si>
  <si>
    <t>в том числе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</si>
  <si>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</si>
  <si>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</si>
  <si>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</si>
  <si>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</si>
  <si>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Выкупленные акции (взносы)</t>
  </si>
  <si>
    <t>Сальдо на конец отчетного периода</t>
  </si>
  <si>
    <t>Форма № 4</t>
  </si>
  <si>
    <t>прибыль прошлого периода добавлена в эту строку</t>
  </si>
  <si>
    <t>356025 шт. размещенных акций</t>
  </si>
  <si>
    <t>(косвенный метод)</t>
  </si>
  <si>
    <t>ОТЧЕТ ОБ ИЗМЕНЕНИЯХ В СОБСТВЕННОМ КАПИТАЛЕ</t>
  </si>
  <si>
    <t>Увеличение (уменьшение) взносов учредителей</t>
  </si>
  <si>
    <t>Резерв по переоценке основных средств</t>
  </si>
  <si>
    <t>Наименование статьи</t>
  </si>
  <si>
    <t>Доходы</t>
  </si>
  <si>
    <t>Доходы от страховой деятельности</t>
  </si>
  <si>
    <t>Чистая сумма страховых премий</t>
  </si>
  <si>
    <t>Прочие доходы от страховой деятельности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</si>
  <si>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</si>
  <si>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</si>
  <si>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</si>
  <si>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</si>
  <si>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купли/продажи ценных бумаг (нетто)</t>
  </si>
  <si>
    <t>доходы (расходы) от операции "РЕПО"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</si>
  <si>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</si>
  <si>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</si>
  <si>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</si>
  <si>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</si>
  <si>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</si>
  <si>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</si>
  <si>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</si>
  <si>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</si>
  <si>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</si>
  <si>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</si>
  <si>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</si>
  <si>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</si>
  <si>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</si>
  <si>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</si>
  <si>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</si>
  <si>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</si>
  <si>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</si>
  <si>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</si>
  <si>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Изменение резерва не произошедших убытков по договорам страхования (перестрахования) жизни</t>
  </si>
  <si>
    <t>Изменение активов перестрахования по не произошедшим убыткам по договорам страхования (перестрахования) жизни</t>
  </si>
  <si>
    <t>Изменение резерва не произошедших убытков по договорам аннуитета</t>
  </si>
  <si>
    <t>Изменение активов перестрахования по не 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</si>
  <si>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</si>
  <si>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</si>
  <si>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</si>
  <si>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</si>
  <si>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</si>
  <si>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</si>
  <si>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</si>
  <si>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</si>
  <si>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</si>
  <si>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</si>
  <si>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</si>
  <si>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</si>
  <si>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</si>
  <si>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</si>
  <si>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</si>
  <si>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</si>
  <si>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</si>
  <si>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</si>
  <si>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</si>
  <si>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в том числе: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</si>
  <si>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</si>
  <si>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</si>
  <si>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</si>
  <si>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за период с начала текущего года (с нарастающим итогом)</t>
  </si>
  <si>
    <t>Код строки</t>
  </si>
  <si>
    <t>за аналогичный период с начала предыдущего года (с нарастающим итогом)</t>
  </si>
  <si>
    <t>Отчет по форме 2 как сдается в АФН</t>
  </si>
  <si>
    <t>размещенных акций в течение 1 квартала</t>
  </si>
  <si>
    <t>Примечание*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</si>
  <si>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</si>
  <si>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</si>
  <si>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</si>
  <si>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</si>
  <si>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</si>
  <si>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</si>
  <si>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</si>
  <si>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</si>
  <si>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</si>
  <si>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</si>
  <si>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</si>
  <si>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</si>
  <si>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</si>
  <si>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</si>
  <si>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</si>
  <si>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</si>
  <si>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</si>
  <si>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</si>
  <si>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</si>
  <si>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</si>
  <si>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</si>
  <si>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</si>
  <si>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</si>
  <si>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</si>
  <si>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</si>
  <si>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</si>
  <si>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</si>
  <si>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Денежные поступления и платежи, связанные с инвестиционной деятельностью</t>
  </si>
  <si>
    <t>Инвестиции в капитал других юридических лиц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</si>
  <si>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</si>
  <si>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</si>
  <si>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</si>
  <si>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</si>
  <si>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</si>
  <si>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36-1</t>
  </si>
  <si>
    <t>Займы полученные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</si>
  <si>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</si>
  <si>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</si>
  <si>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</si>
  <si>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Прибыль (убыток) признанная непосредственно в самом капитале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</si>
  <si>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</si>
  <si>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</si>
  <si>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</si>
  <si>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</si>
  <si>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</si>
  <si>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</si>
  <si>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</si>
  <si>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</si>
  <si>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</si>
  <si>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</si>
  <si>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</si>
  <si>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</si>
  <si>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</si>
  <si>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</si>
  <si>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</si>
  <si>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</si>
  <si>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</si>
  <si>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</si>
  <si>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</si>
  <si>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</si>
  <si>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</si>
  <si>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</si>
  <si>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</si>
  <si>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</si>
  <si>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</si>
  <si>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</si>
  <si>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</si>
  <si>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</si>
  <si>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</si>
  <si>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</si>
  <si>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</si>
  <si>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</si>
  <si>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</si>
  <si>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</si>
  <si>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</si>
  <si>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</si>
  <si>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</si>
  <si>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</si>
  <si>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</si>
  <si>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</si>
  <si>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</si>
  <si>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</si>
  <si>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</si>
  <si>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</si>
  <si>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</si>
  <si>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</si>
  <si>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</si>
  <si>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</si>
  <si>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</si>
  <si>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</si>
  <si>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</si>
  <si>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предыдущих лет</t>
  </si>
  <si>
    <t>отчетного периода</t>
  </si>
  <si>
    <t>Итого капитал</t>
  </si>
  <si>
    <t>Итого капитал и обязательства</t>
  </si>
  <si>
    <t>За аналогичный период с начала предыдущего года</t>
  </si>
  <si>
    <t>разницу заполнить!!!!!</t>
  </si>
  <si>
    <t>Председатель Правления__________________________Гаппаров Ш.А.</t>
  </si>
  <si>
    <t>за аналогичный период с начала предыдущего года</t>
  </si>
  <si>
    <t>по состоянию на 01 апреля 2014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</si>
</sst>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.&quot;;\-#,##0&quot;т.&quot;"/>
    <numFmt numFmtId="165" formatCode="#,##0&quot;т.&quot;;[Red]\-#,##0&quot;т.&quot;"/>
    <numFmt numFmtId="166" formatCode="#,##0.00&quot;т.&quot;;\-#,##0.00&quot;т.&quot;"/>
    <numFmt numFmtId="167" formatCode="#,##0.00&quot;т.&quot;;[Red]\-#,##0.00&quot;т.&quot;"/>
    <numFmt numFmtId="168" formatCode="_-* #,##0&quot;т.&quot;_-;\-* #,##0&quot;т.&quot;_-;_-* &quot;-&quot;&quot;т.&quot;_-;_-@_-"/>
    <numFmt numFmtId="169" formatCode="_-* #,##0_т_._-;\-* #,##0_т_._-;_-* &quot;-&quot;_т_._-;_-@_-"/>
    <numFmt numFmtId="170" formatCode="_-* #,##0.00&quot;т.&quot;_-;\-* #,##0.00&quot;т.&quot;_-;_-* &quot;-&quot;??&quot;т.&quot;_-;_-@_-"/>
    <numFmt numFmtId="171" formatCode="_-* #,##0.00_т_._-;\-* #,##0.00_т_._-;_-* &quot;-&quot;??_т_._-;_-@_-"/>
    <numFmt numFmtId="172" formatCode="[$-FC19]d\ mmmm\ yyyy\ &quot;г.&quot;"/>
    <numFmt numFmtId="173" formatCode="#,##0.000"/>
    <numFmt numFmtId="174" formatCode="#,###.00_);\ \(####.00\)"/>
    <numFmt numFmtId="175" formatCode="#,###_);\ \(####\)"/>
    <numFmt numFmtId="176" formatCode="#,###_);\ \(#,###\)"/>
    <numFmt numFmtId="177" formatCode="#,###_);\ \(#,###.0\)"/>
    <numFmt numFmtId="17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MS Sans Serif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176" fontId="2" fillId="34" borderId="1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right" vertical="top"/>
    </xf>
    <xf numFmtId="4" fontId="10" fillId="0" borderId="1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right" vertical="top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/>
    </xf>
    <xf numFmtId="3" fontId="12" fillId="0" borderId="10" xfId="0" applyNumberFormat="1" applyFont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/>
    </xf>
    <xf numFmtId="3" fontId="10" fillId="0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right" vertical="top"/>
    </xf>
    <xf numFmtId="3" fontId="11" fillId="0" borderId="1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right" vertical="top"/>
    </xf>
    <xf numFmtId="4" fontId="12" fillId="0" borderId="10" xfId="0" applyNumberFormat="1" applyFont="1" applyBorder="1" applyAlignment="1">
      <alignment horizontal="right" vertical="top"/>
    </xf>
    <xf numFmtId="0" fontId="35" fillId="0" borderId="0" xfId="0" applyFont="1" applyAlignment="1">
      <alignment/>
    </xf>
    <xf numFmtId="176" fontId="3" fillId="34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horizontal="right" vertical="top"/>
    </xf>
    <xf numFmtId="4" fontId="12" fillId="34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3" fontId="3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4"/>
  <sheetViews>
    <sheetView view="pageBreakPreview" zoomScale="85" zoomScaleSheetLayoutView="85" zoomScalePageLayoutView="0" workbookViewId="0" topLeftCell="A29">
      <selection activeCell="G117" sqref="G117"/>
    </sheetView>
  </sheetViews>
  <sheetFormatPr defaultColWidth="9.140625" defaultRowHeight="15"/>
  <cols>
    <col min="2" max="2" width="73.421875" style="0" customWidth="1"/>
    <col min="4" max="4" width="12.140625" style="0" customWidth="1"/>
    <col min="5" max="5" width="13.7109375" style="0" customWidth="1"/>
    <col min="6" max="6" width="12.421875" style="0" bestFit="1" customWidth="1"/>
    <col min="7" max="7" width="10.28125" style="0" bestFit="1" customWidth="1"/>
  </cols>
  <sheetData>
    <row r="1" spans="1:5" ht="15">
      <c r="A1" s="2"/>
      <c r="B1" s="74"/>
      <c r="C1" s="74"/>
      <c r="D1" s="74"/>
      <c r="E1" s="74"/>
    </row>
    <row r="2" spans="1:5" ht="15">
      <c r="A2" s="2"/>
      <c r="B2" s="74" t="s">
        <v>39</v>
      </c>
      <c r="C2" s="74"/>
      <c r="D2" s="74"/>
      <c r="E2" s="74"/>
    </row>
    <row r="3" spans="1:5" s="19" customFormat="1" ht="15">
      <c r="A3" s="18"/>
      <c r="B3" s="75" t="s">
        <v>40</v>
      </c>
      <c r="C3" s="75"/>
      <c r="D3" s="75"/>
      <c r="E3" s="75"/>
    </row>
    <row r="4" spans="1:5" s="19" customFormat="1" ht="15">
      <c r="A4" s="18"/>
      <c r="B4" s="75" t="s">
        <v>299</v>
      </c>
      <c r="C4" s="75"/>
      <c r="D4" s="75"/>
      <c r="E4" s="75"/>
    </row>
    <row r="5" spans="1:5" ht="15">
      <c r="A5" s="2"/>
      <c r="B5" s="2"/>
      <c r="C5" s="8"/>
      <c r="D5" s="2"/>
      <c r="E5" s="2"/>
    </row>
    <row r="6" spans="1:5" ht="43.5">
      <c r="A6" s="2"/>
      <c r="B6" s="14" t="s">
        <v>76</v>
      </c>
      <c r="C6" s="7" t="s">
        <v>3</v>
      </c>
      <c r="D6" s="6" t="s">
        <v>18</v>
      </c>
      <c r="E6" s="6" t="s">
        <v>19</v>
      </c>
    </row>
    <row r="7" spans="1:5" ht="15">
      <c r="A7" s="2"/>
      <c r="B7" s="5" t="s">
        <v>0</v>
      </c>
      <c r="C7" s="6"/>
      <c r="D7" s="1"/>
      <c r="E7" s="1"/>
    </row>
    <row r="8" spans="1:5" ht="15">
      <c r="A8" s="2"/>
      <c r="B8" s="1" t="s">
        <v>1</v>
      </c>
      <c r="C8" s="6">
        <v>4</v>
      </c>
      <c r="D8" s="10">
        <f>D57</f>
        <v>805326</v>
      </c>
      <c r="E8" s="10">
        <f>E57</f>
        <v>231729</v>
      </c>
    </row>
    <row r="9" spans="1:5" ht="15">
      <c r="A9" s="2"/>
      <c r="B9" s="1" t="s">
        <v>2</v>
      </c>
      <c r="C9" s="6">
        <v>5</v>
      </c>
      <c r="D9" s="10">
        <f>D58</f>
        <v>1968968</v>
      </c>
      <c r="E9" s="10">
        <f>E58</f>
        <v>2468893</v>
      </c>
    </row>
    <row r="10" spans="1:5" ht="15">
      <c r="A10" s="2"/>
      <c r="B10" s="1" t="s">
        <v>4</v>
      </c>
      <c r="C10" s="6">
        <v>6</v>
      </c>
      <c r="D10" s="10">
        <f>D60</f>
        <v>4127666</v>
      </c>
      <c r="E10" s="10">
        <f>E60</f>
        <v>4169888</v>
      </c>
    </row>
    <row r="11" spans="1:5" ht="15">
      <c r="A11" s="2"/>
      <c r="B11" s="1" t="s">
        <v>5</v>
      </c>
      <c r="C11" s="6">
        <v>7</v>
      </c>
      <c r="D11" s="10"/>
      <c r="E11" s="10">
        <v>0</v>
      </c>
    </row>
    <row r="12" spans="1:5" ht="15">
      <c r="A12" s="2"/>
      <c r="B12" s="1" t="s">
        <v>6</v>
      </c>
      <c r="C12" s="6">
        <v>8</v>
      </c>
      <c r="D12" s="10">
        <f>D64</f>
        <v>150430</v>
      </c>
      <c r="E12" s="10">
        <f>E64</f>
        <v>60324</v>
      </c>
    </row>
    <row r="13" spans="1:5" ht="15">
      <c r="A13" s="2"/>
      <c r="B13" s="1" t="s">
        <v>7</v>
      </c>
      <c r="C13" s="6">
        <v>9</v>
      </c>
      <c r="D13" s="10"/>
      <c r="E13" s="10"/>
    </row>
    <row r="14" spans="1:5" ht="15">
      <c r="A14" s="2"/>
      <c r="B14" s="1" t="s">
        <v>8</v>
      </c>
      <c r="C14" s="6">
        <v>10</v>
      </c>
      <c r="D14" s="10">
        <f>D68</f>
        <v>16197</v>
      </c>
      <c r="E14" s="10">
        <f>E68</f>
        <v>7035</v>
      </c>
    </row>
    <row r="15" spans="1:5" ht="30">
      <c r="A15" s="2"/>
      <c r="B15" s="3" t="s">
        <v>9</v>
      </c>
      <c r="C15" s="6">
        <v>11</v>
      </c>
      <c r="D15" s="10">
        <f>D70</f>
        <v>379435</v>
      </c>
      <c r="E15" s="10">
        <f>E70</f>
        <v>181968</v>
      </c>
    </row>
    <row r="16" spans="1:5" ht="30">
      <c r="A16" s="2"/>
      <c r="B16" s="3" t="s">
        <v>10</v>
      </c>
      <c r="C16" s="6">
        <v>12</v>
      </c>
      <c r="D16" s="10">
        <f>D72</f>
        <v>765437</v>
      </c>
      <c r="E16" s="10">
        <f>E72</f>
        <v>405272</v>
      </c>
    </row>
    <row r="17" spans="1:5" ht="15">
      <c r="A17" s="2"/>
      <c r="B17" s="1" t="s">
        <v>11</v>
      </c>
      <c r="C17" s="6"/>
      <c r="D17" s="10"/>
      <c r="E17" s="10"/>
    </row>
    <row r="18" spans="1:5" ht="15">
      <c r="A18" s="2"/>
      <c r="B18" s="1" t="s">
        <v>12</v>
      </c>
      <c r="C18" s="6"/>
      <c r="D18" s="10">
        <f>D75</f>
        <v>82666</v>
      </c>
      <c r="E18" s="10">
        <f>E75</f>
        <v>217213</v>
      </c>
    </row>
    <row r="19" spans="1:5" ht="15">
      <c r="A19" s="2"/>
      <c r="B19" s="1" t="s">
        <v>13</v>
      </c>
      <c r="C19" s="6">
        <v>13</v>
      </c>
      <c r="D19" s="10">
        <f>D74+D77+D83</f>
        <v>210315</v>
      </c>
      <c r="E19" s="10">
        <f>E74+E77+E83</f>
        <v>188863</v>
      </c>
    </row>
    <row r="20" spans="1:5" ht="15">
      <c r="A20" s="2"/>
      <c r="B20" s="1" t="s">
        <v>14</v>
      </c>
      <c r="C20" s="6">
        <v>34</v>
      </c>
      <c r="D20" s="10">
        <f>D76</f>
        <v>0</v>
      </c>
      <c r="E20" s="10">
        <f>E76</f>
        <v>11559</v>
      </c>
    </row>
    <row r="21" spans="1:5" ht="15">
      <c r="A21" s="2"/>
      <c r="B21" s="1" t="s">
        <v>15</v>
      </c>
      <c r="C21" s="6">
        <v>14</v>
      </c>
      <c r="D21" s="10">
        <f>D79+D80</f>
        <v>488513</v>
      </c>
      <c r="E21" s="10">
        <f>E79+E80</f>
        <v>485802</v>
      </c>
    </row>
    <row r="22" spans="1:5" ht="15">
      <c r="A22" s="2"/>
      <c r="B22" s="1" t="s">
        <v>16</v>
      </c>
      <c r="C22" s="6">
        <v>15</v>
      </c>
      <c r="D22" s="10">
        <f>D82</f>
        <v>3096</v>
      </c>
      <c r="E22" s="10">
        <f>E82</f>
        <v>15617</v>
      </c>
    </row>
    <row r="23" spans="1:7" ht="15">
      <c r="A23" s="2"/>
      <c r="B23" s="5" t="s">
        <v>17</v>
      </c>
      <c r="C23" s="6"/>
      <c r="D23" s="11">
        <f>SUM(D8:D22)</f>
        <v>8998049</v>
      </c>
      <c r="E23" s="11">
        <f>SUM(E8:E22)</f>
        <v>8444163</v>
      </c>
      <c r="F23" s="64"/>
      <c r="G23" s="44"/>
    </row>
    <row r="24" spans="1:5" ht="15">
      <c r="A24" s="2"/>
      <c r="B24" s="1"/>
      <c r="C24" s="6"/>
      <c r="D24" s="10"/>
      <c r="E24" s="10"/>
    </row>
    <row r="25" spans="1:5" ht="15">
      <c r="A25" s="2"/>
      <c r="B25" s="5" t="s">
        <v>20</v>
      </c>
      <c r="C25" s="6"/>
      <c r="D25" s="10"/>
      <c r="E25" s="10"/>
    </row>
    <row r="26" spans="1:5" ht="15">
      <c r="A26" s="2"/>
      <c r="B26" s="5" t="s">
        <v>21</v>
      </c>
      <c r="C26" s="6"/>
      <c r="D26" s="10"/>
      <c r="E26" s="10"/>
    </row>
    <row r="27" spans="1:5" ht="15">
      <c r="A27" s="2"/>
      <c r="B27" s="1" t="s">
        <v>22</v>
      </c>
      <c r="C27" s="6">
        <v>16</v>
      </c>
      <c r="D27" s="10">
        <f>D86</f>
        <v>1924391</v>
      </c>
      <c r="E27" s="10">
        <f>E86</f>
        <v>1421261</v>
      </c>
    </row>
    <row r="28" spans="1:5" ht="15">
      <c r="A28" s="2"/>
      <c r="B28" s="1" t="s">
        <v>23</v>
      </c>
      <c r="C28" s="6">
        <v>17</v>
      </c>
      <c r="D28" s="10">
        <f>D89</f>
        <v>1891089</v>
      </c>
      <c r="E28" s="10">
        <f>E89</f>
        <v>1872167</v>
      </c>
    </row>
    <row r="29" spans="1:5" ht="15">
      <c r="A29" s="2"/>
      <c r="B29" s="1" t="s">
        <v>24</v>
      </c>
      <c r="C29" s="6">
        <v>18</v>
      </c>
      <c r="D29" s="10">
        <f>D90</f>
        <v>889005</v>
      </c>
      <c r="E29" s="10">
        <f>E90</f>
        <v>860560</v>
      </c>
    </row>
    <row r="30" spans="1:5" ht="15">
      <c r="A30" s="2"/>
      <c r="B30" s="1" t="s">
        <v>25</v>
      </c>
      <c r="C30" s="6"/>
      <c r="D30" s="10"/>
      <c r="E30" s="10"/>
    </row>
    <row r="31" spans="1:5" ht="15">
      <c r="A31" s="2"/>
      <c r="B31" s="1" t="s">
        <v>26</v>
      </c>
      <c r="C31" s="6">
        <v>19</v>
      </c>
      <c r="D31" s="10">
        <f>D93+D94+D96+D97</f>
        <v>228881</v>
      </c>
      <c r="E31" s="10">
        <f>E93+E94+E96+E97</f>
        <v>158969</v>
      </c>
    </row>
    <row r="32" spans="1:5" ht="15">
      <c r="A32" s="2"/>
      <c r="B32" s="1" t="s">
        <v>27</v>
      </c>
      <c r="C32" s="6"/>
      <c r="D32" s="10"/>
      <c r="E32" s="10"/>
    </row>
    <row r="33" spans="1:5" ht="15">
      <c r="A33" s="2"/>
      <c r="B33" s="1" t="s">
        <v>28</v>
      </c>
      <c r="C33" s="6">
        <v>20</v>
      </c>
      <c r="D33" s="10">
        <f>D98+D102+D103+D104+D105+D99</f>
        <v>184090</v>
      </c>
      <c r="E33" s="10">
        <f>E98+E102+E103+E104+E105+E99</f>
        <v>514590</v>
      </c>
    </row>
    <row r="34" spans="1:7" ht="15">
      <c r="A34" s="2"/>
      <c r="B34" s="5" t="s">
        <v>29</v>
      </c>
      <c r="C34" s="6"/>
      <c r="D34" s="11">
        <f>SUM(D27:D33)</f>
        <v>5117456</v>
      </c>
      <c r="E34" s="11">
        <f>SUM(E27:E33)</f>
        <v>4827547</v>
      </c>
      <c r="G34" s="44"/>
    </row>
    <row r="35" spans="1:5" ht="15">
      <c r="A35" s="2"/>
      <c r="B35" s="1"/>
      <c r="C35" s="6"/>
      <c r="D35" s="10"/>
      <c r="E35" s="10"/>
    </row>
    <row r="36" spans="1:5" ht="15">
      <c r="A36" s="2"/>
      <c r="B36" s="5" t="s">
        <v>30</v>
      </c>
      <c r="C36" s="6"/>
      <c r="D36" s="10"/>
      <c r="E36" s="10"/>
    </row>
    <row r="37" spans="1:5" ht="15">
      <c r="A37" s="2"/>
      <c r="B37" s="1" t="s">
        <v>31</v>
      </c>
      <c r="C37" s="6">
        <v>21</v>
      </c>
      <c r="D37" s="10">
        <f>D108-D109</f>
        <v>4415814</v>
      </c>
      <c r="E37" s="10">
        <f>E108-E109</f>
        <v>4415814</v>
      </c>
    </row>
    <row r="38" spans="1:5" ht="15" customHeight="1">
      <c r="A38" s="2"/>
      <c r="B38" s="3" t="s">
        <v>32</v>
      </c>
      <c r="C38" s="6">
        <v>22</v>
      </c>
      <c r="D38" s="10">
        <f>D113</f>
        <v>19729</v>
      </c>
      <c r="E38" s="10">
        <f>E113</f>
        <v>78310</v>
      </c>
    </row>
    <row r="39" spans="1:5" ht="15">
      <c r="A39" s="2"/>
      <c r="B39" s="1" t="s">
        <v>33</v>
      </c>
      <c r="C39" s="6">
        <v>23</v>
      </c>
      <c r="D39" s="10">
        <f>D110</f>
        <v>9052</v>
      </c>
      <c r="E39" s="10">
        <f>E110</f>
        <v>9052</v>
      </c>
    </row>
    <row r="40" spans="1:5" ht="15">
      <c r="A40" s="2"/>
      <c r="B40" s="1" t="s">
        <v>34</v>
      </c>
      <c r="C40" s="20"/>
      <c r="D40" s="21">
        <f>D112</f>
        <v>80066</v>
      </c>
      <c r="E40" s="21">
        <f>E112</f>
        <v>123941</v>
      </c>
    </row>
    <row r="41" spans="1:5" ht="15">
      <c r="A41" s="2"/>
      <c r="B41" s="1" t="s">
        <v>35</v>
      </c>
      <c r="C41" s="20">
        <v>24</v>
      </c>
      <c r="D41" s="21">
        <f>D114</f>
        <v>-644068</v>
      </c>
      <c r="E41" s="21">
        <f>E114</f>
        <v>-1010501</v>
      </c>
    </row>
    <row r="42" spans="1:5" ht="15">
      <c r="A42" s="2"/>
      <c r="B42" s="5" t="s">
        <v>36</v>
      </c>
      <c r="C42" s="20"/>
      <c r="D42" s="22">
        <f>SUM(D37:D41)</f>
        <v>3880593</v>
      </c>
      <c r="E42" s="22">
        <f>SUM(E37:E41)</f>
        <v>3616616</v>
      </c>
    </row>
    <row r="43" spans="1:6" ht="15">
      <c r="A43" s="2"/>
      <c r="B43" s="5" t="s">
        <v>37</v>
      </c>
      <c r="C43" s="20"/>
      <c r="D43" s="22">
        <f>D42+D34</f>
        <v>8998049</v>
      </c>
      <c r="E43" s="22">
        <f>E42+E34</f>
        <v>8444163</v>
      </c>
      <c r="F43" s="44"/>
    </row>
    <row r="44" spans="1:5" s="19" customFormat="1" ht="15">
      <c r="A44" s="18"/>
      <c r="B44" s="23" t="s">
        <v>38</v>
      </c>
      <c r="C44" s="20"/>
      <c r="D44" s="22">
        <f>((D23-D22)-D34)/302.716</f>
        <v>12809.025621374489</v>
      </c>
      <c r="E44" s="22">
        <f>((E23-E22)-E34)/302.716</f>
        <v>11895.63485246898</v>
      </c>
    </row>
    <row r="45" spans="1:5" ht="15">
      <c r="A45" s="2"/>
      <c r="B45" s="2"/>
      <c r="C45" s="8"/>
      <c r="D45" s="2"/>
      <c r="E45" s="2"/>
    </row>
    <row r="46" spans="1:5" ht="15">
      <c r="A46" s="2"/>
      <c r="B46" s="2" t="s">
        <v>297</v>
      </c>
      <c r="C46" s="8"/>
      <c r="D46" s="2"/>
      <c r="E46" s="2"/>
    </row>
    <row r="47" spans="1:5" ht="15">
      <c r="A47" s="2"/>
      <c r="B47" s="2"/>
      <c r="C47" s="8"/>
      <c r="D47" s="2"/>
      <c r="E47" s="2"/>
    </row>
    <row r="48" spans="1:5" ht="15">
      <c r="A48" s="2"/>
      <c r="B48" s="2" t="s">
        <v>41</v>
      </c>
      <c r="C48" s="8"/>
      <c r="D48" s="2"/>
      <c r="E48" s="2"/>
    </row>
    <row r="49" spans="1:5" ht="15">
      <c r="A49" s="2"/>
      <c r="B49" s="2"/>
      <c r="C49" s="8"/>
      <c r="D49" s="2"/>
      <c r="E49" s="2"/>
    </row>
    <row r="54" spans="2:5" ht="38.25">
      <c r="B54" s="55" t="s">
        <v>138</v>
      </c>
      <c r="C54" s="61" t="s">
        <v>195</v>
      </c>
      <c r="D54" s="55" t="s">
        <v>18</v>
      </c>
      <c r="E54" s="55" t="s">
        <v>19</v>
      </c>
    </row>
    <row r="55" spans="2:5" ht="15">
      <c r="B55" s="46">
        <v>1</v>
      </c>
      <c r="C55" s="46">
        <v>2</v>
      </c>
      <c r="D55" s="46">
        <v>3</v>
      </c>
      <c r="E55" s="46">
        <v>4</v>
      </c>
    </row>
    <row r="56" spans="2:5" ht="15">
      <c r="B56" s="47" t="s">
        <v>240</v>
      </c>
      <c r="C56" s="50"/>
      <c r="D56" s="48"/>
      <c r="E56" s="48"/>
    </row>
    <row r="57" spans="2:6" ht="15">
      <c r="B57" s="47" t="s">
        <v>241</v>
      </c>
      <c r="C57" s="50">
        <v>1</v>
      </c>
      <c r="D57" s="49">
        <v>805326</v>
      </c>
      <c r="E57" s="49">
        <v>231729</v>
      </c>
      <c r="F57" s="64">
        <f>-D57+E57</f>
        <v>-573597</v>
      </c>
    </row>
    <row r="58" spans="2:6" ht="15">
      <c r="B58" s="47" t="s">
        <v>242</v>
      </c>
      <c r="C58" s="50">
        <v>2</v>
      </c>
      <c r="D58" s="49">
        <v>1968968</v>
      </c>
      <c r="E58" s="49">
        <v>2468893</v>
      </c>
      <c r="F58" s="64">
        <f aca="true" t="shared" si="0" ref="F58:F83">-D58+E58</f>
        <v>499925</v>
      </c>
    </row>
    <row r="59" spans="2:6" ht="25.5">
      <c r="B59" s="47" t="s">
        <v>243</v>
      </c>
      <c r="C59" s="50">
        <v>3</v>
      </c>
      <c r="D59" s="49"/>
      <c r="E59" s="49"/>
      <c r="F59" s="64">
        <f t="shared" si="0"/>
        <v>0</v>
      </c>
    </row>
    <row r="60" spans="2:6" ht="25.5">
      <c r="B60" s="47" t="s">
        <v>244</v>
      </c>
      <c r="C60" s="50">
        <v>4</v>
      </c>
      <c r="D60" s="49">
        <v>4127666</v>
      </c>
      <c r="E60" s="49">
        <v>4169888</v>
      </c>
      <c r="F60" s="64">
        <f t="shared" si="0"/>
        <v>42222</v>
      </c>
    </row>
    <row r="61" spans="2:6" ht="15">
      <c r="B61" s="47" t="s">
        <v>245</v>
      </c>
      <c r="C61" s="50">
        <v>5</v>
      </c>
      <c r="D61" s="49">
        <v>0</v>
      </c>
      <c r="E61" s="49"/>
      <c r="F61" s="64">
        <f t="shared" si="0"/>
        <v>0</v>
      </c>
    </row>
    <row r="62" spans="2:6" ht="15">
      <c r="B62" s="47" t="s">
        <v>246</v>
      </c>
      <c r="C62" s="50">
        <v>6</v>
      </c>
      <c r="D62" s="49"/>
      <c r="E62" s="49"/>
      <c r="F62" s="64">
        <f t="shared" si="0"/>
        <v>0</v>
      </c>
    </row>
    <row r="63" spans="2:6" ht="15">
      <c r="B63" s="47" t="s">
        <v>247</v>
      </c>
      <c r="C63" s="50">
        <v>7</v>
      </c>
      <c r="D63" s="49"/>
      <c r="E63" s="49"/>
      <c r="F63" s="64">
        <f t="shared" si="0"/>
        <v>0</v>
      </c>
    </row>
    <row r="64" spans="2:6" ht="25.5">
      <c r="B64" s="47" t="s">
        <v>248</v>
      </c>
      <c r="C64" s="50">
        <v>8</v>
      </c>
      <c r="D64" s="49">
        <v>150430</v>
      </c>
      <c r="E64" s="49">
        <v>60324</v>
      </c>
      <c r="F64" s="64">
        <f t="shared" si="0"/>
        <v>-90106</v>
      </c>
    </row>
    <row r="65" spans="2:6" ht="25.5">
      <c r="B65" s="47" t="s">
        <v>249</v>
      </c>
      <c r="C65" s="50">
        <v>9</v>
      </c>
      <c r="D65" s="49"/>
      <c r="E65" s="49"/>
      <c r="F65" s="64">
        <f t="shared" si="0"/>
        <v>0</v>
      </c>
    </row>
    <row r="66" spans="2:6" ht="25.5">
      <c r="B66" s="47" t="s">
        <v>250</v>
      </c>
      <c r="C66" s="50">
        <v>10</v>
      </c>
      <c r="D66" s="49"/>
      <c r="E66" s="49"/>
      <c r="F66" s="64">
        <f t="shared" si="0"/>
        <v>0</v>
      </c>
    </row>
    <row r="67" spans="2:6" ht="25.5">
      <c r="B67" s="47" t="s">
        <v>251</v>
      </c>
      <c r="C67" s="50">
        <v>11</v>
      </c>
      <c r="D67" s="49"/>
      <c r="E67" s="49"/>
      <c r="F67" s="64">
        <f t="shared" si="0"/>
        <v>0</v>
      </c>
    </row>
    <row r="68" spans="2:6" ht="25.5">
      <c r="B68" s="47" t="s">
        <v>252</v>
      </c>
      <c r="C68" s="50">
        <v>12</v>
      </c>
      <c r="D68" s="49">
        <v>16197</v>
      </c>
      <c r="E68" s="49">
        <v>7035</v>
      </c>
      <c r="F68" s="64">
        <f t="shared" si="0"/>
        <v>-9162</v>
      </c>
    </row>
    <row r="69" spans="2:6" ht="25.5">
      <c r="B69" s="47" t="s">
        <v>253</v>
      </c>
      <c r="C69" s="50">
        <v>13</v>
      </c>
      <c r="D69" s="49"/>
      <c r="E69" s="49"/>
      <c r="F69" s="64">
        <f t="shared" si="0"/>
        <v>0</v>
      </c>
    </row>
    <row r="70" spans="2:6" ht="25.5">
      <c r="B70" s="47" t="s">
        <v>254</v>
      </c>
      <c r="C70" s="50">
        <v>14</v>
      </c>
      <c r="D70" s="49">
        <v>379435</v>
      </c>
      <c r="E70" s="49">
        <v>181968</v>
      </c>
      <c r="F70" s="64">
        <f t="shared" si="0"/>
        <v>-197467</v>
      </c>
    </row>
    <row r="71" spans="2:6" ht="15">
      <c r="B71" s="47" t="s">
        <v>255</v>
      </c>
      <c r="C71" s="50">
        <v>15</v>
      </c>
      <c r="D71" s="49"/>
      <c r="E71" s="49"/>
      <c r="F71" s="64">
        <f t="shared" si="0"/>
        <v>0</v>
      </c>
    </row>
    <row r="72" spans="2:6" ht="15">
      <c r="B72" s="47" t="s">
        <v>256</v>
      </c>
      <c r="C72" s="50">
        <v>16</v>
      </c>
      <c r="D72" s="49">
        <v>765437</v>
      </c>
      <c r="E72" s="49">
        <v>405272</v>
      </c>
      <c r="F72" s="64">
        <f t="shared" si="0"/>
        <v>-360165</v>
      </c>
    </row>
    <row r="73" spans="2:6" ht="15">
      <c r="B73" s="47" t="s">
        <v>257</v>
      </c>
      <c r="C73" s="50">
        <v>17</v>
      </c>
      <c r="D73" s="49"/>
      <c r="E73" s="49"/>
      <c r="F73" s="64">
        <f t="shared" si="0"/>
        <v>0</v>
      </c>
    </row>
    <row r="74" spans="2:6" ht="15">
      <c r="B74" s="47" t="s">
        <v>258</v>
      </c>
      <c r="C74" s="50">
        <v>18</v>
      </c>
      <c r="D74" s="49">
        <v>139543</v>
      </c>
      <c r="E74" s="49">
        <v>117030</v>
      </c>
      <c r="F74" s="64">
        <f t="shared" si="0"/>
        <v>-22513</v>
      </c>
    </row>
    <row r="75" spans="2:6" ht="15">
      <c r="B75" s="47" t="s">
        <v>259</v>
      </c>
      <c r="C75" s="50">
        <v>19</v>
      </c>
      <c r="D75" s="49">
        <v>82666</v>
      </c>
      <c r="E75" s="49">
        <v>217213</v>
      </c>
      <c r="F75" s="64">
        <f t="shared" si="0"/>
        <v>134547</v>
      </c>
    </row>
    <row r="76" spans="2:6" ht="15">
      <c r="B76" s="47" t="s">
        <v>260</v>
      </c>
      <c r="C76" s="50">
        <v>20</v>
      </c>
      <c r="D76" s="49"/>
      <c r="E76" s="49">
        <v>11559</v>
      </c>
      <c r="F76" s="64">
        <f t="shared" si="0"/>
        <v>11559</v>
      </c>
    </row>
    <row r="77" spans="2:6" ht="15">
      <c r="B77" s="47" t="s">
        <v>261</v>
      </c>
      <c r="C77" s="50">
        <v>21</v>
      </c>
      <c r="D77" s="49">
        <v>70540</v>
      </c>
      <c r="E77" s="49">
        <v>71643</v>
      </c>
      <c r="F77" s="64">
        <f t="shared" si="0"/>
        <v>1103</v>
      </c>
    </row>
    <row r="78" spans="2:6" ht="15">
      <c r="B78" s="47" t="s">
        <v>228</v>
      </c>
      <c r="C78" s="50">
        <v>22</v>
      </c>
      <c r="D78" s="49"/>
      <c r="E78" s="49"/>
      <c r="F78" s="64">
        <f t="shared" si="0"/>
        <v>0</v>
      </c>
    </row>
    <row r="79" spans="2:6" ht="15">
      <c r="B79" s="47" t="s">
        <v>262</v>
      </c>
      <c r="C79" s="50">
        <v>23</v>
      </c>
      <c r="D79" s="49">
        <v>61361</v>
      </c>
      <c r="E79" s="49">
        <v>63366</v>
      </c>
      <c r="F79" s="64">
        <f t="shared" si="0"/>
        <v>2005</v>
      </c>
    </row>
    <row r="80" spans="2:6" ht="15">
      <c r="B80" s="47" t="s">
        <v>263</v>
      </c>
      <c r="C80" s="50">
        <v>24</v>
      </c>
      <c r="D80" s="49">
        <v>427152</v>
      </c>
      <c r="E80" s="49">
        <v>422436</v>
      </c>
      <c r="F80" s="64">
        <f t="shared" si="0"/>
        <v>-4716</v>
      </c>
    </row>
    <row r="81" spans="2:6" ht="15">
      <c r="B81" s="47" t="s">
        <v>264</v>
      </c>
      <c r="C81" s="50">
        <v>25</v>
      </c>
      <c r="D81" s="49"/>
      <c r="E81" s="49"/>
      <c r="F81" s="64">
        <f t="shared" si="0"/>
        <v>0</v>
      </c>
    </row>
    <row r="82" spans="2:6" ht="15">
      <c r="B82" s="47" t="s">
        <v>265</v>
      </c>
      <c r="C82" s="50">
        <v>26</v>
      </c>
      <c r="D82" s="49">
        <v>3096</v>
      </c>
      <c r="E82" s="49">
        <v>15617</v>
      </c>
      <c r="F82" s="64">
        <f t="shared" si="0"/>
        <v>12521</v>
      </c>
    </row>
    <row r="83" spans="2:6" ht="15">
      <c r="B83" s="47" t="s">
        <v>266</v>
      </c>
      <c r="C83" s="50">
        <v>27</v>
      </c>
      <c r="D83" s="49">
        <v>232</v>
      </c>
      <c r="E83" s="49">
        <v>190</v>
      </c>
      <c r="F83" s="64">
        <f t="shared" si="0"/>
        <v>-42</v>
      </c>
    </row>
    <row r="84" spans="2:5" ht="15">
      <c r="B84" s="47" t="s">
        <v>267</v>
      </c>
      <c r="C84" s="50">
        <v>28</v>
      </c>
      <c r="D84" s="49">
        <f>SUM(D57:D83)</f>
        <v>8998049</v>
      </c>
      <c r="E84" s="49">
        <f>SUM(E57:E83)</f>
        <v>8444163</v>
      </c>
    </row>
    <row r="85" spans="2:5" ht="15">
      <c r="B85" s="47" t="s">
        <v>268</v>
      </c>
      <c r="C85" s="50"/>
      <c r="D85" s="63"/>
      <c r="E85" s="63"/>
    </row>
    <row r="86" spans="2:6" ht="15">
      <c r="B86" s="47" t="s">
        <v>269</v>
      </c>
      <c r="C86" s="50">
        <v>29</v>
      </c>
      <c r="D86" s="49">
        <v>1924391</v>
      </c>
      <c r="E86" s="49">
        <v>1421261</v>
      </c>
      <c r="F86" s="64">
        <f>D86-E86</f>
        <v>503130</v>
      </c>
    </row>
    <row r="87" spans="2:6" ht="15">
      <c r="B87" s="47" t="s">
        <v>270</v>
      </c>
      <c r="C87" s="50">
        <v>30</v>
      </c>
      <c r="D87" s="49"/>
      <c r="E87" s="49"/>
      <c r="F87" s="64">
        <f aca="true" t="shared" si="1" ref="F87:F105">D87-E87</f>
        <v>0</v>
      </c>
    </row>
    <row r="88" spans="2:6" ht="15">
      <c r="B88" s="47" t="s">
        <v>271</v>
      </c>
      <c r="C88" s="50">
        <v>31</v>
      </c>
      <c r="D88" s="49"/>
      <c r="E88" s="49"/>
      <c r="F88" s="64">
        <f t="shared" si="1"/>
        <v>0</v>
      </c>
    </row>
    <row r="89" spans="2:6" ht="15">
      <c r="B89" s="47" t="s">
        <v>23</v>
      </c>
      <c r="C89" s="50">
        <v>32</v>
      </c>
      <c r="D89" s="49">
        <v>1891089</v>
      </c>
      <c r="E89" s="49">
        <v>1872167</v>
      </c>
      <c r="F89" s="64">
        <f t="shared" si="1"/>
        <v>18922</v>
      </c>
    </row>
    <row r="90" spans="2:6" ht="15">
      <c r="B90" s="47" t="s">
        <v>24</v>
      </c>
      <c r="C90" s="50">
        <v>33</v>
      </c>
      <c r="D90" s="49">
        <v>889005</v>
      </c>
      <c r="E90" s="49">
        <v>860560</v>
      </c>
      <c r="F90" s="64">
        <f t="shared" si="1"/>
        <v>28445</v>
      </c>
    </row>
    <row r="91" spans="2:6" ht="15">
      <c r="B91" s="47" t="s">
        <v>25</v>
      </c>
      <c r="C91" s="50">
        <v>34</v>
      </c>
      <c r="D91" s="49"/>
      <c r="E91" s="49"/>
      <c r="F91" s="64">
        <f t="shared" si="1"/>
        <v>0</v>
      </c>
    </row>
    <row r="92" spans="2:6" ht="15">
      <c r="B92" s="47" t="s">
        <v>235</v>
      </c>
      <c r="C92" s="50">
        <v>35</v>
      </c>
      <c r="D92" s="49"/>
      <c r="E92" s="49"/>
      <c r="F92" s="64">
        <f t="shared" si="1"/>
        <v>0</v>
      </c>
    </row>
    <row r="93" spans="2:6" ht="15">
      <c r="B93" s="47" t="s">
        <v>272</v>
      </c>
      <c r="C93" s="50">
        <v>36</v>
      </c>
      <c r="D93" s="49">
        <v>132201</v>
      </c>
      <c r="E93" s="49">
        <v>64976</v>
      </c>
      <c r="F93" s="64">
        <f t="shared" si="1"/>
        <v>67225</v>
      </c>
    </row>
    <row r="94" spans="2:6" ht="15">
      <c r="B94" s="47" t="s">
        <v>273</v>
      </c>
      <c r="C94" s="50">
        <v>37</v>
      </c>
      <c r="D94" s="49">
        <v>12690</v>
      </c>
      <c r="E94" s="49">
        <v>18710</v>
      </c>
      <c r="F94" s="64">
        <f t="shared" si="1"/>
        <v>-6020</v>
      </c>
    </row>
    <row r="95" spans="2:6" ht="15">
      <c r="B95" s="47" t="s">
        <v>274</v>
      </c>
      <c r="C95" s="50">
        <v>38</v>
      </c>
      <c r="D95" s="49"/>
      <c r="E95" s="49"/>
      <c r="F95" s="64">
        <f t="shared" si="1"/>
        <v>0</v>
      </c>
    </row>
    <row r="96" spans="2:6" ht="15">
      <c r="B96" s="47" t="s">
        <v>275</v>
      </c>
      <c r="C96" s="50">
        <v>39</v>
      </c>
      <c r="D96" s="49">
        <v>17508</v>
      </c>
      <c r="E96" s="49">
        <v>29710</v>
      </c>
      <c r="F96" s="64">
        <f t="shared" si="1"/>
        <v>-12202</v>
      </c>
    </row>
    <row r="97" spans="2:6" ht="15">
      <c r="B97" s="47" t="s">
        <v>276</v>
      </c>
      <c r="C97" s="50">
        <v>40</v>
      </c>
      <c r="D97" s="49">
        <v>66482</v>
      </c>
      <c r="E97" s="49">
        <v>45573</v>
      </c>
      <c r="F97" s="64">
        <f t="shared" si="1"/>
        <v>20909</v>
      </c>
    </row>
    <row r="98" spans="2:6" ht="15">
      <c r="B98" s="47" t="s">
        <v>277</v>
      </c>
      <c r="C98" s="50">
        <v>41</v>
      </c>
      <c r="D98" s="49">
        <v>32367</v>
      </c>
      <c r="E98" s="49">
        <v>25127</v>
      </c>
      <c r="F98" s="64">
        <f t="shared" si="1"/>
        <v>7240</v>
      </c>
    </row>
    <row r="99" spans="2:6" ht="15">
      <c r="B99" s="47" t="s">
        <v>278</v>
      </c>
      <c r="C99" s="50">
        <v>42</v>
      </c>
      <c r="D99" s="49"/>
      <c r="E99" s="49">
        <v>200096</v>
      </c>
      <c r="F99" s="64">
        <f t="shared" si="1"/>
        <v>-200096</v>
      </c>
    </row>
    <row r="100" spans="2:6" ht="15">
      <c r="B100" s="47" t="s">
        <v>247</v>
      </c>
      <c r="C100" s="50">
        <v>43</v>
      </c>
      <c r="D100" s="49"/>
      <c r="E100" s="49"/>
      <c r="F100" s="64">
        <f t="shared" si="1"/>
        <v>0</v>
      </c>
    </row>
    <row r="101" spans="2:6" ht="15">
      <c r="B101" s="47" t="s">
        <v>279</v>
      </c>
      <c r="C101" s="50">
        <v>44</v>
      </c>
      <c r="D101" s="49"/>
      <c r="E101" s="49"/>
      <c r="F101" s="64">
        <f t="shared" si="1"/>
        <v>0</v>
      </c>
    </row>
    <row r="102" spans="2:6" ht="15">
      <c r="B102" s="47" t="s">
        <v>280</v>
      </c>
      <c r="C102" s="50">
        <v>45</v>
      </c>
      <c r="D102" s="49">
        <v>66738</v>
      </c>
      <c r="E102" s="49">
        <v>220064</v>
      </c>
      <c r="F102" s="64">
        <f t="shared" si="1"/>
        <v>-153326</v>
      </c>
    </row>
    <row r="103" spans="2:6" ht="15">
      <c r="B103" s="47" t="s">
        <v>281</v>
      </c>
      <c r="C103" s="50">
        <v>46</v>
      </c>
      <c r="D103" s="49">
        <v>19041</v>
      </c>
      <c r="E103" s="49">
        <v>20946</v>
      </c>
      <c r="F103" s="64">
        <f t="shared" si="1"/>
        <v>-1905</v>
      </c>
    </row>
    <row r="104" spans="2:6" ht="15">
      <c r="B104" s="47" t="s">
        <v>282</v>
      </c>
      <c r="C104" s="50">
        <v>47</v>
      </c>
      <c r="D104" s="49">
        <v>24079</v>
      </c>
      <c r="E104" s="49"/>
      <c r="F104" s="64">
        <f t="shared" si="1"/>
        <v>24079</v>
      </c>
    </row>
    <row r="105" spans="2:6" ht="15">
      <c r="B105" s="47" t="s">
        <v>28</v>
      </c>
      <c r="C105" s="50">
        <v>48</v>
      </c>
      <c r="D105" s="49">
        <v>41865</v>
      </c>
      <c r="E105" s="49">
        <v>48357</v>
      </c>
      <c r="F105" s="64">
        <f t="shared" si="1"/>
        <v>-6492</v>
      </c>
    </row>
    <row r="106" spans="2:5" ht="15">
      <c r="B106" s="47" t="s">
        <v>283</v>
      </c>
      <c r="C106" s="50">
        <v>49</v>
      </c>
      <c r="D106" s="49">
        <f>SUM(D86:D105)</f>
        <v>5117456</v>
      </c>
      <c r="E106" s="49">
        <f>SUM(E86:E105)</f>
        <v>4827547</v>
      </c>
    </row>
    <row r="107" spans="2:5" ht="15">
      <c r="B107" s="47" t="s">
        <v>284</v>
      </c>
      <c r="C107" s="50"/>
      <c r="D107" s="48"/>
      <c r="E107" s="48"/>
    </row>
    <row r="108" spans="2:5" ht="15">
      <c r="B108" s="47" t="s">
        <v>285</v>
      </c>
      <c r="C108" s="50">
        <v>50</v>
      </c>
      <c r="D108" s="49">
        <v>5116827</v>
      </c>
      <c r="E108" s="49">
        <v>5116827</v>
      </c>
    </row>
    <row r="109" spans="2:5" ht="15">
      <c r="B109" s="47" t="s">
        <v>286</v>
      </c>
      <c r="C109" s="50">
        <v>51</v>
      </c>
      <c r="D109" s="49">
        <v>701013</v>
      </c>
      <c r="E109" s="62">
        <v>701013</v>
      </c>
    </row>
    <row r="110" spans="2:5" ht="15">
      <c r="B110" s="47" t="s">
        <v>287</v>
      </c>
      <c r="C110" s="50">
        <v>52</v>
      </c>
      <c r="D110" s="62">
        <v>9052</v>
      </c>
      <c r="E110" s="62">
        <v>9052</v>
      </c>
    </row>
    <row r="111" spans="2:5" ht="15">
      <c r="B111" s="47" t="s">
        <v>288</v>
      </c>
      <c r="C111" s="50">
        <v>53</v>
      </c>
      <c r="D111" s="62"/>
      <c r="E111" s="62"/>
    </row>
    <row r="112" spans="2:6" ht="15">
      <c r="B112" s="47" t="s">
        <v>289</v>
      </c>
      <c r="C112" s="50">
        <v>54</v>
      </c>
      <c r="D112" s="49">
        <v>80066</v>
      </c>
      <c r="E112" s="49">
        <v>123941</v>
      </c>
      <c r="F112" s="64"/>
    </row>
    <row r="113" spans="2:6" ht="15">
      <c r="B113" s="47" t="s">
        <v>290</v>
      </c>
      <c r="C113" s="50">
        <v>55</v>
      </c>
      <c r="D113" s="49">
        <f>28781-9052</f>
        <v>19729</v>
      </c>
      <c r="E113" s="49">
        <v>78310</v>
      </c>
      <c r="F113" s="64"/>
    </row>
    <row r="114" spans="2:5" ht="15">
      <c r="B114" s="47" t="s">
        <v>35</v>
      </c>
      <c r="C114" s="50">
        <v>56</v>
      </c>
      <c r="D114" s="49">
        <f>D116+D117</f>
        <v>-644068</v>
      </c>
      <c r="E114" s="49">
        <f>E116+E117</f>
        <v>-1010501</v>
      </c>
    </row>
    <row r="115" spans="2:5" ht="15">
      <c r="B115" s="47" t="s">
        <v>190</v>
      </c>
      <c r="C115" s="50"/>
      <c r="D115" s="62"/>
      <c r="E115" s="62"/>
    </row>
    <row r="116" spans="2:5" ht="15">
      <c r="B116" s="47" t="s">
        <v>291</v>
      </c>
      <c r="C116" s="50">
        <v>56.1</v>
      </c>
      <c r="D116" s="49">
        <v>-583852</v>
      </c>
      <c r="E116" s="49">
        <v>1755853</v>
      </c>
    </row>
    <row r="117" spans="2:7" ht="15">
      <c r="B117" s="47" t="s">
        <v>292</v>
      </c>
      <c r="C117" s="50">
        <v>56.2</v>
      </c>
      <c r="D117" s="49">
        <v>-60216</v>
      </c>
      <c r="E117" s="49">
        <v>-2766354</v>
      </c>
      <c r="G117" s="64"/>
    </row>
    <row r="118" spans="2:5" ht="15">
      <c r="B118" s="47" t="s">
        <v>293</v>
      </c>
      <c r="C118" s="50">
        <v>57</v>
      </c>
      <c r="D118" s="62">
        <f>D114+D108+D112+D113-D109+D110</f>
        <v>3880593</v>
      </c>
      <c r="E118" s="62">
        <f>E114+E108+E112+E113-E109+E110</f>
        <v>3616616</v>
      </c>
    </row>
    <row r="119" spans="2:5" ht="15">
      <c r="B119" s="47" t="s">
        <v>294</v>
      </c>
      <c r="C119" s="50">
        <v>58</v>
      </c>
      <c r="D119" s="62">
        <f>D118+D106</f>
        <v>8998049</v>
      </c>
      <c r="E119" s="62">
        <f>E118+E106</f>
        <v>8444163</v>
      </c>
    </row>
    <row r="121" spans="4:5" ht="15">
      <c r="D121" s="64">
        <f>D119-D84</f>
        <v>0</v>
      </c>
      <c r="E121" s="64">
        <f>E119-E84</f>
        <v>0</v>
      </c>
    </row>
    <row r="124" ht="15">
      <c r="D124" s="44"/>
    </row>
  </sheetData>
  <sheetProtection/>
  <mergeCells count="4">
    <mergeCell ref="B2:E2"/>
    <mergeCell ref="B3:E3"/>
    <mergeCell ref="B4:E4"/>
    <mergeCell ref="B1:E1"/>
  </mergeCells>
  <printOptions/>
  <pageMargins left="0.7" right="0.7" top="0.75" bottom="0.75" header="0.3" footer="0.3"/>
  <pageSetup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J128"/>
  <sheetViews>
    <sheetView view="pageBreakPreview" zoomScaleSheetLayoutView="100" zoomScalePageLayoutView="0" workbookViewId="0" topLeftCell="A106">
      <selection activeCell="E31" sqref="E31"/>
    </sheetView>
  </sheetViews>
  <sheetFormatPr defaultColWidth="9.140625" defaultRowHeight="15"/>
  <cols>
    <col min="1" max="1" width="9.140625" style="2" customWidth="1"/>
    <col min="2" max="2" width="77.28125" style="2" customWidth="1"/>
    <col min="3" max="3" width="8.140625" style="8" customWidth="1"/>
    <col min="4" max="4" width="12.421875" style="2" customWidth="1"/>
    <col min="5" max="5" width="14.57421875" style="2" customWidth="1"/>
    <col min="6" max="6" width="9.8515625" style="2" bestFit="1" customWidth="1"/>
    <col min="7" max="7" width="11.140625" style="2" bestFit="1" customWidth="1"/>
    <col min="8" max="16384" width="9.140625" style="2" customWidth="1"/>
  </cols>
  <sheetData>
    <row r="2" spans="2:5" ht="15">
      <c r="B2" s="74" t="s">
        <v>42</v>
      </c>
      <c r="C2" s="74"/>
      <c r="D2" s="74"/>
      <c r="E2" s="74"/>
    </row>
    <row r="3" spans="2:5" s="18" customFormat="1" ht="14.25">
      <c r="B3" s="75" t="s">
        <v>40</v>
      </c>
      <c r="C3" s="75"/>
      <c r="D3" s="75"/>
      <c r="E3" s="75"/>
    </row>
    <row r="4" spans="2:5" s="18" customFormat="1" ht="14.25">
      <c r="B4" s="75" t="str">
        <f>Баланс!B4</f>
        <v>по состоянию на 01 апреля 2014 г.</v>
      </c>
      <c r="C4" s="75"/>
      <c r="D4" s="75"/>
      <c r="E4" s="75"/>
    </row>
    <row r="6" spans="2:5" ht="86.25">
      <c r="B6" s="14" t="s">
        <v>76</v>
      </c>
      <c r="C6" s="7" t="s">
        <v>3</v>
      </c>
      <c r="D6" s="7" t="s">
        <v>43</v>
      </c>
      <c r="E6" s="6" t="s">
        <v>295</v>
      </c>
    </row>
    <row r="7" spans="2:5" ht="15">
      <c r="B7" s="1" t="s">
        <v>44</v>
      </c>
      <c r="C7" s="6"/>
      <c r="D7" s="10">
        <f>D56</f>
        <v>1123308</v>
      </c>
      <c r="E7" s="10">
        <f aca="true" t="shared" si="0" ref="D7:E9">E56</f>
        <v>603021</v>
      </c>
    </row>
    <row r="8" spans="2:5" ht="15">
      <c r="B8" s="1" t="s">
        <v>45</v>
      </c>
      <c r="C8" s="6"/>
      <c r="D8" s="10">
        <f t="shared" si="0"/>
        <v>194061</v>
      </c>
      <c r="E8" s="10">
        <f t="shared" si="0"/>
        <v>60812</v>
      </c>
    </row>
    <row r="9" spans="2:6" ht="15">
      <c r="B9" s="1" t="s">
        <v>46</v>
      </c>
      <c r="C9" s="6"/>
      <c r="D9" s="10">
        <f t="shared" si="0"/>
        <v>144815</v>
      </c>
      <c r="E9" s="10">
        <f t="shared" si="0"/>
        <v>9532</v>
      </c>
      <c r="F9" s="17"/>
    </row>
    <row r="10" spans="2:5" ht="15">
      <c r="B10" s="1" t="s">
        <v>47</v>
      </c>
      <c r="C10" s="6"/>
      <c r="D10" s="29">
        <f>D60</f>
        <v>539127</v>
      </c>
      <c r="E10" s="29">
        <f>E60</f>
        <v>124971</v>
      </c>
    </row>
    <row r="11" spans="2:5" ht="15">
      <c r="B11" s="1" t="s">
        <v>48</v>
      </c>
      <c r="C11" s="6"/>
      <c r="D11" s="29">
        <f>D61</f>
        <v>90106</v>
      </c>
      <c r="E11" s="29">
        <f>E61</f>
        <v>-6907</v>
      </c>
    </row>
    <row r="12" spans="2:5" ht="15">
      <c r="B12" s="5" t="s">
        <v>49</v>
      </c>
      <c r="C12" s="6">
        <v>25</v>
      </c>
      <c r="D12" s="11">
        <f>D7+D8-D9-D10+D11</f>
        <v>723533</v>
      </c>
      <c r="E12" s="11">
        <f>E7+E8-E9-E10+E11</f>
        <v>522423</v>
      </c>
    </row>
    <row r="13" spans="2:5" ht="15">
      <c r="B13" s="5" t="s">
        <v>50</v>
      </c>
      <c r="C13" s="6"/>
      <c r="D13" s="11">
        <f>D63</f>
        <v>0</v>
      </c>
      <c r="E13" s="11">
        <f>E63</f>
        <v>21</v>
      </c>
    </row>
    <row r="14" spans="2:5" ht="15">
      <c r="B14" s="5" t="s">
        <v>51</v>
      </c>
      <c r="C14" s="6"/>
      <c r="D14" s="11">
        <f>D15+D16+D17+D18</f>
        <v>377576</v>
      </c>
      <c r="E14" s="11">
        <f>E15+E16+E17+E18</f>
        <v>154446</v>
      </c>
    </row>
    <row r="15" spans="2:6" ht="15">
      <c r="B15" s="1" t="s">
        <v>52</v>
      </c>
      <c r="C15" s="6">
        <v>26</v>
      </c>
      <c r="D15" s="10">
        <f>D66</f>
        <v>128280</v>
      </c>
      <c r="E15" s="10">
        <f>E66</f>
        <v>166283</v>
      </c>
      <c r="F15" s="17"/>
    </row>
    <row r="16" spans="2:5" ht="15">
      <c r="B16" s="4" t="s">
        <v>53</v>
      </c>
      <c r="C16" s="20">
        <v>27</v>
      </c>
      <c r="D16" s="21">
        <f>D70</f>
        <v>-2869</v>
      </c>
      <c r="E16" s="21">
        <f>E70</f>
        <v>0</v>
      </c>
    </row>
    <row r="17" spans="2:6" ht="15">
      <c r="B17" s="4" t="s">
        <v>54</v>
      </c>
      <c r="C17" s="20">
        <v>28</v>
      </c>
      <c r="D17" s="21">
        <f>D79</f>
        <v>252165</v>
      </c>
      <c r="E17" s="21">
        <f>E79</f>
        <v>-11837</v>
      </c>
      <c r="F17" s="29"/>
    </row>
    <row r="18" spans="2:5" s="12" customFormat="1" ht="45">
      <c r="B18" s="24" t="s">
        <v>77</v>
      </c>
      <c r="C18" s="25">
        <v>27.22</v>
      </c>
      <c r="D18" s="26">
        <f>D78</f>
        <v>0</v>
      </c>
      <c r="E18" s="26">
        <f>E78</f>
        <v>0</v>
      </c>
    </row>
    <row r="19" spans="2:5" ht="15">
      <c r="B19" s="23" t="s">
        <v>55</v>
      </c>
      <c r="C19" s="20">
        <v>29</v>
      </c>
      <c r="D19" s="21"/>
      <c r="E19" s="21"/>
    </row>
    <row r="20" spans="2:5" ht="15">
      <c r="B20" s="23" t="s">
        <v>56</v>
      </c>
      <c r="C20" s="20">
        <v>30</v>
      </c>
      <c r="D20" s="21">
        <f>D84+D83+D64</f>
        <v>36191</v>
      </c>
      <c r="E20" s="21">
        <f>E84+E83+E64</f>
        <v>161</v>
      </c>
    </row>
    <row r="21" spans="2:6" ht="15">
      <c r="B21" s="23" t="s">
        <v>57</v>
      </c>
      <c r="C21" s="20"/>
      <c r="D21" s="22">
        <f>D12+D13+D14+D19+D20</f>
        <v>1137300</v>
      </c>
      <c r="E21" s="22">
        <f>E12+E13+E14+E19+E20</f>
        <v>677051</v>
      </c>
      <c r="F21" s="17"/>
    </row>
    <row r="22" spans="2:5" ht="30">
      <c r="B22" s="27" t="s">
        <v>58</v>
      </c>
      <c r="C22" s="20"/>
      <c r="D22" s="29">
        <f>(D90+D91)*-1</f>
        <v>-486235</v>
      </c>
      <c r="E22" s="29">
        <f>(E90+E91)*-1</f>
        <v>-279860</v>
      </c>
    </row>
    <row r="23" spans="2:5" ht="15">
      <c r="B23" s="27" t="s">
        <v>59</v>
      </c>
      <c r="C23" s="20"/>
      <c r="D23" s="29">
        <f>D92</f>
        <v>21670</v>
      </c>
      <c r="E23" s="29">
        <f>E92</f>
        <v>5272</v>
      </c>
    </row>
    <row r="24" spans="2:5" ht="15">
      <c r="B24" s="27" t="s">
        <v>60</v>
      </c>
      <c r="C24" s="20"/>
      <c r="D24" s="21">
        <f>D93</f>
        <v>14087</v>
      </c>
      <c r="E24" s="21">
        <f>E93</f>
        <v>10852</v>
      </c>
    </row>
    <row r="25" spans="2:5" ht="15">
      <c r="B25" s="27" t="s">
        <v>61</v>
      </c>
      <c r="C25" s="20"/>
      <c r="D25" s="29">
        <f>-D95</f>
        <v>-5242</v>
      </c>
      <c r="E25" s="29">
        <f>-E95</f>
        <v>-11828</v>
      </c>
    </row>
    <row r="26" spans="2:5" ht="15">
      <c r="B26" s="27" t="s">
        <v>62</v>
      </c>
      <c r="C26" s="20"/>
      <c r="D26" s="29">
        <f>(D100+D102)*-1</f>
        <v>-51703</v>
      </c>
      <c r="E26" s="29">
        <f>(E100+E102)*-1</f>
        <v>77107</v>
      </c>
    </row>
    <row r="27" spans="2:5" ht="15">
      <c r="B27" s="27" t="s">
        <v>63</v>
      </c>
      <c r="C27" s="20"/>
      <c r="D27" s="29">
        <f>D103</f>
        <v>9162</v>
      </c>
      <c r="E27" s="29">
        <f>E103</f>
        <v>-142</v>
      </c>
    </row>
    <row r="28" spans="2:5" ht="15">
      <c r="B28" s="5" t="s">
        <v>64</v>
      </c>
      <c r="C28" s="6">
        <v>31</v>
      </c>
      <c r="D28" s="30">
        <f>D22+D23+D24+D25+D26+D27</f>
        <v>-498261</v>
      </c>
      <c r="E28" s="30">
        <f>E22+E23+E24+E25+E26+E27</f>
        <v>-198599</v>
      </c>
    </row>
    <row r="29" spans="2:5" ht="15">
      <c r="B29" s="3" t="s">
        <v>65</v>
      </c>
      <c r="C29" s="6"/>
      <c r="D29" s="29">
        <f>-D106</f>
        <v>-93372</v>
      </c>
      <c r="E29" s="29">
        <f>-E106</f>
        <v>-79084</v>
      </c>
    </row>
    <row r="30" spans="2:5" ht="15">
      <c r="B30" s="1" t="s">
        <v>66</v>
      </c>
      <c r="C30" s="6"/>
      <c r="D30" s="29">
        <f>-D112</f>
        <v>-23335</v>
      </c>
      <c r="E30" s="29">
        <f>-E112</f>
        <v>-3609</v>
      </c>
    </row>
    <row r="31" spans="2:5" ht="15">
      <c r="B31" s="1" t="s">
        <v>67</v>
      </c>
      <c r="C31" s="6">
        <v>32</v>
      </c>
      <c r="D31" s="29">
        <f>-D107</f>
        <v>-4391</v>
      </c>
      <c r="E31" s="29">
        <f>-E107</f>
        <v>-4791</v>
      </c>
    </row>
    <row r="32" spans="2:7" ht="15">
      <c r="B32" s="1" t="s">
        <v>68</v>
      </c>
      <c r="C32" s="6">
        <v>33</v>
      </c>
      <c r="D32" s="29">
        <f>-(D113+D119)</f>
        <v>-562996</v>
      </c>
      <c r="E32" s="29">
        <f>-(E113+E119)</f>
        <v>-374385</v>
      </c>
      <c r="F32" s="53"/>
      <c r="G32" s="41"/>
    </row>
    <row r="33" spans="2:5" ht="15">
      <c r="B33" s="5" t="s">
        <v>69</v>
      </c>
      <c r="C33" s="6"/>
      <c r="D33" s="30">
        <f>D28+D29+D30+D31+D32</f>
        <v>-1182355</v>
      </c>
      <c r="E33" s="30">
        <f>E28+E29+E30+E31+E32</f>
        <v>-660468</v>
      </c>
    </row>
    <row r="34" spans="2:5" ht="15">
      <c r="B34" s="5" t="s">
        <v>70</v>
      </c>
      <c r="C34" s="6"/>
      <c r="D34" s="29">
        <f>D21+D33</f>
        <v>-45055</v>
      </c>
      <c r="E34" s="29">
        <f>E21+E33</f>
        <v>16583</v>
      </c>
    </row>
    <row r="35" spans="2:5" ht="15">
      <c r="B35" s="1" t="s">
        <v>71</v>
      </c>
      <c r="C35" s="6">
        <v>34</v>
      </c>
      <c r="D35" s="29">
        <f>-D124</f>
        <v>-15161</v>
      </c>
      <c r="E35" s="29">
        <f>-E124</f>
        <v>-33673</v>
      </c>
    </row>
    <row r="36" spans="2:10" s="18" customFormat="1" ht="14.25">
      <c r="B36" s="5" t="s">
        <v>72</v>
      </c>
      <c r="C36" s="6"/>
      <c r="D36" s="30">
        <f>D34+D35</f>
        <v>-60216</v>
      </c>
      <c r="E36" s="30">
        <f>E34+E35</f>
        <v>-17090</v>
      </c>
      <c r="J36" s="18" t="s">
        <v>198</v>
      </c>
    </row>
    <row r="37" spans="2:10" s="18" customFormat="1" ht="14.25">
      <c r="B37" s="13" t="s">
        <v>73</v>
      </c>
      <c r="C37" s="6"/>
      <c r="D37" s="11"/>
      <c r="E37" s="11"/>
      <c r="J37" s="18">
        <f>356025-53309</f>
        <v>302716</v>
      </c>
    </row>
    <row r="38" spans="2:10" ht="15">
      <c r="B38" s="1" t="s">
        <v>74</v>
      </c>
      <c r="C38" s="6"/>
      <c r="D38" s="31">
        <f>D36/(J37/1000)</f>
        <v>-198.9191189101336</v>
      </c>
      <c r="E38" s="31">
        <f>E36/(J38/1000)</f>
        <v>-50.17660167294486</v>
      </c>
      <c r="F38" s="2" t="s">
        <v>133</v>
      </c>
      <c r="J38" s="2">
        <v>340597</v>
      </c>
    </row>
    <row r="39" spans="2:6" ht="15">
      <c r="B39" s="1" t="s">
        <v>75</v>
      </c>
      <c r="C39" s="6"/>
      <c r="D39" s="28"/>
      <c r="E39" s="28"/>
      <c r="F39" s="2">
        <f>E36/E38</f>
        <v>340.597</v>
      </c>
    </row>
    <row r="41" ht="15">
      <c r="B41" s="2" t="str">
        <f>Баланс!B46</f>
        <v>Председатель Правления__________________________Гаппаров Ш.А.</v>
      </c>
    </row>
    <row r="43" ht="15">
      <c r="B43" s="2" t="s">
        <v>41</v>
      </c>
    </row>
    <row r="50" ht="15">
      <c r="B50" s="2" t="s">
        <v>197</v>
      </c>
    </row>
    <row r="52" spans="2:5" ht="76.5">
      <c r="B52" s="45" t="s">
        <v>138</v>
      </c>
      <c r="C52" s="45" t="s">
        <v>195</v>
      </c>
      <c r="D52" s="45" t="s">
        <v>194</v>
      </c>
      <c r="E52" s="45" t="s">
        <v>196</v>
      </c>
    </row>
    <row r="53" spans="2:5" ht="15">
      <c r="B53" s="46">
        <v>1</v>
      </c>
      <c r="C53" s="46">
        <v>2</v>
      </c>
      <c r="D53" s="46">
        <v>4</v>
      </c>
      <c r="E53" s="46">
        <v>6</v>
      </c>
    </row>
    <row r="54" spans="2:5" ht="15">
      <c r="B54" s="47" t="s">
        <v>139</v>
      </c>
      <c r="C54" s="50"/>
      <c r="D54" s="48"/>
      <c r="E54" s="48"/>
    </row>
    <row r="55" spans="2:7" s="18" customFormat="1" ht="15">
      <c r="B55" s="51" t="s">
        <v>140</v>
      </c>
      <c r="C55" s="52"/>
      <c r="D55" s="62">
        <v>723828</v>
      </c>
      <c r="E55" s="62">
        <v>522444</v>
      </c>
      <c r="F55" s="2"/>
      <c r="G55" s="2"/>
    </row>
    <row r="56" spans="2:5" ht="15">
      <c r="B56" s="47" t="s">
        <v>44</v>
      </c>
      <c r="C56" s="50">
        <v>1</v>
      </c>
      <c r="D56" s="62">
        <v>1123308</v>
      </c>
      <c r="E56" s="62">
        <v>603021</v>
      </c>
    </row>
    <row r="57" spans="2:5" ht="15">
      <c r="B57" s="47" t="s">
        <v>45</v>
      </c>
      <c r="C57" s="50">
        <v>2</v>
      </c>
      <c r="D57" s="62">
        <v>194061</v>
      </c>
      <c r="E57" s="62">
        <v>60812</v>
      </c>
    </row>
    <row r="58" spans="2:5" ht="15">
      <c r="B58" s="47" t="s">
        <v>46</v>
      </c>
      <c r="C58" s="50">
        <v>3</v>
      </c>
      <c r="D58" s="62">
        <v>144815</v>
      </c>
      <c r="E58" s="62">
        <v>9532</v>
      </c>
    </row>
    <row r="59" spans="2:5" ht="15">
      <c r="B59" s="47" t="s">
        <v>141</v>
      </c>
      <c r="C59" s="50">
        <v>4</v>
      </c>
      <c r="D59" s="62">
        <v>1172554</v>
      </c>
      <c r="E59" s="62">
        <v>654301</v>
      </c>
    </row>
    <row r="60" spans="2:5" ht="15">
      <c r="B60" s="47" t="s">
        <v>47</v>
      </c>
      <c r="C60" s="50">
        <v>5</v>
      </c>
      <c r="D60" s="62">
        <v>539127</v>
      </c>
      <c r="E60" s="62">
        <v>124971</v>
      </c>
    </row>
    <row r="61" spans="2:5" ht="15">
      <c r="B61" s="47" t="s">
        <v>48</v>
      </c>
      <c r="C61" s="50">
        <v>6</v>
      </c>
      <c r="D61" s="62">
        <v>90106</v>
      </c>
      <c r="E61" s="62">
        <v>-6907</v>
      </c>
    </row>
    <row r="62" spans="2:5" ht="15">
      <c r="B62" s="47" t="s">
        <v>49</v>
      </c>
      <c r="C62" s="50">
        <v>7</v>
      </c>
      <c r="D62" s="62">
        <v>723533</v>
      </c>
      <c r="E62" s="62">
        <v>522423</v>
      </c>
    </row>
    <row r="63" spans="2:5" ht="15">
      <c r="B63" s="47" t="s">
        <v>50</v>
      </c>
      <c r="C63" s="50">
        <v>8</v>
      </c>
      <c r="D63" s="62"/>
      <c r="E63" s="62">
        <v>21</v>
      </c>
    </row>
    <row r="64" spans="2:5" ht="15">
      <c r="B64" s="47" t="s">
        <v>142</v>
      </c>
      <c r="C64" s="50">
        <v>9</v>
      </c>
      <c r="D64" s="62">
        <v>295</v>
      </c>
      <c r="E64" s="62"/>
    </row>
    <row r="65" spans="2:5" ht="15">
      <c r="B65" s="47" t="s">
        <v>51</v>
      </c>
      <c r="C65" s="50"/>
      <c r="D65" s="62">
        <v>419488</v>
      </c>
      <c r="E65" s="62">
        <v>154446</v>
      </c>
    </row>
    <row r="66" spans="2:5" ht="15">
      <c r="B66" s="47" t="s">
        <v>52</v>
      </c>
      <c r="C66" s="50">
        <v>10</v>
      </c>
      <c r="D66" s="62">
        <v>128280</v>
      </c>
      <c r="E66" s="62">
        <v>166283</v>
      </c>
    </row>
    <row r="67" spans="2:5" ht="15">
      <c r="B67" s="47" t="s">
        <v>143</v>
      </c>
      <c r="C67" s="50"/>
      <c r="D67" s="63"/>
      <c r="E67" s="63"/>
    </row>
    <row r="68" spans="2:5" ht="15">
      <c r="B68" s="47" t="s">
        <v>144</v>
      </c>
      <c r="C68" s="50">
        <v>10.1</v>
      </c>
      <c r="D68" s="62">
        <v>94653</v>
      </c>
      <c r="E68" s="62">
        <v>104503</v>
      </c>
    </row>
    <row r="69" spans="2:5" ht="15">
      <c r="B69" s="47" t="s">
        <v>145</v>
      </c>
      <c r="C69" s="50">
        <v>10.2</v>
      </c>
      <c r="D69" s="62">
        <v>33627</v>
      </c>
      <c r="E69" s="62">
        <v>61780</v>
      </c>
    </row>
    <row r="70" spans="2:5" ht="15">
      <c r="B70" s="47" t="s">
        <v>146</v>
      </c>
      <c r="C70" s="50">
        <v>11</v>
      </c>
      <c r="D70" s="62">
        <v>-2869</v>
      </c>
      <c r="E70" s="62"/>
    </row>
    <row r="71" spans="2:5" ht="15">
      <c r="B71" s="47" t="s">
        <v>143</v>
      </c>
      <c r="C71" s="50"/>
      <c r="D71" s="63"/>
      <c r="E71" s="63"/>
    </row>
    <row r="72" spans="2:5" ht="15">
      <c r="B72" s="47" t="s">
        <v>147</v>
      </c>
      <c r="C72" s="50">
        <v>11.1</v>
      </c>
      <c r="D72" s="62">
        <v>-649</v>
      </c>
      <c r="E72" s="62"/>
    </row>
    <row r="73" spans="2:5" ht="15">
      <c r="B73" s="47" t="s">
        <v>148</v>
      </c>
      <c r="C73" s="50">
        <v>11.2</v>
      </c>
      <c r="D73" s="62">
        <v>-2220</v>
      </c>
      <c r="E73" s="62"/>
    </row>
    <row r="74" spans="2:5" ht="15">
      <c r="B74" s="47" t="s">
        <v>149</v>
      </c>
      <c r="C74" s="50">
        <v>11.3</v>
      </c>
      <c r="D74" s="62"/>
      <c r="E74" s="62"/>
    </row>
    <row r="75" spans="2:5" ht="15">
      <c r="B75" s="47" t="s">
        <v>150</v>
      </c>
      <c r="C75" s="50">
        <v>11.4</v>
      </c>
      <c r="D75" s="62"/>
      <c r="E75" s="62"/>
    </row>
    <row r="76" spans="2:5" ht="15">
      <c r="B76" s="47" t="s">
        <v>151</v>
      </c>
      <c r="C76" s="50">
        <v>12</v>
      </c>
      <c r="D76" s="62">
        <v>252165</v>
      </c>
      <c r="E76" s="62">
        <v>-11837</v>
      </c>
    </row>
    <row r="77" spans="2:5" ht="15">
      <c r="B77" s="47" t="s">
        <v>143</v>
      </c>
      <c r="C77" s="50"/>
      <c r="D77" s="63"/>
      <c r="E77" s="63"/>
    </row>
    <row r="78" spans="2:5" ht="25.5">
      <c r="B78" s="47" t="s">
        <v>152</v>
      </c>
      <c r="C78" s="50">
        <v>12.1</v>
      </c>
      <c r="D78" s="62"/>
      <c r="E78" s="62"/>
    </row>
    <row r="79" spans="2:5" ht="15">
      <c r="B79" s="47" t="s">
        <v>153</v>
      </c>
      <c r="C79" s="50">
        <v>12.2</v>
      </c>
      <c r="D79" s="62">
        <v>252165</v>
      </c>
      <c r="E79" s="62">
        <v>-11837</v>
      </c>
    </row>
    <row r="80" spans="2:5" ht="15">
      <c r="B80" s="47" t="s">
        <v>154</v>
      </c>
      <c r="C80" s="50">
        <v>12.3</v>
      </c>
      <c r="D80" s="62"/>
      <c r="E80" s="62"/>
    </row>
    <row r="81" spans="2:5" ht="15">
      <c r="B81" s="47" t="s">
        <v>155</v>
      </c>
      <c r="C81" s="50">
        <v>12.4</v>
      </c>
      <c r="D81" s="62"/>
      <c r="E81" s="62"/>
    </row>
    <row r="82" spans="2:5" ht="15">
      <c r="B82" s="47" t="s">
        <v>156</v>
      </c>
      <c r="C82" s="50">
        <v>13</v>
      </c>
      <c r="D82" s="62"/>
      <c r="E82" s="62"/>
    </row>
    <row r="83" spans="2:5" ht="15">
      <c r="B83" s="47" t="s">
        <v>157</v>
      </c>
      <c r="C83" s="50">
        <v>14</v>
      </c>
      <c r="D83" s="62">
        <v>41912</v>
      </c>
      <c r="E83" s="62"/>
    </row>
    <row r="84" spans="2:5" ht="15">
      <c r="B84" s="47" t="s">
        <v>158</v>
      </c>
      <c r="C84" s="50"/>
      <c r="D84" s="62">
        <v>-6016</v>
      </c>
      <c r="E84" s="62">
        <v>161</v>
      </c>
    </row>
    <row r="85" spans="2:5" ht="15">
      <c r="B85" s="47" t="s">
        <v>159</v>
      </c>
      <c r="C85" s="50">
        <v>15</v>
      </c>
      <c r="D85" s="62">
        <v>-13939</v>
      </c>
      <c r="E85" s="62">
        <v>33</v>
      </c>
    </row>
    <row r="86" spans="2:5" ht="15">
      <c r="B86" s="47" t="s">
        <v>160</v>
      </c>
      <c r="C86" s="50">
        <v>16</v>
      </c>
      <c r="D86" s="62">
        <v>7923</v>
      </c>
      <c r="E86" s="62">
        <v>128</v>
      </c>
    </row>
    <row r="87" spans="2:5" ht="15">
      <c r="B87" s="47" t="s">
        <v>161</v>
      </c>
      <c r="C87" s="50">
        <v>17</v>
      </c>
      <c r="D87" s="62"/>
      <c r="E87" s="62"/>
    </row>
    <row r="88" spans="2:7" ht="15">
      <c r="B88" s="47" t="s">
        <v>57</v>
      </c>
      <c r="C88" s="50">
        <v>18</v>
      </c>
      <c r="D88" s="62">
        <v>1137300</v>
      </c>
      <c r="E88" s="62">
        <v>677051</v>
      </c>
      <c r="G88" s="17"/>
    </row>
    <row r="89" spans="2:5" ht="15">
      <c r="B89" s="47" t="s">
        <v>162</v>
      </c>
      <c r="C89" s="50"/>
      <c r="D89" s="63"/>
      <c r="E89" s="63"/>
    </row>
    <row r="90" spans="2:5" ht="15">
      <c r="B90" s="47" t="s">
        <v>163</v>
      </c>
      <c r="C90" s="50">
        <v>19</v>
      </c>
      <c r="D90" s="62">
        <v>479332</v>
      </c>
      <c r="E90" s="62">
        <v>267154</v>
      </c>
    </row>
    <row r="91" spans="2:5" ht="15">
      <c r="B91" s="47" t="s">
        <v>164</v>
      </c>
      <c r="C91" s="50">
        <v>20</v>
      </c>
      <c r="D91" s="62">
        <v>6903</v>
      </c>
      <c r="E91" s="62">
        <v>12706</v>
      </c>
    </row>
    <row r="92" spans="2:5" ht="15">
      <c r="B92" s="47" t="s">
        <v>59</v>
      </c>
      <c r="C92" s="50">
        <v>21</v>
      </c>
      <c r="D92" s="62">
        <v>21670</v>
      </c>
      <c r="E92" s="62">
        <v>5272</v>
      </c>
    </row>
    <row r="93" spans="2:5" ht="15">
      <c r="B93" s="47" t="s">
        <v>165</v>
      </c>
      <c r="C93" s="50">
        <v>22</v>
      </c>
      <c r="D93" s="62">
        <v>14087</v>
      </c>
      <c r="E93" s="62">
        <v>10852</v>
      </c>
    </row>
    <row r="94" spans="2:5" ht="15">
      <c r="B94" s="47" t="s">
        <v>166</v>
      </c>
      <c r="C94" s="50">
        <v>23</v>
      </c>
      <c r="D94" s="62">
        <v>450478</v>
      </c>
      <c r="E94" s="62">
        <v>263736</v>
      </c>
    </row>
    <row r="95" spans="2:5" ht="15">
      <c r="B95" s="47" t="s">
        <v>61</v>
      </c>
      <c r="C95" s="50">
        <v>24</v>
      </c>
      <c r="D95" s="62">
        <v>5242</v>
      </c>
      <c r="E95" s="62">
        <v>11828</v>
      </c>
    </row>
    <row r="96" spans="2:5" ht="25.5">
      <c r="B96" s="47" t="s">
        <v>167</v>
      </c>
      <c r="C96" s="50">
        <v>25</v>
      </c>
      <c r="D96" s="62"/>
      <c r="E96" s="62"/>
    </row>
    <row r="97" spans="2:5" ht="25.5">
      <c r="B97" s="47" t="s">
        <v>168</v>
      </c>
      <c r="C97" s="50">
        <v>26</v>
      </c>
      <c r="D97" s="62"/>
      <c r="E97" s="62"/>
    </row>
    <row r="98" spans="2:5" ht="15">
      <c r="B98" s="47" t="s">
        <v>169</v>
      </c>
      <c r="C98" s="50">
        <v>27</v>
      </c>
      <c r="D98" s="62"/>
      <c r="E98" s="62"/>
    </row>
    <row r="99" spans="2:5" ht="25.5">
      <c r="B99" s="47" t="s">
        <v>170</v>
      </c>
      <c r="C99" s="50">
        <v>28</v>
      </c>
      <c r="D99" s="62"/>
      <c r="E99" s="62"/>
    </row>
    <row r="100" spans="2:5" ht="15">
      <c r="B100" s="47" t="s">
        <v>171</v>
      </c>
      <c r="C100" s="50">
        <v>29</v>
      </c>
      <c r="D100" s="62">
        <v>23258</v>
      </c>
      <c r="E100" s="62">
        <v>10870</v>
      </c>
    </row>
    <row r="101" spans="2:5" ht="15">
      <c r="B101" s="47" t="s">
        <v>172</v>
      </c>
      <c r="C101" s="50">
        <v>30</v>
      </c>
      <c r="D101" s="62"/>
      <c r="E101" s="62"/>
    </row>
    <row r="102" spans="2:5" ht="15">
      <c r="B102" s="47" t="s">
        <v>173</v>
      </c>
      <c r="C102" s="50">
        <v>31</v>
      </c>
      <c r="D102" s="62">
        <v>28445</v>
      </c>
      <c r="E102" s="62">
        <v>-87977</v>
      </c>
    </row>
    <row r="103" spans="2:5" ht="15">
      <c r="B103" s="47" t="s">
        <v>174</v>
      </c>
      <c r="C103" s="50">
        <v>32</v>
      </c>
      <c r="D103" s="62">
        <v>9162</v>
      </c>
      <c r="E103" s="62">
        <v>-142</v>
      </c>
    </row>
    <row r="104" spans="2:5" ht="15">
      <c r="B104" s="47" t="s">
        <v>175</v>
      </c>
      <c r="C104" s="50">
        <v>33</v>
      </c>
      <c r="D104" s="62"/>
      <c r="E104" s="62"/>
    </row>
    <row r="105" spans="2:5" ht="15">
      <c r="B105" s="47" t="s">
        <v>176</v>
      </c>
      <c r="C105" s="50">
        <v>34</v>
      </c>
      <c r="D105" s="62"/>
      <c r="E105" s="62"/>
    </row>
    <row r="106" spans="2:5" ht="15">
      <c r="B106" s="47" t="s">
        <v>65</v>
      </c>
      <c r="C106" s="50">
        <v>35</v>
      </c>
      <c r="D106" s="62">
        <v>93372</v>
      </c>
      <c r="E106" s="62">
        <v>79084</v>
      </c>
    </row>
    <row r="107" spans="2:5" ht="15">
      <c r="B107" s="47" t="s">
        <v>177</v>
      </c>
      <c r="C107" s="50">
        <v>36</v>
      </c>
      <c r="D107" s="62">
        <v>4391</v>
      </c>
      <c r="E107" s="62">
        <v>4791</v>
      </c>
    </row>
    <row r="108" spans="2:5" ht="15">
      <c r="B108" s="47" t="s">
        <v>143</v>
      </c>
      <c r="C108" s="50"/>
      <c r="D108" s="63"/>
      <c r="E108" s="63"/>
    </row>
    <row r="109" spans="2:5" ht="15">
      <c r="B109" s="47" t="s">
        <v>178</v>
      </c>
      <c r="C109" s="50">
        <v>36.1</v>
      </c>
      <c r="D109" s="62">
        <v>4391</v>
      </c>
      <c r="E109" s="62">
        <v>4791</v>
      </c>
    </row>
    <row r="110" spans="2:5" ht="15">
      <c r="B110" s="47" t="s">
        <v>179</v>
      </c>
      <c r="C110" s="50">
        <v>37</v>
      </c>
      <c r="D110" s="62">
        <v>49168</v>
      </c>
      <c r="E110" s="62">
        <v>3631</v>
      </c>
    </row>
    <row r="111" spans="2:5" ht="15">
      <c r="B111" s="47" t="s">
        <v>180</v>
      </c>
      <c r="C111" s="50">
        <v>38</v>
      </c>
      <c r="D111" s="62">
        <v>25833</v>
      </c>
      <c r="E111" s="62">
        <v>22</v>
      </c>
    </row>
    <row r="112" spans="2:5" ht="15">
      <c r="B112" s="47" t="s">
        <v>181</v>
      </c>
      <c r="C112" s="50">
        <v>39</v>
      </c>
      <c r="D112" s="62">
        <v>23335</v>
      </c>
      <c r="E112" s="62">
        <v>3609</v>
      </c>
    </row>
    <row r="113" spans="2:5" ht="15">
      <c r="B113" s="47" t="s">
        <v>68</v>
      </c>
      <c r="C113" s="50">
        <v>40</v>
      </c>
      <c r="D113" s="62">
        <v>551977</v>
      </c>
      <c r="E113" s="62">
        <v>364940</v>
      </c>
    </row>
    <row r="114" spans="2:5" ht="15">
      <c r="B114" s="47" t="s">
        <v>143</v>
      </c>
      <c r="C114" s="50"/>
      <c r="D114" s="63"/>
      <c r="E114" s="63"/>
    </row>
    <row r="115" spans="2:5" ht="15">
      <c r="B115" s="47" t="s">
        <v>182</v>
      </c>
      <c r="C115" s="50">
        <v>40.1</v>
      </c>
      <c r="D115" s="62">
        <v>320545</v>
      </c>
      <c r="E115" s="62">
        <v>248827</v>
      </c>
    </row>
    <row r="116" spans="2:5" ht="25.5">
      <c r="B116" s="47" t="s">
        <v>183</v>
      </c>
      <c r="C116" s="50">
        <v>40.2</v>
      </c>
      <c r="D116" s="62">
        <v>33839</v>
      </c>
      <c r="E116" s="62">
        <v>19650</v>
      </c>
    </row>
    <row r="117" spans="2:5" ht="15">
      <c r="B117" s="47" t="s">
        <v>184</v>
      </c>
      <c r="C117" s="50">
        <v>40.3</v>
      </c>
      <c r="D117" s="62">
        <v>41255</v>
      </c>
      <c r="E117" s="62">
        <v>35235</v>
      </c>
    </row>
    <row r="118" spans="2:5" ht="15">
      <c r="B118" s="47" t="s">
        <v>185</v>
      </c>
      <c r="C118" s="50">
        <v>41</v>
      </c>
      <c r="D118" s="62">
        <v>6581</v>
      </c>
      <c r="E118" s="62">
        <v>8644</v>
      </c>
    </row>
    <row r="119" spans="2:5" ht="15">
      <c r="B119" s="47" t="s">
        <v>186</v>
      </c>
      <c r="C119" s="50">
        <v>42</v>
      </c>
      <c r="D119" s="62">
        <v>11019</v>
      </c>
      <c r="E119" s="62">
        <v>9445</v>
      </c>
    </row>
    <row r="120" spans="2:6" ht="15">
      <c r="B120" s="47" t="s">
        <v>69</v>
      </c>
      <c r="C120" s="50">
        <v>43</v>
      </c>
      <c r="D120" s="62">
        <v>1182355</v>
      </c>
      <c r="E120" s="62">
        <v>660468</v>
      </c>
      <c r="F120" s="17">
        <f>E120+E33</f>
        <v>0</v>
      </c>
    </row>
    <row r="121" spans="2:5" ht="15">
      <c r="B121" s="47" t="s">
        <v>72</v>
      </c>
      <c r="C121" s="50">
        <v>44</v>
      </c>
      <c r="D121" s="62">
        <v>-45055</v>
      </c>
      <c r="E121" s="62">
        <v>16583</v>
      </c>
    </row>
    <row r="122" spans="2:5" ht="15">
      <c r="B122" s="47" t="s">
        <v>187</v>
      </c>
      <c r="C122" s="50">
        <v>45</v>
      </c>
      <c r="D122" s="62"/>
      <c r="E122" s="62"/>
    </row>
    <row r="123" spans="2:5" ht="15">
      <c r="B123" s="47" t="s">
        <v>188</v>
      </c>
      <c r="C123" s="50">
        <v>46</v>
      </c>
      <c r="D123" s="62">
        <v>-45055</v>
      </c>
      <c r="E123" s="62">
        <v>16583</v>
      </c>
    </row>
    <row r="124" spans="2:5" ht="15">
      <c r="B124" s="47" t="s">
        <v>189</v>
      </c>
      <c r="C124" s="50">
        <v>47</v>
      </c>
      <c r="D124" s="62">
        <v>15161</v>
      </c>
      <c r="E124" s="62">
        <v>33673</v>
      </c>
    </row>
    <row r="125" spans="2:5" ht="15">
      <c r="B125" s="47" t="s">
        <v>190</v>
      </c>
      <c r="C125" s="50"/>
      <c r="D125" s="63"/>
      <c r="E125" s="63"/>
    </row>
    <row r="126" spans="2:5" ht="15">
      <c r="B126" s="47" t="s">
        <v>191</v>
      </c>
      <c r="C126" s="50">
        <v>47.1</v>
      </c>
      <c r="D126" s="62">
        <v>8248</v>
      </c>
      <c r="E126" s="62">
        <v>24406</v>
      </c>
    </row>
    <row r="127" spans="2:5" ht="15">
      <c r="B127" s="47" t="s">
        <v>192</v>
      </c>
      <c r="C127" s="50">
        <v>47.2</v>
      </c>
      <c r="D127" s="62">
        <v>6913</v>
      </c>
      <c r="E127" s="62">
        <v>9267</v>
      </c>
    </row>
    <row r="128" spans="2:5" ht="15">
      <c r="B128" s="47" t="s">
        <v>193</v>
      </c>
      <c r="C128" s="50">
        <v>48</v>
      </c>
      <c r="D128" s="62">
        <v>-60216</v>
      </c>
      <c r="E128" s="62">
        <v>-17090</v>
      </c>
    </row>
  </sheetData>
  <sheetProtection/>
  <mergeCells count="3">
    <mergeCell ref="B2:E2"/>
    <mergeCell ref="B3:E3"/>
    <mergeCell ref="B4:E4"/>
  </mergeCells>
  <printOptions/>
  <pageMargins left="0.7" right="0.7" top="0.75" bottom="0.75" header="0.3" footer="0.3"/>
  <pageSetup horizontalDpi="180" verticalDpi="18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7"/>
  <sheetViews>
    <sheetView view="pageBreakPreview" zoomScale="85" zoomScaleSheetLayoutView="85" zoomScalePageLayoutView="0" workbookViewId="0" topLeftCell="A1">
      <selection activeCell="E52" sqref="E52:E104"/>
    </sheetView>
  </sheetViews>
  <sheetFormatPr defaultColWidth="9.140625" defaultRowHeight="15"/>
  <cols>
    <col min="2" max="2" width="76.8515625" style="0" customWidth="1"/>
    <col min="4" max="4" width="12.140625" style="0" customWidth="1"/>
    <col min="5" max="5" width="15.00390625" style="0" customWidth="1"/>
    <col min="6" max="6" width="11.00390625" style="0" bestFit="1" customWidth="1"/>
  </cols>
  <sheetData>
    <row r="1" spans="1:5" ht="15">
      <c r="A1" s="2"/>
      <c r="B1" s="74"/>
      <c r="C1" s="74"/>
      <c r="D1" s="74"/>
      <c r="E1" s="74"/>
    </row>
    <row r="2" spans="1:5" ht="15">
      <c r="A2" s="2"/>
      <c r="B2" s="74" t="s">
        <v>78</v>
      </c>
      <c r="C2" s="74"/>
      <c r="D2" s="74"/>
      <c r="E2" s="74"/>
    </row>
    <row r="3" spans="1:5" ht="15">
      <c r="A3" s="2"/>
      <c r="B3" s="76" t="s">
        <v>40</v>
      </c>
      <c r="C3" s="76"/>
      <c r="D3" s="76"/>
      <c r="E3" s="76"/>
    </row>
    <row r="4" spans="1:5" ht="15">
      <c r="A4" s="2"/>
      <c r="B4" s="76" t="s">
        <v>134</v>
      </c>
      <c r="C4" s="76"/>
      <c r="D4" s="76"/>
      <c r="E4" s="9"/>
    </row>
    <row r="5" spans="1:5" ht="15">
      <c r="A5" s="2"/>
      <c r="B5" s="76" t="str">
        <f>ОПиУ!B4</f>
        <v>по состоянию на 01 апреля 2014 г.</v>
      </c>
      <c r="C5" s="76"/>
      <c r="D5" s="76"/>
      <c r="E5" s="76"/>
    </row>
    <row r="6" spans="1:5" ht="15">
      <c r="A6" s="2"/>
      <c r="B6" s="2"/>
      <c r="C6" s="8"/>
      <c r="D6" s="2"/>
      <c r="E6" s="2"/>
    </row>
    <row r="7" spans="1:5" ht="86.25">
      <c r="A7" s="2"/>
      <c r="B7" s="14" t="s">
        <v>76</v>
      </c>
      <c r="C7" s="7" t="s">
        <v>3</v>
      </c>
      <c r="D7" s="7" t="s">
        <v>18</v>
      </c>
      <c r="E7" s="6" t="s">
        <v>298</v>
      </c>
    </row>
    <row r="8" spans="1:5" ht="15">
      <c r="A8" s="2"/>
      <c r="B8" s="5" t="s">
        <v>79</v>
      </c>
      <c r="C8" s="6"/>
      <c r="D8" s="1"/>
      <c r="E8" s="1"/>
    </row>
    <row r="9" spans="1:5" ht="15">
      <c r="A9" s="2"/>
      <c r="B9" s="5" t="s">
        <v>80</v>
      </c>
      <c r="C9" s="6"/>
      <c r="D9" s="30">
        <f>D52</f>
        <v>-45055</v>
      </c>
      <c r="E9" s="30">
        <v>-242224</v>
      </c>
    </row>
    <row r="10" spans="1:5" ht="15">
      <c r="A10" s="2"/>
      <c r="B10" s="5" t="s">
        <v>81</v>
      </c>
      <c r="C10" s="6"/>
      <c r="D10" s="30">
        <f>D11+D12+D13</f>
        <v>-47360</v>
      </c>
      <c r="E10" s="30">
        <f>E11+E12+E13</f>
        <v>-1531132</v>
      </c>
    </row>
    <row r="11" spans="1:5" ht="15">
      <c r="A11" s="2"/>
      <c r="B11" s="1" t="s">
        <v>82</v>
      </c>
      <c r="C11" s="6"/>
      <c r="D11" s="29">
        <f>D54</f>
        <v>6581</v>
      </c>
      <c r="E11" s="29">
        <f>E54</f>
        <v>8644</v>
      </c>
    </row>
    <row r="12" spans="1:5" ht="15">
      <c r="A12" s="2"/>
      <c r="B12" s="1" t="s">
        <v>83</v>
      </c>
      <c r="C12" s="6"/>
      <c r="D12" s="29"/>
      <c r="E12" s="29"/>
    </row>
    <row r="13" spans="1:5" ht="30">
      <c r="A13" s="2"/>
      <c r="B13" s="3" t="s">
        <v>84</v>
      </c>
      <c r="C13" s="6">
        <v>27</v>
      </c>
      <c r="D13" s="29">
        <f>D57</f>
        <v>-53941</v>
      </c>
      <c r="E13" s="29">
        <f>E57</f>
        <v>-1539776</v>
      </c>
    </row>
    <row r="14" spans="1:6" ht="29.25">
      <c r="A14" s="2"/>
      <c r="B14" s="13" t="s">
        <v>85</v>
      </c>
      <c r="C14" s="6"/>
      <c r="D14" s="30">
        <f>D9+D10</f>
        <v>-92415</v>
      </c>
      <c r="E14" s="30">
        <f>E9+E10</f>
        <v>-1773356</v>
      </c>
      <c r="F14" s="43"/>
    </row>
    <row r="15" spans="1:5" ht="15">
      <c r="A15" s="2"/>
      <c r="B15" s="3" t="s">
        <v>86</v>
      </c>
      <c r="C15" s="6"/>
      <c r="D15" s="30">
        <f>D16+D17+D18+D19+D20+D21</f>
        <v>-2761</v>
      </c>
      <c r="E15" s="30">
        <f>E16+E17+E18+E19+E20+E21</f>
        <v>201791</v>
      </c>
    </row>
    <row r="16" spans="1:5" ht="15">
      <c r="A16" s="2"/>
      <c r="B16" s="3" t="s">
        <v>87</v>
      </c>
      <c r="C16" s="6">
        <v>5</v>
      </c>
      <c r="D16" s="29">
        <f>D60</f>
        <v>499925</v>
      </c>
      <c r="E16" s="29">
        <f>E60</f>
        <v>159720</v>
      </c>
    </row>
    <row r="17" spans="1:5" ht="15">
      <c r="A17" s="2"/>
      <c r="B17" s="3" t="s">
        <v>88</v>
      </c>
      <c r="C17" s="6">
        <v>7</v>
      </c>
      <c r="D17" s="29">
        <f>D62</f>
        <v>0</v>
      </c>
      <c r="E17" s="29">
        <f>E62</f>
        <v>0</v>
      </c>
    </row>
    <row r="18" spans="1:5" ht="30">
      <c r="A18" s="2"/>
      <c r="B18" s="3" t="s">
        <v>89</v>
      </c>
      <c r="C18" s="6">
        <v>6</v>
      </c>
      <c r="D18" s="29">
        <f>D61</f>
        <v>42222</v>
      </c>
      <c r="E18" s="29">
        <f>E61</f>
        <v>68398</v>
      </c>
    </row>
    <row r="19" spans="1:5" ht="15">
      <c r="A19" s="2"/>
      <c r="B19" s="3" t="s">
        <v>90</v>
      </c>
      <c r="C19" s="6" t="s">
        <v>91</v>
      </c>
      <c r="D19" s="29">
        <f>D63</f>
        <v>-99268</v>
      </c>
      <c r="E19" s="29">
        <f>E63</f>
        <v>7049</v>
      </c>
    </row>
    <row r="20" spans="1:5" ht="30">
      <c r="A20" s="2"/>
      <c r="B20" s="3" t="s">
        <v>93</v>
      </c>
      <c r="C20" s="6">
        <v>11</v>
      </c>
      <c r="D20" s="29">
        <f>D64</f>
        <v>-197467</v>
      </c>
      <c r="E20" s="29">
        <f>E64</f>
        <v>-23451</v>
      </c>
    </row>
    <row r="21" spans="1:5" ht="15">
      <c r="A21" s="2"/>
      <c r="B21" s="3" t="s">
        <v>94</v>
      </c>
      <c r="C21" s="6">
        <v>12.13</v>
      </c>
      <c r="D21" s="42">
        <f>D69+D66+D68</f>
        <v>-248173</v>
      </c>
      <c r="E21" s="42">
        <f>E69+E66+E68</f>
        <v>-9925</v>
      </c>
    </row>
    <row r="22" spans="1:5" ht="15">
      <c r="A22" s="2"/>
      <c r="B22" s="3" t="s">
        <v>95</v>
      </c>
      <c r="C22" s="6" t="s">
        <v>92</v>
      </c>
      <c r="D22" s="30">
        <f>D23+D24+D25+D26</f>
        <v>265830</v>
      </c>
      <c r="E22" s="30">
        <f>E23+E24+E25+E26</f>
        <v>249770</v>
      </c>
    </row>
    <row r="23" spans="1:5" ht="15">
      <c r="A23" s="2"/>
      <c r="B23" s="3" t="s">
        <v>96</v>
      </c>
      <c r="C23" s="6">
        <v>12</v>
      </c>
      <c r="D23" s="29">
        <f>D71+D72+D73+D74+D75+D76</f>
        <v>550497</v>
      </c>
      <c r="E23" s="29">
        <f>E71+E72+E73+E74+E75+E76</f>
        <v>47863</v>
      </c>
    </row>
    <row r="24" spans="1:5" ht="15">
      <c r="A24" s="2"/>
      <c r="B24" s="3" t="s">
        <v>97</v>
      </c>
      <c r="C24" s="6">
        <v>12</v>
      </c>
      <c r="D24" s="29">
        <f>D77</f>
        <v>67225</v>
      </c>
      <c r="E24" s="29">
        <f>E77</f>
        <v>-176</v>
      </c>
    </row>
    <row r="25" spans="1:5" ht="30">
      <c r="A25" s="2"/>
      <c r="B25" s="3" t="s">
        <v>98</v>
      </c>
      <c r="C25" s="6">
        <v>12.13</v>
      </c>
      <c r="D25" s="29">
        <f>D78+D79</f>
        <v>-18222</v>
      </c>
      <c r="E25" s="29">
        <f>E78+E79</f>
        <v>29895</v>
      </c>
    </row>
    <row r="26" spans="1:5" ht="15">
      <c r="A26" s="2"/>
      <c r="B26" s="3" t="s">
        <v>99</v>
      </c>
      <c r="C26" s="6"/>
      <c r="D26" s="29">
        <f>D80+D83+D82+D81</f>
        <v>-333670</v>
      </c>
      <c r="E26" s="29">
        <f>E80+E83+E82+E81</f>
        <v>172188</v>
      </c>
    </row>
    <row r="27" spans="1:5" ht="29.25">
      <c r="A27" s="2"/>
      <c r="B27" s="13" t="s">
        <v>100</v>
      </c>
      <c r="C27" s="6"/>
      <c r="D27" s="30">
        <f>D22+D15</f>
        <v>263069</v>
      </c>
      <c r="E27" s="30">
        <f>E22+E15</f>
        <v>451561</v>
      </c>
    </row>
    <row r="28" spans="1:5" ht="15">
      <c r="A28" s="2"/>
      <c r="B28" s="1" t="s">
        <v>101</v>
      </c>
      <c r="C28" s="6"/>
      <c r="D28" s="29">
        <f>D85</f>
        <v>15161</v>
      </c>
      <c r="E28" s="29">
        <f>E85</f>
        <v>33673</v>
      </c>
    </row>
    <row r="29" spans="1:7" ht="29.25">
      <c r="A29" s="2"/>
      <c r="B29" s="13" t="s">
        <v>102</v>
      </c>
      <c r="C29" s="6"/>
      <c r="D29" s="70">
        <f>D27-D28</f>
        <v>247908</v>
      </c>
      <c r="E29" s="30">
        <f>E27-E28</f>
        <v>417888</v>
      </c>
      <c r="G29" s="43">
        <f>D29-D86</f>
        <v>0</v>
      </c>
    </row>
    <row r="30" spans="1:5" ht="15">
      <c r="A30" s="2"/>
      <c r="B30" s="5" t="s">
        <v>103</v>
      </c>
      <c r="C30" s="6"/>
      <c r="D30" s="42"/>
      <c r="E30" s="29"/>
    </row>
    <row r="31" spans="1:5" ht="15">
      <c r="A31" s="2"/>
      <c r="B31" s="1" t="s">
        <v>104</v>
      </c>
      <c r="C31" s="6"/>
      <c r="D31" s="42">
        <f>D88</f>
        <v>-1103</v>
      </c>
      <c r="E31" s="42">
        <f>E88</f>
        <v>262</v>
      </c>
    </row>
    <row r="32" spans="1:5" ht="15">
      <c r="A32" s="2"/>
      <c r="B32" s="1" t="s">
        <v>105</v>
      </c>
      <c r="C32" s="6"/>
      <c r="D32" s="42">
        <f>D89</f>
        <v>419207</v>
      </c>
      <c r="E32" s="42">
        <f>E89</f>
        <v>-425187</v>
      </c>
    </row>
    <row r="33" spans="1:5" ht="15">
      <c r="A33" s="2"/>
      <c r="B33" s="1" t="s">
        <v>106</v>
      </c>
      <c r="C33" s="6"/>
      <c r="D33" s="42">
        <f>D90</f>
        <v>0</v>
      </c>
      <c r="E33" s="29"/>
    </row>
    <row r="34" spans="1:5" ht="15">
      <c r="A34" s="2"/>
      <c r="B34" s="5" t="s">
        <v>107</v>
      </c>
      <c r="C34" s="6"/>
      <c r="D34" s="42">
        <f>D31+D32+D33</f>
        <v>418104</v>
      </c>
      <c r="E34" s="29">
        <f>E31+E32+E33</f>
        <v>-424925</v>
      </c>
    </row>
    <row r="35" spans="1:5" ht="15">
      <c r="A35" s="2"/>
      <c r="B35" s="5" t="s">
        <v>108</v>
      </c>
      <c r="C35" s="6"/>
      <c r="D35" s="70"/>
      <c r="E35" s="30"/>
    </row>
    <row r="36" spans="1:5" ht="15">
      <c r="A36" s="2"/>
      <c r="B36" s="1" t="s">
        <v>109</v>
      </c>
      <c r="C36" s="6"/>
      <c r="D36" s="42">
        <f>D99</f>
        <v>0</v>
      </c>
      <c r="E36" s="29"/>
    </row>
    <row r="37" spans="1:5" ht="15">
      <c r="A37" s="2"/>
      <c r="B37" s="1" t="s">
        <v>136</v>
      </c>
      <c r="C37" s="6"/>
      <c r="D37" s="42">
        <f>D101</f>
        <v>0</v>
      </c>
      <c r="E37" s="29">
        <f>E97</f>
        <v>0</v>
      </c>
    </row>
    <row r="38" spans="1:5" ht="15">
      <c r="A38" s="2"/>
      <c r="B38" s="5" t="s">
        <v>110</v>
      </c>
      <c r="C38" s="6"/>
      <c r="D38" s="29">
        <f>D37</f>
        <v>0</v>
      </c>
      <c r="E38" s="29">
        <f>E37+E36</f>
        <v>0</v>
      </c>
    </row>
    <row r="39" spans="1:6" ht="15">
      <c r="A39" s="2"/>
      <c r="B39" s="5" t="s">
        <v>111</v>
      </c>
      <c r="C39" s="6"/>
      <c r="D39" s="30">
        <f>D41-D40</f>
        <v>573597</v>
      </c>
      <c r="E39" s="30">
        <f>E41-E40</f>
        <v>-1652</v>
      </c>
      <c r="F39" s="43"/>
    </row>
    <row r="40" spans="1:5" ht="15">
      <c r="A40" s="2"/>
      <c r="B40" s="13" t="s">
        <v>112</v>
      </c>
      <c r="C40" s="6"/>
      <c r="D40" s="54">
        <f>D103</f>
        <v>231729</v>
      </c>
      <c r="E40" s="30">
        <v>103099</v>
      </c>
    </row>
    <row r="41" spans="1:5" ht="15">
      <c r="A41" s="2"/>
      <c r="B41" s="13" t="s">
        <v>113</v>
      </c>
      <c r="C41" s="6"/>
      <c r="D41" s="54">
        <f>D104</f>
        <v>805326</v>
      </c>
      <c r="E41" s="30">
        <v>101447</v>
      </c>
    </row>
    <row r="42" spans="1:5" ht="15">
      <c r="A42" s="2"/>
      <c r="B42" s="2"/>
      <c r="C42" s="8"/>
      <c r="D42" s="41"/>
      <c r="E42" s="2"/>
    </row>
    <row r="43" spans="1:5" ht="15">
      <c r="A43" s="2"/>
      <c r="B43" s="2" t="str">
        <f>Баланс!B46</f>
        <v>Председатель Правления__________________________Гаппаров Ш.А.</v>
      </c>
      <c r="C43" s="8"/>
      <c r="D43" s="41"/>
      <c r="E43" s="2"/>
    </row>
    <row r="44" spans="1:5" ht="15">
      <c r="A44" s="2"/>
      <c r="B44" s="2"/>
      <c r="C44" s="8"/>
      <c r="D44" s="41"/>
      <c r="E44" s="2"/>
    </row>
    <row r="45" spans="1:5" ht="15">
      <c r="A45" s="2"/>
      <c r="B45" s="2" t="s">
        <v>41</v>
      </c>
      <c r="C45" s="8"/>
      <c r="D45" s="2"/>
      <c r="E45" s="2"/>
    </row>
    <row r="46" spans="1:5" ht="15">
      <c r="A46" s="2"/>
      <c r="B46" s="2"/>
      <c r="C46" s="8"/>
      <c r="D46" s="2"/>
      <c r="E46" s="2"/>
    </row>
    <row r="47" spans="4:5" ht="15">
      <c r="D47" s="43"/>
      <c r="E47" s="43"/>
    </row>
    <row r="48" ht="15">
      <c r="D48" s="43"/>
    </row>
    <row r="50" spans="2:5" ht="76.5">
      <c r="B50" s="55" t="s">
        <v>138</v>
      </c>
      <c r="C50" s="56" t="s">
        <v>199</v>
      </c>
      <c r="D50" s="57" t="s">
        <v>194</v>
      </c>
      <c r="E50" s="57" t="s">
        <v>196</v>
      </c>
    </row>
    <row r="51" spans="2:5" ht="15">
      <c r="B51" s="55">
        <v>1</v>
      </c>
      <c r="C51" s="55">
        <v>2</v>
      </c>
      <c r="D51" s="71">
        <v>3</v>
      </c>
      <c r="E51" s="57">
        <v>4</v>
      </c>
    </row>
    <row r="52" spans="2:5" ht="15">
      <c r="B52" s="47" t="s">
        <v>80</v>
      </c>
      <c r="C52" s="50"/>
      <c r="D52" s="72">
        <f>ОПиУ!D34</f>
        <v>-45055</v>
      </c>
      <c r="E52" s="49">
        <v>16583</v>
      </c>
    </row>
    <row r="53" spans="2:5" ht="15">
      <c r="B53" s="47" t="s">
        <v>81</v>
      </c>
      <c r="C53" s="50"/>
      <c r="D53" s="72">
        <f>SUM(D54:D57)</f>
        <v>-47360</v>
      </c>
      <c r="E53" s="49">
        <v>-1531132</v>
      </c>
    </row>
    <row r="54" spans="2:5" ht="15">
      <c r="B54" s="47" t="s">
        <v>200</v>
      </c>
      <c r="C54" s="50">
        <v>1</v>
      </c>
      <c r="D54" s="72">
        <f>ОПиУ!D118</f>
        <v>6581</v>
      </c>
      <c r="E54" s="49">
        <v>8644</v>
      </c>
    </row>
    <row r="55" spans="2:5" ht="15">
      <c r="B55" s="47" t="s">
        <v>201</v>
      </c>
      <c r="C55" s="50">
        <v>2</v>
      </c>
      <c r="D55" s="72"/>
      <c r="E55" s="49"/>
    </row>
    <row r="56" spans="2:5" ht="15">
      <c r="B56" s="47" t="s">
        <v>202</v>
      </c>
      <c r="C56" s="50">
        <v>3</v>
      </c>
      <c r="D56" s="72"/>
      <c r="E56" s="49"/>
    </row>
    <row r="57" spans="2:6" s="69" customFormat="1" ht="15">
      <c r="B57" s="66" t="s">
        <v>203</v>
      </c>
      <c r="C57" s="67">
        <v>6</v>
      </c>
      <c r="D57" s="73">
        <v>-53941</v>
      </c>
      <c r="E57" s="68">
        <v>-1539776</v>
      </c>
      <c r="F57" s="69" t="s">
        <v>296</v>
      </c>
    </row>
    <row r="58" spans="2:5" ht="15">
      <c r="B58" s="47" t="s">
        <v>204</v>
      </c>
      <c r="C58" s="50"/>
      <c r="D58" s="72">
        <f>D52+D53</f>
        <v>-92415</v>
      </c>
      <c r="E58" s="49">
        <v>-1514549</v>
      </c>
    </row>
    <row r="59" spans="2:5" ht="15">
      <c r="B59" s="47" t="s">
        <v>86</v>
      </c>
      <c r="C59" s="50"/>
      <c r="D59" s="72">
        <f>SUM(D60:D69)</f>
        <v>-2761</v>
      </c>
      <c r="E59" s="49">
        <v>201791</v>
      </c>
    </row>
    <row r="60" spans="2:5" ht="15">
      <c r="B60" s="47" t="s">
        <v>87</v>
      </c>
      <c r="C60" s="50">
        <v>7</v>
      </c>
      <c r="D60" s="72">
        <f>(Баланс!D58-Баланс!E58)*-1</f>
        <v>499925</v>
      </c>
      <c r="E60" s="49">
        <v>159720</v>
      </c>
    </row>
    <row r="61" spans="2:5" ht="25.5">
      <c r="B61" s="47" t="s">
        <v>205</v>
      </c>
      <c r="C61" s="50">
        <v>8</v>
      </c>
      <c r="D61" s="72">
        <f>(Баланс!D60-Баланс!E60)*-1</f>
        <v>42222</v>
      </c>
      <c r="E61" s="49">
        <v>68398</v>
      </c>
    </row>
    <row r="62" spans="2:5" ht="15">
      <c r="B62" s="47" t="s">
        <v>88</v>
      </c>
      <c r="C62" s="50">
        <v>9</v>
      </c>
      <c r="D62" s="72"/>
      <c r="E62" s="49">
        <v>0</v>
      </c>
    </row>
    <row r="63" spans="2:5" ht="15">
      <c r="B63" s="47" t="s">
        <v>90</v>
      </c>
      <c r="C63" s="50">
        <v>10</v>
      </c>
      <c r="D63" s="72">
        <f>(Баланс!D64+Баланс!D68-Баланс!E64-Баланс!E68)*-1</f>
        <v>-99268</v>
      </c>
      <c r="E63" s="49">
        <v>7049</v>
      </c>
    </row>
    <row r="64" spans="2:5" ht="25.5">
      <c r="B64" s="47" t="s">
        <v>206</v>
      </c>
      <c r="C64" s="50">
        <v>11</v>
      </c>
      <c r="D64" s="72">
        <f>(Баланс!D70-Баланс!E70)*-1</f>
        <v>-197467</v>
      </c>
      <c r="E64" s="49">
        <v>-23451</v>
      </c>
    </row>
    <row r="65" spans="2:5" ht="15">
      <c r="B65" s="47" t="s">
        <v>207</v>
      </c>
      <c r="C65" s="50">
        <v>41579</v>
      </c>
      <c r="D65" s="72"/>
      <c r="E65" s="49"/>
    </row>
    <row r="66" spans="2:5" ht="15">
      <c r="B66" s="47" t="s">
        <v>208</v>
      </c>
      <c r="C66" s="50">
        <v>12</v>
      </c>
      <c r="D66" s="72">
        <f>(Баланс!D72-Баланс!E72)*-1</f>
        <v>-360165</v>
      </c>
      <c r="E66" s="49">
        <v>-67381</v>
      </c>
    </row>
    <row r="67" spans="2:5" ht="15">
      <c r="B67" s="47" t="s">
        <v>209</v>
      </c>
      <c r="C67" s="50">
        <v>13</v>
      </c>
      <c r="D67" s="72"/>
      <c r="E67" s="49"/>
    </row>
    <row r="68" spans="2:5" ht="15">
      <c r="B68" s="47" t="s">
        <v>210</v>
      </c>
      <c r="C68" s="50">
        <v>14</v>
      </c>
      <c r="D68" s="72">
        <f>(Баланс!D74-Баланс!E74)*-1</f>
        <v>-22513</v>
      </c>
      <c r="E68" s="49">
        <v>56316</v>
      </c>
    </row>
    <row r="69" spans="2:5" ht="15">
      <c r="B69" s="47" t="s">
        <v>94</v>
      </c>
      <c r="C69" s="50">
        <v>15</v>
      </c>
      <c r="D69" s="72">
        <f>(Баланс!D75+Баланс!D83+Баланс!D76-Баланс!E83-Баланс!E75)*-1</f>
        <v>134505</v>
      </c>
      <c r="E69" s="49">
        <v>1140</v>
      </c>
    </row>
    <row r="70" spans="2:5" ht="15">
      <c r="B70" s="47" t="s">
        <v>211</v>
      </c>
      <c r="C70" s="50"/>
      <c r="D70" s="72">
        <f>SUM(D71:D83)</f>
        <v>265830</v>
      </c>
      <c r="E70" s="49">
        <v>249770</v>
      </c>
    </row>
    <row r="71" spans="2:5" ht="15">
      <c r="B71" s="47" t="s">
        <v>212</v>
      </c>
      <c r="C71" s="50">
        <v>16</v>
      </c>
      <c r="D71" s="72">
        <f>Баланс!D86-Баланс!E86</f>
        <v>503130</v>
      </c>
      <c r="E71" s="49">
        <v>124970</v>
      </c>
    </row>
    <row r="72" spans="2:5" ht="25.5">
      <c r="B72" s="47" t="s">
        <v>213</v>
      </c>
      <c r="C72" s="50">
        <v>17</v>
      </c>
      <c r="D72" s="72"/>
      <c r="E72" s="49"/>
    </row>
    <row r="73" spans="2:5" ht="25.5">
      <c r="B73" s="47" t="s">
        <v>214</v>
      </c>
      <c r="C73" s="50">
        <v>18</v>
      </c>
      <c r="D73" s="72"/>
      <c r="E73" s="49"/>
    </row>
    <row r="74" spans="2:5" ht="15">
      <c r="B74" s="47" t="s">
        <v>215</v>
      </c>
      <c r="C74" s="50">
        <v>19</v>
      </c>
      <c r="D74" s="72">
        <f>Баланс!D89-Баланс!E89</f>
        <v>18922</v>
      </c>
      <c r="E74" s="49">
        <v>10870</v>
      </c>
    </row>
    <row r="75" spans="2:5" ht="15">
      <c r="B75" s="47" t="s">
        <v>216</v>
      </c>
      <c r="C75" s="50">
        <v>20</v>
      </c>
      <c r="D75" s="72">
        <f>Баланс!D90-Баланс!E90</f>
        <v>28445</v>
      </c>
      <c r="E75" s="49">
        <v>-87977</v>
      </c>
    </row>
    <row r="76" spans="2:5" ht="15">
      <c r="B76" s="47" t="s">
        <v>217</v>
      </c>
      <c r="C76" s="50">
        <v>21</v>
      </c>
      <c r="D76" s="72"/>
      <c r="E76" s="49"/>
    </row>
    <row r="77" spans="2:5" ht="15">
      <c r="B77" s="47" t="s">
        <v>218</v>
      </c>
      <c r="C77" s="50">
        <v>22</v>
      </c>
      <c r="D77" s="72">
        <f>Баланс!D93-Баланс!E93</f>
        <v>67225</v>
      </c>
      <c r="E77" s="49">
        <v>-176</v>
      </c>
    </row>
    <row r="78" spans="2:5" ht="25.5">
      <c r="B78" s="47" t="s">
        <v>219</v>
      </c>
      <c r="C78" s="50">
        <v>23</v>
      </c>
      <c r="D78" s="72">
        <f>Баланс!D94-Баланс!E94</f>
        <v>-6020</v>
      </c>
      <c r="E78" s="49">
        <v>-6777</v>
      </c>
    </row>
    <row r="79" spans="2:5" ht="15">
      <c r="B79" s="47" t="s">
        <v>220</v>
      </c>
      <c r="C79" s="50">
        <v>24</v>
      </c>
      <c r="D79" s="72">
        <f>Баланс!D96-Баланс!E96</f>
        <v>-12202</v>
      </c>
      <c r="E79" s="49">
        <v>36672</v>
      </c>
    </row>
    <row r="80" spans="2:5" ht="15">
      <c r="B80" s="47" t="s">
        <v>221</v>
      </c>
      <c r="C80" s="50">
        <v>25</v>
      </c>
      <c r="D80" s="72">
        <f>Баланс!D97-Баланс!E97</f>
        <v>20909</v>
      </c>
      <c r="E80" s="49">
        <v>205520</v>
      </c>
    </row>
    <row r="81" spans="2:5" ht="15">
      <c r="B81" s="47" t="s">
        <v>222</v>
      </c>
      <c r="C81" s="50">
        <v>26</v>
      </c>
      <c r="D81" s="72">
        <f>Баланс!D99-Баланс!E99</f>
        <v>-200096</v>
      </c>
      <c r="E81" s="49"/>
    </row>
    <row r="82" spans="2:5" ht="15">
      <c r="B82" s="47" t="s">
        <v>223</v>
      </c>
      <c r="C82" s="50">
        <v>27</v>
      </c>
      <c r="D82" s="72">
        <f>Баланс!D102-Баланс!E102</f>
        <v>-153326</v>
      </c>
      <c r="E82" s="49">
        <v>-38067</v>
      </c>
    </row>
    <row r="83" spans="2:5" ht="15">
      <c r="B83" s="47" t="s">
        <v>224</v>
      </c>
      <c r="C83" s="50">
        <v>28</v>
      </c>
      <c r="D83" s="72">
        <f>Баланс!D98-Баланс!E98+Баланс!D103+Баланс!D105-Баланс!E105-Баланс!E103</f>
        <v>-1157</v>
      </c>
      <c r="E83" s="49">
        <v>4735</v>
      </c>
    </row>
    <row r="84" spans="2:5" ht="15">
      <c r="B84" s="47" t="s">
        <v>225</v>
      </c>
      <c r="C84" s="50"/>
      <c r="D84" s="72">
        <f>D59+D70</f>
        <v>263069</v>
      </c>
      <c r="E84" s="49">
        <v>451561</v>
      </c>
    </row>
    <row r="85" spans="2:5" ht="15">
      <c r="B85" s="47" t="s">
        <v>226</v>
      </c>
      <c r="C85" s="50">
        <v>29</v>
      </c>
      <c r="D85" s="72">
        <f>ОПиУ!D124</f>
        <v>15161</v>
      </c>
      <c r="E85" s="49">
        <v>33673</v>
      </c>
    </row>
    <row r="86" spans="2:5" ht="25.5">
      <c r="B86" s="47" t="s">
        <v>102</v>
      </c>
      <c r="C86" s="50"/>
      <c r="D86" s="72">
        <f>D84-D85</f>
        <v>247908</v>
      </c>
      <c r="E86" s="49">
        <v>417888</v>
      </c>
    </row>
    <row r="87" spans="2:5" ht="15">
      <c r="B87" s="47" t="s">
        <v>227</v>
      </c>
      <c r="C87" s="50"/>
      <c r="D87" s="72"/>
      <c r="E87" s="49"/>
    </row>
    <row r="88" spans="2:5" ht="15">
      <c r="B88" s="47" t="s">
        <v>104</v>
      </c>
      <c r="C88" s="50">
        <v>30</v>
      </c>
      <c r="D88" s="72">
        <f>Баланс!D77-Баланс!E77</f>
        <v>-1103</v>
      </c>
      <c r="E88" s="49">
        <v>262</v>
      </c>
    </row>
    <row r="89" spans="2:6" ht="15">
      <c r="B89" s="47" t="s">
        <v>105</v>
      </c>
      <c r="C89" s="50">
        <v>31</v>
      </c>
      <c r="D89" s="72">
        <f>Баланс!D79+Баланс!D82+Баланс!D80-Баланс!E79-Баланс!E82+ОПиУ!D118</f>
        <v>419207</v>
      </c>
      <c r="E89" s="49">
        <v>-425187</v>
      </c>
      <c r="F89" s="64"/>
    </row>
    <row r="90" spans="2:5" ht="15">
      <c r="B90" s="47" t="s">
        <v>106</v>
      </c>
      <c r="C90" s="50">
        <v>32</v>
      </c>
      <c r="D90" s="72"/>
      <c r="E90" s="49"/>
    </row>
    <row r="91" spans="2:5" ht="15">
      <c r="B91" s="47" t="s">
        <v>228</v>
      </c>
      <c r="C91" s="50">
        <v>33</v>
      </c>
      <c r="D91" s="72"/>
      <c r="E91" s="49"/>
    </row>
    <row r="92" spans="2:5" ht="15">
      <c r="B92" s="47" t="s">
        <v>229</v>
      </c>
      <c r="C92" s="50">
        <v>34</v>
      </c>
      <c r="D92" s="72"/>
      <c r="E92" s="49"/>
    </row>
    <row r="93" spans="2:5" ht="15">
      <c r="B93" s="47" t="s">
        <v>230</v>
      </c>
      <c r="C93" s="50"/>
      <c r="D93" s="72">
        <f>SUM(D88:D92)</f>
        <v>418104</v>
      </c>
      <c r="E93" s="49">
        <v>-424925</v>
      </c>
    </row>
    <row r="94" spans="2:5" ht="15">
      <c r="B94" s="47" t="s">
        <v>231</v>
      </c>
      <c r="C94" s="50"/>
      <c r="D94" s="72"/>
      <c r="E94" s="49"/>
    </row>
    <row r="95" spans="2:5" ht="15">
      <c r="B95" s="47" t="s">
        <v>232</v>
      </c>
      <c r="C95" s="50">
        <v>35</v>
      </c>
      <c r="D95" s="72"/>
      <c r="E95" s="49">
        <v>1519686</v>
      </c>
    </row>
    <row r="96" spans="2:5" ht="15">
      <c r="B96" s="47" t="s">
        <v>233</v>
      </c>
      <c r="C96" s="50">
        <v>36</v>
      </c>
      <c r="D96" s="72"/>
      <c r="E96" s="49"/>
    </row>
    <row r="97" spans="2:5" ht="15">
      <c r="B97" s="47" t="s">
        <v>136</v>
      </c>
      <c r="C97" s="50" t="s">
        <v>234</v>
      </c>
      <c r="D97" s="72"/>
      <c r="E97" s="49"/>
    </row>
    <row r="98" spans="2:5" ht="15">
      <c r="B98" s="47" t="s">
        <v>235</v>
      </c>
      <c r="C98" s="50">
        <v>37</v>
      </c>
      <c r="D98" s="72"/>
      <c r="E98" s="49"/>
    </row>
    <row r="99" spans="2:5" ht="15">
      <c r="B99" s="47" t="s">
        <v>236</v>
      </c>
      <c r="C99" s="50">
        <v>38</v>
      </c>
      <c r="D99" s="72"/>
      <c r="E99" s="49"/>
    </row>
    <row r="100" spans="2:5" ht="15">
      <c r="B100" s="47" t="s">
        <v>229</v>
      </c>
      <c r="C100" s="50">
        <v>39</v>
      </c>
      <c r="D100" s="72"/>
      <c r="E100" s="49"/>
    </row>
    <row r="101" spans="2:5" ht="15">
      <c r="B101" s="47" t="s">
        <v>237</v>
      </c>
      <c r="C101" s="50"/>
      <c r="D101" s="72">
        <f>SUM(D95:D100)</f>
        <v>0</v>
      </c>
      <c r="E101" s="49">
        <v>1519686</v>
      </c>
    </row>
    <row r="102" spans="2:6" ht="15">
      <c r="B102" s="47" t="s">
        <v>238</v>
      </c>
      <c r="C102" s="50"/>
      <c r="D102" s="72">
        <f>D104-D103</f>
        <v>573597</v>
      </c>
      <c r="E102" s="49">
        <v>-1900</v>
      </c>
      <c r="F102" s="64"/>
    </row>
    <row r="103" spans="2:6" ht="15">
      <c r="B103" s="47" t="s">
        <v>112</v>
      </c>
      <c r="C103" s="50">
        <v>40</v>
      </c>
      <c r="D103" s="72">
        <f>Баланс!E57</f>
        <v>231729</v>
      </c>
      <c r="E103" s="49">
        <v>101447</v>
      </c>
      <c r="F103" s="64"/>
    </row>
    <row r="104" spans="2:5" ht="15">
      <c r="B104" s="47" t="s">
        <v>113</v>
      </c>
      <c r="C104" s="50">
        <v>41</v>
      </c>
      <c r="D104" s="72">
        <f>Баланс!D57</f>
        <v>805326</v>
      </c>
      <c r="E104" s="49">
        <v>99547</v>
      </c>
    </row>
    <row r="105" ht="15">
      <c r="D105" s="64"/>
    </row>
    <row r="106" spans="4:5" ht="15">
      <c r="D106" s="64">
        <f>D58+D86+D93+D101</f>
        <v>573597</v>
      </c>
      <c r="E106" s="64">
        <f>E58+E86+E93+E101</f>
        <v>-1900</v>
      </c>
    </row>
    <row r="107" spans="4:5" ht="15">
      <c r="D107" s="64">
        <f>D102-D106</f>
        <v>0</v>
      </c>
      <c r="E107" s="64">
        <f>E102-E106</f>
        <v>0</v>
      </c>
    </row>
  </sheetData>
  <sheetProtection/>
  <mergeCells count="5">
    <mergeCell ref="B1:E1"/>
    <mergeCell ref="B2:E2"/>
    <mergeCell ref="B3:E3"/>
    <mergeCell ref="B5:E5"/>
    <mergeCell ref="B4:D4"/>
  </mergeCells>
  <printOptions/>
  <pageMargins left="0.7" right="0.7" top="0.75" bottom="0.75" header="0.3" footer="0.3"/>
  <pageSetup horizontalDpi="180" verticalDpi="180" orientation="portrait" paperSize="9" scale="71" r:id="rId1"/>
  <rowBreaks count="1" manualBreakCount="1">
    <brk id="4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L45"/>
  <sheetViews>
    <sheetView tabSelected="1" view="pageBreakPreview" zoomScale="85" zoomScaleSheetLayoutView="85" zoomScalePageLayoutView="0" workbookViewId="0" topLeftCell="B7">
      <selection activeCell="H8" sqref="H8"/>
    </sheetView>
  </sheetViews>
  <sheetFormatPr defaultColWidth="9.140625" defaultRowHeight="15"/>
  <cols>
    <col min="1" max="1" width="0" style="2" hidden="1" customWidth="1"/>
    <col min="2" max="2" width="60.140625" style="2" customWidth="1"/>
    <col min="3" max="3" width="11.8515625" style="2" customWidth="1"/>
    <col min="4" max="4" width="17.421875" style="2" customWidth="1"/>
    <col min="5" max="5" width="11.8515625" style="2" customWidth="1"/>
    <col min="6" max="6" width="11.57421875" style="2" customWidth="1"/>
    <col min="7" max="7" width="20.421875" style="2" customWidth="1"/>
    <col min="8" max="8" width="11.28125" style="2" customWidth="1"/>
    <col min="9" max="9" width="9.140625" style="2" customWidth="1"/>
    <col min="10" max="11" width="11.421875" style="2" bestFit="1" customWidth="1"/>
    <col min="12" max="16384" width="9.140625" style="2" customWidth="1"/>
  </cols>
  <sheetData>
    <row r="1" ht="15">
      <c r="H1" s="2" t="s">
        <v>131</v>
      </c>
    </row>
    <row r="2" spans="2:6" ht="15">
      <c r="B2" s="74" t="s">
        <v>135</v>
      </c>
      <c r="C2" s="74"/>
      <c r="D2" s="74"/>
      <c r="E2" s="74"/>
      <c r="F2" s="74"/>
    </row>
    <row r="3" spans="2:6" ht="15">
      <c r="B3" s="76" t="s">
        <v>40</v>
      </c>
      <c r="C3" s="76"/>
      <c r="D3" s="76"/>
      <c r="E3" s="76"/>
      <c r="F3" s="76"/>
    </row>
    <row r="4" spans="2:6" ht="15">
      <c r="B4" s="76" t="str">
        <f>ОДДС!B5</f>
        <v>по состоянию на 01 апреля 2014 г.</v>
      </c>
      <c r="C4" s="76"/>
      <c r="D4" s="76"/>
      <c r="E4" s="76"/>
      <c r="F4" s="76"/>
    </row>
    <row r="5" spans="2:6" ht="15">
      <c r="B5" s="9"/>
      <c r="C5" s="9"/>
      <c r="D5" s="9"/>
      <c r="E5" s="9"/>
      <c r="F5" s="9"/>
    </row>
    <row r="6" spans="2:8" ht="15">
      <c r="B6" s="32"/>
      <c r="C6" s="77" t="s">
        <v>121</v>
      </c>
      <c r="D6" s="77"/>
      <c r="E6" s="77"/>
      <c r="F6" s="77"/>
      <c r="G6" s="77"/>
      <c r="H6" s="77"/>
    </row>
    <row r="7" spans="2:8" s="9" customFormat="1" ht="99.75">
      <c r="B7" s="32"/>
      <c r="C7" s="33" t="s">
        <v>31</v>
      </c>
      <c r="D7" s="33" t="s">
        <v>32</v>
      </c>
      <c r="E7" s="33" t="s">
        <v>137</v>
      </c>
      <c r="F7" s="33" t="s">
        <v>34</v>
      </c>
      <c r="G7" s="33" t="s">
        <v>119</v>
      </c>
      <c r="H7" s="34" t="s">
        <v>120</v>
      </c>
    </row>
    <row r="8" spans="2:12" s="18" customFormat="1" ht="14.25">
      <c r="B8" s="35" t="s">
        <v>114</v>
      </c>
      <c r="C8" s="36">
        <v>5116827</v>
      </c>
      <c r="D8" s="36">
        <v>98337</v>
      </c>
      <c r="E8" s="36">
        <v>9052</v>
      </c>
      <c r="F8" s="36">
        <v>145133</v>
      </c>
      <c r="G8" s="36">
        <v>1714634</v>
      </c>
      <c r="H8" s="36">
        <f>SUM(C8:G8)-C16</f>
        <v>6382970</v>
      </c>
      <c r="J8" s="65">
        <v>40908</v>
      </c>
      <c r="K8" s="65">
        <v>41274</v>
      </c>
      <c r="L8" s="78"/>
    </row>
    <row r="9" spans="2:8" ht="15">
      <c r="B9" s="1" t="s">
        <v>115</v>
      </c>
      <c r="C9" s="10"/>
      <c r="D9" s="10"/>
      <c r="E9" s="10"/>
      <c r="F9" s="10"/>
      <c r="G9" s="10"/>
      <c r="H9" s="38">
        <f aca="true" t="shared" si="0" ref="H9:H33">SUM(C9:G9)</f>
        <v>0</v>
      </c>
    </row>
    <row r="10" spans="2:8" ht="15">
      <c r="B10" s="60" t="s">
        <v>116</v>
      </c>
      <c r="C10" s="28"/>
      <c r="D10" s="28"/>
      <c r="E10" s="28"/>
      <c r="F10" s="28"/>
      <c r="G10" s="28"/>
      <c r="H10" s="38">
        <f t="shared" si="0"/>
        <v>0</v>
      </c>
    </row>
    <row r="11" spans="2:8" ht="15">
      <c r="B11" s="1" t="s">
        <v>117</v>
      </c>
      <c r="C11" s="10"/>
      <c r="D11" s="10"/>
      <c r="E11" s="10"/>
      <c r="F11" s="10"/>
      <c r="G11" s="10"/>
      <c r="H11" s="38">
        <f t="shared" si="0"/>
        <v>0</v>
      </c>
    </row>
    <row r="12" spans="2:8" ht="30">
      <c r="B12" s="3" t="s">
        <v>118</v>
      </c>
      <c r="C12" s="10"/>
      <c r="D12" s="10">
        <v>-20027</v>
      </c>
      <c r="E12" s="10"/>
      <c r="F12" s="10"/>
      <c r="G12" s="10"/>
      <c r="H12" s="38">
        <f t="shared" si="0"/>
        <v>-20027</v>
      </c>
    </row>
    <row r="13" spans="2:8" ht="15">
      <c r="B13" s="60" t="s">
        <v>239</v>
      </c>
      <c r="C13" s="28"/>
      <c r="D13" s="28"/>
      <c r="E13" s="28"/>
      <c r="F13" s="28"/>
      <c r="G13" s="28"/>
      <c r="H13" s="38">
        <f t="shared" si="0"/>
        <v>0</v>
      </c>
    </row>
    <row r="14" spans="2:8" ht="15">
      <c r="B14" s="60" t="s">
        <v>72</v>
      </c>
      <c r="C14" s="28"/>
      <c r="D14" s="28"/>
      <c r="E14" s="28"/>
      <c r="F14" s="28"/>
      <c r="G14" s="28">
        <v>-2746327</v>
      </c>
      <c r="H14" s="38">
        <f t="shared" si="0"/>
        <v>-2746327</v>
      </c>
    </row>
    <row r="15" spans="2:8" ht="15">
      <c r="B15" s="35" t="s">
        <v>122</v>
      </c>
      <c r="C15" s="36">
        <f>C13+C14</f>
        <v>0</v>
      </c>
      <c r="D15" s="36">
        <f>D13+D14</f>
        <v>0</v>
      </c>
      <c r="E15" s="36">
        <f>E13+E14</f>
        <v>0</v>
      </c>
      <c r="F15" s="36">
        <f>F13+F14</f>
        <v>0</v>
      </c>
      <c r="G15" s="36">
        <f>G13+G14</f>
        <v>-2746327</v>
      </c>
      <c r="H15" s="36">
        <f t="shared" si="0"/>
        <v>-2746327</v>
      </c>
    </row>
    <row r="16" spans="2:8" ht="15">
      <c r="B16" s="58" t="s">
        <v>129</v>
      </c>
      <c r="C16" s="59">
        <v>701013</v>
      </c>
      <c r="D16" s="59"/>
      <c r="E16" s="59"/>
      <c r="F16" s="59"/>
      <c r="G16" s="59"/>
      <c r="H16" s="36"/>
    </row>
    <row r="17" spans="2:8" ht="15">
      <c r="B17" s="37" t="s">
        <v>123</v>
      </c>
      <c r="C17" s="38"/>
      <c r="D17" s="38"/>
      <c r="E17" s="38"/>
      <c r="F17" s="38"/>
      <c r="G17" s="38"/>
      <c r="H17" s="38">
        <f t="shared" si="0"/>
        <v>0</v>
      </c>
    </row>
    <row r="18" spans="2:8" ht="15">
      <c r="B18" s="1" t="s">
        <v>124</v>
      </c>
      <c r="C18" s="10"/>
      <c r="D18" s="10"/>
      <c r="E18" s="10"/>
      <c r="F18" s="10"/>
      <c r="G18" s="10"/>
      <c r="H18" s="38">
        <f t="shared" si="0"/>
        <v>0</v>
      </c>
    </row>
    <row r="19" spans="2:8" ht="15">
      <c r="B19" s="1" t="s">
        <v>125</v>
      </c>
      <c r="C19" s="10"/>
      <c r="D19" s="10"/>
      <c r="E19" s="10"/>
      <c r="F19" s="10">
        <v>-21192</v>
      </c>
      <c r="G19" s="10">
        <f>-F19</f>
        <v>21192</v>
      </c>
      <c r="H19" s="38">
        <f>SUM(C19:G19)</f>
        <v>0</v>
      </c>
    </row>
    <row r="20" spans="2:8" ht="15">
      <c r="B20" s="15" t="s">
        <v>126</v>
      </c>
      <c r="C20" s="16"/>
      <c r="D20" s="16"/>
      <c r="E20" s="16"/>
      <c r="F20" s="16"/>
      <c r="G20" s="16"/>
      <c r="H20" s="38">
        <f t="shared" si="0"/>
        <v>0</v>
      </c>
    </row>
    <row r="21" spans="2:11" s="18" customFormat="1" ht="14.25">
      <c r="B21" s="35" t="s">
        <v>127</v>
      </c>
      <c r="C21" s="36">
        <f>C8</f>
        <v>5116827</v>
      </c>
      <c r="D21" s="36">
        <f>SUM(D8:D20)</f>
        <v>78310</v>
      </c>
      <c r="E21" s="36">
        <f>SUM(E8:E20)</f>
        <v>9052</v>
      </c>
      <c r="F21" s="36">
        <f>SUM(F8:F20)</f>
        <v>123941</v>
      </c>
      <c r="G21" s="36">
        <f>G8+G15+G19</f>
        <v>-1010501</v>
      </c>
      <c r="H21" s="36">
        <f>SUM(C21:G21)-C16</f>
        <v>3616616</v>
      </c>
      <c r="J21" s="65">
        <v>41274</v>
      </c>
      <c r="K21" s="65">
        <v>41639</v>
      </c>
    </row>
    <row r="22" spans="2:8" ht="15">
      <c r="B22" s="1" t="s">
        <v>115</v>
      </c>
      <c r="C22" s="10"/>
      <c r="D22" s="10"/>
      <c r="E22" s="10"/>
      <c r="F22" s="10"/>
      <c r="G22" s="10"/>
      <c r="H22" s="38">
        <f t="shared" si="0"/>
        <v>0</v>
      </c>
    </row>
    <row r="23" spans="2:8" s="18" customFormat="1" ht="14.25">
      <c r="B23" s="39" t="s">
        <v>128</v>
      </c>
      <c r="C23" s="40">
        <f>C21+C22</f>
        <v>5116827</v>
      </c>
      <c r="D23" s="40">
        <f>D21+D22</f>
        <v>78310</v>
      </c>
      <c r="E23" s="40">
        <f>E21+E22</f>
        <v>9052</v>
      </c>
      <c r="F23" s="40">
        <f>F21+F22</f>
        <v>123941</v>
      </c>
      <c r="G23" s="40">
        <f>G21+G22</f>
        <v>-1010501</v>
      </c>
      <c r="H23" s="36">
        <f>SUM(C23:G23)-C16</f>
        <v>3616616</v>
      </c>
    </row>
    <row r="24" spans="2:8" ht="15">
      <c r="B24" s="1" t="s">
        <v>117</v>
      </c>
      <c r="C24" s="10"/>
      <c r="D24" s="10"/>
      <c r="E24" s="10"/>
      <c r="F24" s="10"/>
      <c r="G24" s="10"/>
      <c r="H24" s="38">
        <f t="shared" si="0"/>
        <v>0</v>
      </c>
    </row>
    <row r="25" spans="2:11" ht="30">
      <c r="B25" s="3" t="s">
        <v>118</v>
      </c>
      <c r="C25" s="10"/>
      <c r="D25" s="10">
        <v>-58581</v>
      </c>
      <c r="E25" s="10"/>
      <c r="F25" s="10"/>
      <c r="G25" s="10"/>
      <c r="H25" s="38">
        <f t="shared" si="0"/>
        <v>-58581</v>
      </c>
      <c r="J25" s="17"/>
      <c r="K25" s="2" t="s">
        <v>132</v>
      </c>
    </row>
    <row r="26" spans="2:10" ht="16.5" customHeight="1">
      <c r="B26" s="3" t="s">
        <v>239</v>
      </c>
      <c r="C26" s="10"/>
      <c r="D26" s="10"/>
      <c r="E26" s="10"/>
      <c r="F26" s="10"/>
      <c r="G26" s="10"/>
      <c r="H26" s="38"/>
      <c r="J26" s="17"/>
    </row>
    <row r="27" spans="2:8" ht="15">
      <c r="B27" s="1" t="s">
        <v>72</v>
      </c>
      <c r="C27" s="10"/>
      <c r="D27" s="10"/>
      <c r="E27" s="10"/>
      <c r="F27" s="10"/>
      <c r="G27" s="10">
        <v>366433</v>
      </c>
      <c r="H27" s="38">
        <f t="shared" si="0"/>
        <v>366433</v>
      </c>
    </row>
    <row r="28" spans="2:10" ht="15">
      <c r="B28" s="5" t="s">
        <v>122</v>
      </c>
      <c r="C28" s="10"/>
      <c r="D28" s="10"/>
      <c r="E28" s="10"/>
      <c r="F28" s="10"/>
      <c r="G28" s="11">
        <f>G27+G26</f>
        <v>366433</v>
      </c>
      <c r="H28" s="36">
        <f t="shared" si="0"/>
        <v>366433</v>
      </c>
      <c r="J28" s="53">
        <f>Баланс!D114</f>
        <v>-644068</v>
      </c>
    </row>
    <row r="29" spans="2:11" ht="15">
      <c r="B29" s="1" t="s">
        <v>129</v>
      </c>
      <c r="C29" s="10">
        <v>701013</v>
      </c>
      <c r="D29" s="10"/>
      <c r="E29" s="10"/>
      <c r="F29" s="10"/>
      <c r="G29" s="10"/>
      <c r="H29" s="38">
        <f t="shared" si="0"/>
        <v>701013</v>
      </c>
      <c r="K29" s="53">
        <f>J28-G23</f>
        <v>366433</v>
      </c>
    </row>
    <row r="30" spans="2:11" ht="15">
      <c r="B30" s="1" t="s">
        <v>123</v>
      </c>
      <c r="C30" s="10"/>
      <c r="D30" s="10"/>
      <c r="E30" s="10"/>
      <c r="F30" s="10">
        <v>-43875</v>
      </c>
      <c r="G30" s="10"/>
      <c r="H30" s="38">
        <f t="shared" si="0"/>
        <v>-43875</v>
      </c>
      <c r="K30" s="17"/>
    </row>
    <row r="31" spans="2:8" ht="15">
      <c r="B31" s="1" t="s">
        <v>124</v>
      </c>
      <c r="C31" s="10"/>
      <c r="D31" s="10"/>
      <c r="E31" s="10"/>
      <c r="F31" s="10"/>
      <c r="G31" s="10"/>
      <c r="H31" s="38">
        <f t="shared" si="0"/>
        <v>0</v>
      </c>
    </row>
    <row r="32" spans="2:8" ht="15">
      <c r="B32" s="1" t="s">
        <v>125</v>
      </c>
      <c r="C32" s="10"/>
      <c r="D32" s="10"/>
      <c r="E32" s="10"/>
      <c r="F32" s="10">
        <v>-43875</v>
      </c>
      <c r="G32" s="10"/>
      <c r="H32" s="38">
        <f t="shared" si="0"/>
        <v>-43875</v>
      </c>
    </row>
    <row r="33" spans="2:8" ht="15">
      <c r="B33" s="1" t="s">
        <v>126</v>
      </c>
      <c r="C33" s="10"/>
      <c r="D33" s="10"/>
      <c r="E33" s="10"/>
      <c r="F33" s="10"/>
      <c r="G33" s="10"/>
      <c r="H33" s="38">
        <f t="shared" si="0"/>
        <v>0</v>
      </c>
    </row>
    <row r="34" spans="2:8" ht="15">
      <c r="B34" s="35" t="s">
        <v>130</v>
      </c>
      <c r="C34" s="36">
        <f>C23</f>
        <v>5116827</v>
      </c>
      <c r="D34" s="36">
        <f>SUM(D23:D33)</f>
        <v>19729</v>
      </c>
      <c r="E34" s="36">
        <f>SUM(E23:E33)</f>
        <v>9052</v>
      </c>
      <c r="F34" s="36">
        <f>SUM(F23:F30)</f>
        <v>80066</v>
      </c>
      <c r="G34" s="36">
        <f>G23+G28+G29</f>
        <v>-644068</v>
      </c>
      <c r="H34" s="36">
        <f>SUM(C34:G34)-C29</f>
        <v>3880593</v>
      </c>
    </row>
    <row r="35" ht="15">
      <c r="F35" s="17"/>
    </row>
    <row r="36" ht="15">
      <c r="G36" s="17"/>
    </row>
    <row r="37" spans="2:7" ht="15">
      <c r="B37" s="2" t="str">
        <f>Баланс!B46</f>
        <v>Председатель Правления__________________________Гаппаров Ш.А.</v>
      </c>
      <c r="E37" s="17"/>
      <c r="G37" s="17"/>
    </row>
    <row r="38" ht="15">
      <c r="G38" s="17"/>
    </row>
    <row r="39" spans="2:7" ht="15">
      <c r="B39" s="2" t="s">
        <v>41</v>
      </c>
      <c r="G39" s="17"/>
    </row>
    <row r="44" ht="15">
      <c r="F44" s="17"/>
    </row>
    <row r="45" ht="15">
      <c r="F45" s="17"/>
    </row>
  </sheetData>
  <sheetProtection/>
  <mergeCells count="4">
    <mergeCell ref="B2:F2"/>
    <mergeCell ref="B3:F3"/>
    <mergeCell ref="B4:F4"/>
    <mergeCell ref="C6:H6"/>
  </mergeCells>
  <printOptions/>
  <pageMargins left="0.7" right="0.7" top="0.75" bottom="0.75" header="0.3" footer="0.3"/>
  <pageSetup horizontalDpi="180" verticalDpi="180" orientation="portrait" paperSize="9" scale="6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2012-11-12T12:26:27Z</cp:lastPrinted>
  <dcterms:created xsi:type="dcterms:W3CDTF">2006-09-28T05:33:49Z</dcterms:created>
  <dcterms:modified xsi:type="dcterms:W3CDTF">2014-05-13T12:07:29Z</dcterms:modified>
  <cp:category/>
  <cp:version/>
  <cp:contentType/>
  <cp:contentStatus/>
</cp:coreProperties>
</file>