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80" activeTab="0"/>
  </bookViews>
  <sheets>
    <sheet name="Баланс" sheetId="1" r:id="rId1"/>
    <sheet name="ОПиУ" sheetId="2" r:id="rId2"/>
    <sheet name="ОДДС" sheetId="3" r:id="rId3"/>
    <sheet name="Отчет об изменениях в капитале" sheetId="4" r:id="rId4"/>
  </sheets>
  <externalReferences>
    <externalReference r:id="rId7"/>
  </externalReferences>
  <definedNames>
    <definedName name="_xlnm.Print_Area" localSheetId="0">'Баланс'!$A$1:$E$48</definedName>
    <definedName name="_xlnm.Print_Area" localSheetId="2">'ОДДС'!$A$1:$E$48</definedName>
    <definedName name="_xlnm.Print_Area" localSheetId="1">'ОПиУ'!$A$1:$E$44</definedName>
    <definedName name="_xlnm.Print_Area" localSheetId="3">'Отчет об изменениях в капитале'!$A$1:$H$39</definedName>
  </definedNames>
  <calcPr fullCalcOnLoad="1"/>
</workbook>
</file>

<file path=xl/sharedStrings.xml><?xml version="1.0" encoding="utf-8"?>
<sst xmlns="http://schemas.openxmlformats.org/spreadsheetml/2006/main" count="377" uniqueCount="300">
  <si>
    <t>АКТИВЫ</t>
  </si>
  <si>
    <t>Денежные средства</t>
  </si>
  <si>
    <t>Вклады размещенные (за вычетом резервов по сомнительным долгам)</t>
  </si>
  <si>
    <t>Примечание</t>
  </si>
  <si>
    <t>Финансовые активы, имеющиеся в наличии для продажи</t>
  </si>
  <si>
    <t>Операции "Обратное РЕПО"</t>
  </si>
  <si>
    <t>Активы перестрахования по незаработанным премиям</t>
  </si>
  <si>
    <t>Активы перестрахования по произошедщим, но не заявленным убыткам</t>
  </si>
  <si>
    <t>Активы перестрахования по заявленным, но неурегулированным убыткам</t>
  </si>
  <si>
    <t>Страховые премии к получению от страхователей (перестрахователей) и посредников (за вычетом резерва по сомнительным долгам</t>
  </si>
  <si>
    <t>Прочая дебиторская задолженность (за вычетом резервов на возможные потери)</t>
  </si>
  <si>
    <t>Переплата по корпоративному налогу</t>
  </si>
  <si>
    <t>Текущие налоговые активы</t>
  </si>
  <si>
    <t>Прочие активы (за вычетом резервов на возможные потери)</t>
  </si>
  <si>
    <t>Отложенное налоговое требование</t>
  </si>
  <si>
    <t>Основные средства</t>
  </si>
  <si>
    <t>Нематериальные активы</t>
  </si>
  <si>
    <t>ИТОГО АКТИВЫ:</t>
  </si>
  <si>
    <t>На конец отчетного периода</t>
  </si>
  <si>
    <t>На конец предыдущего года</t>
  </si>
  <si>
    <t>ОБЯЗАТЕЛЬСТВА И КАПИТАЛ</t>
  </si>
  <si>
    <t>ОБЯЗАТЕЛЬСТВА</t>
  </si>
  <si>
    <t>Резерв незаработанных страховых премий</t>
  </si>
  <si>
    <t>Резерв произошедших, но незаявленных убытков</t>
  </si>
  <si>
    <t>Резерв заявленных, но неурегулированных убытков</t>
  </si>
  <si>
    <t>Дополнительные резервы</t>
  </si>
  <si>
    <t>Краткосрочная кредиторская задолженность</t>
  </si>
  <si>
    <t>Обязательства по корпоративному налогу</t>
  </si>
  <si>
    <t>Прочие обязательства</t>
  </si>
  <si>
    <t>ИТОГО ОБЯЗАТЕЛЬСТВА</t>
  </si>
  <si>
    <t>КАПИТАЛ</t>
  </si>
  <si>
    <t>Уставный капитал</t>
  </si>
  <si>
    <t>Резерв по переоценке финансовых активов, имеющихся в наличии для продажи</t>
  </si>
  <si>
    <t>Резерв переоценки основных средств</t>
  </si>
  <si>
    <t>Прочие резервы</t>
  </si>
  <si>
    <t>Нераспределенная прибыль (непокрытый убыток)</t>
  </si>
  <si>
    <t>ИТОГО КАПИТАЛ:</t>
  </si>
  <si>
    <t>ИТОГО ОБЯЗАТЕЛЬСТВА И КАПИТАЛ</t>
  </si>
  <si>
    <t>Балансовая стоимость одной акции в тенге</t>
  </si>
  <si>
    <t>ОТЧЕТ О ФИНАНСОВОМ ПОЛОЖЕНИИ</t>
  </si>
  <si>
    <t>страховой (перестраховочной) организации/страхового брокера АО "СК "Альянс Полис"</t>
  </si>
  <si>
    <t>ОТЧЕТ О СОВОКУПНОМ ДОХОДЕ</t>
  </si>
  <si>
    <t>За отчетный период</t>
  </si>
  <si>
    <t>Страховые премии, принятые по договорам страхования</t>
  </si>
  <si>
    <t>Страховые премии, принятые по договорам перестрахования</t>
  </si>
  <si>
    <t>Страховые премии, переданные на перестрахование</t>
  </si>
  <si>
    <t>Изменение резерва незаработанной премии</t>
  </si>
  <si>
    <t>Изменение активов перестрахования по  незаработанным премиям</t>
  </si>
  <si>
    <t>Чистая сумма заработанных страховых премий</t>
  </si>
  <si>
    <t>Доходы в виде комиссионного вознаграждения по страховой деятельности</t>
  </si>
  <si>
    <t>Доходы от инвестиционной деятельности</t>
  </si>
  <si>
    <t>Доходы, связанные с получением вознаграждения</t>
  </si>
  <si>
    <t>Доходы/убытки по операциям с финансовыми активами</t>
  </si>
  <si>
    <t>Доходы/убытки от переоценки иностранной валюты (нетто)</t>
  </si>
  <si>
    <t>Финансовые доходы</t>
  </si>
  <si>
    <t>Прочие доходы (убытки)</t>
  </si>
  <si>
    <t>Итого доходов</t>
  </si>
  <si>
    <t>Расходы по осуществлению страховых выплат по договорам страхования и перестрахования</t>
  </si>
  <si>
    <t>Возмещение расходов по рискам, переданным на перестрахование</t>
  </si>
  <si>
    <t>Возмещение по регрессному требованию</t>
  </si>
  <si>
    <t>Расходы по урегулированию страховых убытков</t>
  </si>
  <si>
    <t>Изменение резервов по договорам страхования</t>
  </si>
  <si>
    <t>Изменение активов перестрахования</t>
  </si>
  <si>
    <t>Итого расходы по осуществлению страховых выплат</t>
  </si>
  <si>
    <t>Расходы по выплате комиссионного вознаграждения по страховой деятельности</t>
  </si>
  <si>
    <t>Восстановление (формирование) резерва по сомнительным долгам</t>
  </si>
  <si>
    <t>Финансовые расходы</t>
  </si>
  <si>
    <t>Общие и административные расходы</t>
  </si>
  <si>
    <t>Итого расходов</t>
  </si>
  <si>
    <t>Прибыль (убыток) до  налогообложения</t>
  </si>
  <si>
    <t xml:space="preserve">Расходы по подоходному налогу </t>
  </si>
  <si>
    <t>Прибыль (убыток) за период</t>
  </si>
  <si>
    <t>Прочий совокупный доход (убыток)</t>
  </si>
  <si>
    <t>Базовая прибыль на акцию, тенге</t>
  </si>
  <si>
    <t>Разводненная прибыль на акцию</t>
  </si>
  <si>
    <t>Наименование показателей</t>
  </si>
  <si>
    <t>Реклассификация прибыли (убытка) от переоценки из прочего совокупного дохода в прибыли и убытке периода при реализации и обесценении ценных бумаг, имеющихся в наличии для продажи</t>
  </si>
  <si>
    <t>ОТЧЕТ О ДВИЖЕНИИ ДЕНЕЖНЫХ СРЕДСТВ</t>
  </si>
  <si>
    <t>1. Денежные поступления и платежи, свящанные с операционной деятельностью</t>
  </si>
  <si>
    <t>Прибыль (убыток) до налогообложения</t>
  </si>
  <si>
    <t>Корректировки на неденежные операционные статьи:</t>
  </si>
  <si>
    <t>Амортизация</t>
  </si>
  <si>
    <t>Результаты от выбытия ОС</t>
  </si>
  <si>
    <t>Прочие корректировки на неденежные статьи -прибыли(убытки) от переоценки и выбытия финансовых активов</t>
  </si>
  <si>
    <t>Операционный доход (убыток) до изменения в операционных активах и обязательствах</t>
  </si>
  <si>
    <t>(Увеличение) уменьшение в операционных активах</t>
  </si>
  <si>
    <t>(Увеличение) уменьшение вкладов размещенных</t>
  </si>
  <si>
    <t>(Увеличение) уменьшение операции "обратное РЕПО"</t>
  </si>
  <si>
    <t>(Увеличение) уменьшение финансовых активов, имеющихся в наличии для продажи</t>
  </si>
  <si>
    <t>(Увеличение) уменьшение активов перестрахования</t>
  </si>
  <si>
    <t>8,9,10</t>
  </si>
  <si>
    <t>16,17,18</t>
  </si>
  <si>
    <t>(Увеличение) уменьшение дебиторской задолженности по страхованию и перестрахованию</t>
  </si>
  <si>
    <t>(Увеличение) уменьшение прочих активов</t>
  </si>
  <si>
    <t>(Увеличение) уменьшение в операционных обязательствах</t>
  </si>
  <si>
    <t>(Увеличение) уменьшение суммы страховых резервов</t>
  </si>
  <si>
    <t>(Увеличение) уменьшение расчетов с перестраховщиками</t>
  </si>
  <si>
    <t>(Увеличение) уменьшение расчетов с посредниками по страховой (перестраховочной) деятельности</t>
  </si>
  <si>
    <t>(Увеличение) уменьшение прочей кредиторской задолженности</t>
  </si>
  <si>
    <t>Итого увеличение (уменьшение) денежных средств от операционной деятельности до выплаты налога</t>
  </si>
  <si>
    <t>Корпоративный подоходный налог (уплаченный)</t>
  </si>
  <si>
    <t>Итого увеличение (уменьшение) денег от операционной деятельности после налогообложения</t>
  </si>
  <si>
    <t>II. Денежные посупления и платежи, связанные с инвестиционной деятельностью</t>
  </si>
  <si>
    <t>Покупка (продажа) ценных бумаг, удерживаемых до погашения</t>
  </si>
  <si>
    <t>Покупка основных средств и нематериальных активов</t>
  </si>
  <si>
    <t>Продажа основных средств и нематериальных активов</t>
  </si>
  <si>
    <t>Итого увеличение (уменьшение) денег от инвестиционной деятельности</t>
  </si>
  <si>
    <t>III. Денежные поступления, связанные с финансовой деятельностью</t>
  </si>
  <si>
    <t>Выплаты дивидендов по акциям</t>
  </si>
  <si>
    <t>Итого увеличение (уменьшение) денег от финансовой деятельности</t>
  </si>
  <si>
    <t>Итого чистое увеличение (уменьшение) денег за отчетный период</t>
  </si>
  <si>
    <t>Остаток денег и денежных эквивалентов на начало отчетного периода</t>
  </si>
  <si>
    <t>Остаток денег и денежных эквивалентов на конец отчетного периода</t>
  </si>
  <si>
    <t>Сальдо на начало предыдущего периода</t>
  </si>
  <si>
    <t>Изменения в учетной политике и корректировка ошибок</t>
  </si>
  <si>
    <t>Пересчитанное сальдо на начало предыдущего периода</t>
  </si>
  <si>
    <t>Переоценка основных средств</t>
  </si>
  <si>
    <t>Изменение стоимости ценных бумаг, имеющшихся в наличии для продажи</t>
  </si>
  <si>
    <t>Нераспределенный доход (непокрытый убыток)</t>
  </si>
  <si>
    <t>Итого</t>
  </si>
  <si>
    <t>Капитал родительской организации</t>
  </si>
  <si>
    <t>Всего прибыль (убыток) за период</t>
  </si>
  <si>
    <t>Внутренние переводы</t>
  </si>
  <si>
    <t>в том числе</t>
  </si>
  <si>
    <t>Формирование резервного капитала</t>
  </si>
  <si>
    <t>Прочие операции</t>
  </si>
  <si>
    <t>Сальдо на начало отчетного периода</t>
  </si>
  <si>
    <t>Пересчитанное сальдо на начало отчетного периода</t>
  </si>
  <si>
    <t>Выкупленные акции (взносы)</t>
  </si>
  <si>
    <t>Сальдо на конец отчетного периода</t>
  </si>
  <si>
    <t>Форма № 4</t>
  </si>
  <si>
    <t>(косвенный метод)</t>
  </si>
  <si>
    <t>ОТЧЕТ ОБ ИЗМЕНЕНИЯХ В СОБСТВЕННОМ КАПИТАЛЕ</t>
  </si>
  <si>
    <t>Увеличение (уменьшение) взносов учредителей</t>
  </si>
  <si>
    <t>Резерв по переоценке основных средств</t>
  </si>
  <si>
    <t>Наименование статьи</t>
  </si>
  <si>
    <t>Доходы</t>
  </si>
  <si>
    <t>Доходы от страховой деятельности</t>
  </si>
  <si>
    <t>Чистая сумма страховых премий</t>
  </si>
  <si>
    <t>Прочие доходы от страховой деятельности</t>
  </si>
  <si>
    <t>из них:</t>
  </si>
  <si>
    <t>доходы в виде вознаграждения (купона или дисконта) по ценным бумагам</t>
  </si>
  <si>
    <t>доходы в виде вознаграждения по размещенным вкладам</t>
  </si>
  <si>
    <t>Доходы (расходы) по операциям с финансовыми активами (нетто)</t>
  </si>
  <si>
    <t>доходы (расходы) от купли/продажи ценных бумаг (нетто)</t>
  </si>
  <si>
    <t>доходы (расходы) от операции "РЕПО" (нетто)</t>
  </si>
  <si>
    <t>доходы (расходы) от операций с аффинированными драгоценными металлами</t>
  </si>
  <si>
    <t>доходы (расходы) от операций с производными инструментами</t>
  </si>
  <si>
    <t>Доходы (расходы) от переоценки (нетто)</t>
  </si>
  <si>
    <t>доходы (расходы) от изменения стоимости ценных бумаг, оцениваемых по справедливой стоимости, изменения которой отражаются в составе прибыли или убытка (нетто)</t>
  </si>
  <si>
    <t>доходы (расходы) от переоценки иностранной валюты(нетто)</t>
  </si>
  <si>
    <t>доходы (расходы) от переоценки аффинированных драгоценных металлов</t>
  </si>
  <si>
    <t>доходы (расходы) от переоценки производных инструментов</t>
  </si>
  <si>
    <t>Доходы от участия в капитале других юридических лиц</t>
  </si>
  <si>
    <t>Прочие доходы от инвестиционной деятельности</t>
  </si>
  <si>
    <t>Доходы от иной деятельности</t>
  </si>
  <si>
    <t>Доходы (расходы) от реализации активов и получения (передачи) активов</t>
  </si>
  <si>
    <t>Прочие доходы от иной деятельности</t>
  </si>
  <si>
    <t>Прочие доходы</t>
  </si>
  <si>
    <t>Расходы</t>
  </si>
  <si>
    <t>Расходы по осуществлению страховых выплат по договорам страхования</t>
  </si>
  <si>
    <t>Расходы по осуществлению страховых выплат по договорам, принятым на перестрахование</t>
  </si>
  <si>
    <t>Возмещение по регрессному требованию (нетто)</t>
  </si>
  <si>
    <t>Чистые расходы по осуществлению страховых выплат</t>
  </si>
  <si>
    <t>Изменение резерва не произошедших убытков по договорам страхования (перестрахования) жизни</t>
  </si>
  <si>
    <t>Изменение активов перестрахования по не произошедшим убыткам по договорам страхования (перестрахования) жизни</t>
  </si>
  <si>
    <t>Изменение резерва не произошедших убытков по договорам аннуитета</t>
  </si>
  <si>
    <t>Изменение активов перестрахования по не произошедшим убыткам по договорам аннуитета</t>
  </si>
  <si>
    <t>Изменение резерва произошедших, но незаявленных убытков</t>
  </si>
  <si>
    <t>Изменение активов перестрахования по произошедшим, но незаявленным убыткам</t>
  </si>
  <si>
    <t>Изменение резерва заявленных, но неурегулированных убытков</t>
  </si>
  <si>
    <t>Изменение активов перестрахования по заявленным, но неурегулированным убыткам</t>
  </si>
  <si>
    <t>Изменение дополнительных резервов</t>
  </si>
  <si>
    <t>Изменение активов перестрахования по дополнительным резервам</t>
  </si>
  <si>
    <t>Расходы, связанные с выплатой вознаграждения</t>
  </si>
  <si>
    <t>расходы в виде премии по ценным бумагам</t>
  </si>
  <si>
    <t>Расходы на резервы по обесценению</t>
  </si>
  <si>
    <t>Восстановление резервов по обесценению</t>
  </si>
  <si>
    <t>Чистые расходы на резервы по обесценению</t>
  </si>
  <si>
    <t>расходы на оплату труда и командировочные</t>
  </si>
  <si>
    <t>текущие налоги и другие обязательные платежи в бюджет за ислючением корпоративного подоходного налога</t>
  </si>
  <si>
    <t>расходы по текущей аренде</t>
  </si>
  <si>
    <t>Амортизационные отчисления и износ</t>
  </si>
  <si>
    <t>Прочие расходы</t>
  </si>
  <si>
    <t>Прибыль (убыток) от прекращенной деятельности</t>
  </si>
  <si>
    <t>Чистая прибыль (убыток) до уплаты корпоративного подоходного налога</t>
  </si>
  <si>
    <t>Корпоративный подоходный налог</t>
  </si>
  <si>
    <t>в том числе:</t>
  </si>
  <si>
    <t>от основной деятельности</t>
  </si>
  <si>
    <t>от иной деятельности</t>
  </si>
  <si>
    <t>Итого чистая прибыль (убыток) после уплаты налогов</t>
  </si>
  <si>
    <t>за период с начала текущего года (с нарастающим итогом)</t>
  </si>
  <si>
    <t>Код строки</t>
  </si>
  <si>
    <t>за аналогичный период с начала предыдущего года (с нарастающим итогом)</t>
  </si>
  <si>
    <t>Отчет по форме 2 как сдается в АФН</t>
  </si>
  <si>
    <t>Примечание*</t>
  </si>
  <si>
    <t>амортизационные отчисления и износ</t>
  </si>
  <si>
    <t>расходы по резервам по сомнительным долгам</t>
  </si>
  <si>
    <t>нереализованные  доходы и расходы от изменения стоимости финансового актива</t>
  </si>
  <si>
    <t>прочие корректировки на неденежные статьи</t>
  </si>
  <si>
    <t>Операционный доход (расход) до изменения в операционных активах и обязательствах</t>
  </si>
  <si>
    <t>(Увеличение) уменьшение ценных бумаг, предназначенных для торговли и имеющихся в наличии для продажи</t>
  </si>
  <si>
    <t>(Увеличение) уменьшение страховых премий к получению от страхователей (перестрахователей) и посредников</t>
  </si>
  <si>
    <t>(Увеличение) уменьшение начисленных комиссионных доходов по перестрахованию</t>
  </si>
  <si>
    <t>(Увеличение) уменьшение прочей дебиторской задолженности</t>
  </si>
  <si>
    <t>(Увеличение) уменьшение займов, предоставленных страхователям</t>
  </si>
  <si>
    <t>(Увеличение) уменьшение расходов будущих периодов</t>
  </si>
  <si>
    <t>Увеличение (уменьшение) в операционных обязательствах</t>
  </si>
  <si>
    <t>Увеличение (уменьшение) суммы резерва незаработанной премии</t>
  </si>
  <si>
    <t>Увеличение (уменьшение) суммы резерва не произошедших убытков по договорам страхования (перестрахования) жизни</t>
  </si>
  <si>
    <t>Увеличение (уменьшение) суммы резерва не произошедших убытков по договорам аннуитета</t>
  </si>
  <si>
    <t>Увеличение (уменьшение) суммы резерва произошедших, но незаявленных убытков</t>
  </si>
  <si>
    <t>Увеличение (уменьшение) суммы резерва заявленных, но неурегулированных убытков</t>
  </si>
  <si>
    <t>Увеличение (уменьшение) суммы дополнительных резервов</t>
  </si>
  <si>
    <t>Увеличение (уменьшение) расчетов с перестраховщиками</t>
  </si>
  <si>
    <t>Увеличение (уменьшение) расчетов с посредниками по страховой (перестраховочной) деятельности</t>
  </si>
  <si>
    <t>Увеличение (уменьшение) счетов к уплате по договорам страхования (перестрахования)</t>
  </si>
  <si>
    <t>Увеличение (уменьшение) прочей кредиторской задолженности</t>
  </si>
  <si>
    <t>Увеличение (уменьшение) операции "РЕПО"</t>
  </si>
  <si>
    <t>Увеличение (уменьшение) доходов будущих периодов</t>
  </si>
  <si>
    <t>Увеличение (уменьшение) прочих обязательств</t>
  </si>
  <si>
    <t>Увеличение или уменьшение денег от операционной деятельности</t>
  </si>
  <si>
    <t>Уплаченный корпоративный подоходный налог</t>
  </si>
  <si>
    <t>Денежные поступления и платежи, связанные с инвестиционной деятельностью</t>
  </si>
  <si>
    <t>Инвестиции в капитал других юридических лиц</t>
  </si>
  <si>
    <t>Прочие поступления и платежи</t>
  </si>
  <si>
    <t>Итого увеличение или уменьшение денег от инвестиционной деятельности</t>
  </si>
  <si>
    <t>Денежные поступления и платежи, связанные с финансовой деятельностью</t>
  </si>
  <si>
    <t>Выпуск акций</t>
  </si>
  <si>
    <t>Изъятие акции</t>
  </si>
  <si>
    <t>36-1</t>
  </si>
  <si>
    <t>Займы полученные</t>
  </si>
  <si>
    <t>Выплата дивидендов</t>
  </si>
  <si>
    <t>Итого увеличение или уменьшение денег от финансовой деятельности</t>
  </si>
  <si>
    <t>Итого чистое увеличение или уменьшение денег за отчетный период</t>
  </si>
  <si>
    <t>Прибыль (убыток) признанная непосредственно в самом капитале</t>
  </si>
  <si>
    <t>Активы</t>
  </si>
  <si>
    <t>Деньги и денежные эквиваленты</t>
  </si>
  <si>
    <t>Вклады размещенные (за вычетом резервов на обесценение)</t>
  </si>
  <si>
    <t>Ценные бумаги, оцениваемые по справедливой стоимости, изменения которой отражаются в составе прибыли или убытка</t>
  </si>
  <si>
    <t>Ценные бумаги, имеющиеся в наличии для продажи (за вычетом резервов на обесценение)</t>
  </si>
  <si>
    <t>Операции &lt;&lt;обратное РЕПО&gt;&gt;</t>
  </si>
  <si>
    <t>Аффинированные драгоценные металлы</t>
  </si>
  <si>
    <t>Производные инструменты</t>
  </si>
  <si>
    <t>Активы перестрахования по незаработанным премиям (за вычетом резервов на обесценение)</t>
  </si>
  <si>
    <t>Активы перестрахования по произошедшим, но незаявленным убыткам (за вычетом резервов на обесценение)</t>
  </si>
  <si>
    <t>Активы перестрахования по непроизошедшим убыткам по договорам страхования (перестрахования) жизни (за вычетом резервов на обесценение)</t>
  </si>
  <si>
    <t>Активы перестрахования по непроизошедшим убыткам по договорам аннуитета (за вычетом резервов на обесценение)</t>
  </si>
  <si>
    <t>Активы перестрахования по заявленным, но неурегулированным убыткам (за вычетом резервов на обесценение)</t>
  </si>
  <si>
    <t>Активы перестрахования по дополнительным резервам (за вычетом резервов на обесценение)</t>
  </si>
  <si>
    <t>Страховые премии к получению от страхователей (перестрахователей) и посредников (за вычетом резервов на обесценение)</t>
  </si>
  <si>
    <t>Начисленные комиссионные доходы по перестрахованию</t>
  </si>
  <si>
    <t>Прочая дебиторская задолженность (за вычетом резервов на обесценение)</t>
  </si>
  <si>
    <t>Займы, предоставленные страхователям (за вычетом резервов на обесценение)</t>
  </si>
  <si>
    <t>Расходы будущих периодов</t>
  </si>
  <si>
    <t>Текущий налоговый актив</t>
  </si>
  <si>
    <t>Отложенный налоговый актив</t>
  </si>
  <si>
    <t>Ценные бумаги, удерживаемые до погашения (за вычетом резервов на обесценение)</t>
  </si>
  <si>
    <t>Основные средства (нетто)</t>
  </si>
  <si>
    <t>Инвестиционное имущество</t>
  </si>
  <si>
    <t>Долгосрочные активы, предназначенные для продажи</t>
  </si>
  <si>
    <t>Нематериальные активы (нетто)</t>
  </si>
  <si>
    <t>Прочие активы</t>
  </si>
  <si>
    <t>Итого активы</t>
  </si>
  <si>
    <t>Обязательства</t>
  </si>
  <si>
    <t>Резерв незаработанной премии</t>
  </si>
  <si>
    <t>Резерв непроизошедших убытков по договорам страхования (перестрахования) жизни</t>
  </si>
  <si>
    <t>Резерв непроизошедших убытков по договорам аннуитета</t>
  </si>
  <si>
    <t>Расчеты с перестраховщиками</t>
  </si>
  <si>
    <t>Расчеты с посредниками по страховой (перестраховочной) деятельности</t>
  </si>
  <si>
    <t>Расчеты с акционерами по дивидендам</t>
  </si>
  <si>
    <t>Счета к уплате по договорам страхования (перестрахования)</t>
  </si>
  <si>
    <t>Прочая кредиторская задолженность</t>
  </si>
  <si>
    <t>Оценочные обязательства</t>
  </si>
  <si>
    <t>Операции &lt;&lt;РЕПО&gt;&gt;</t>
  </si>
  <si>
    <t>Выпущенные облигации</t>
  </si>
  <si>
    <t>Доходы будущих периодов</t>
  </si>
  <si>
    <t>Текущее налоговое обязательство</t>
  </si>
  <si>
    <t>Отложенное налоговое обязательство</t>
  </si>
  <si>
    <t>Итого обязательства</t>
  </si>
  <si>
    <t>Капитал</t>
  </si>
  <si>
    <t>Уставный капитал (взносы учредителей)</t>
  </si>
  <si>
    <t>Изъятый капитал (взносы учредителей)</t>
  </si>
  <si>
    <t>Резервный капитал</t>
  </si>
  <si>
    <t>Резерв непредвиденных рисков</t>
  </si>
  <si>
    <t>Стабилизационный резерв</t>
  </si>
  <si>
    <t>Результаты переоценки</t>
  </si>
  <si>
    <t>предыдущих лет</t>
  </si>
  <si>
    <t>отчетного периода</t>
  </si>
  <si>
    <t>Итого капитал</t>
  </si>
  <si>
    <t>Итого капитал и обязательства</t>
  </si>
  <si>
    <t>За аналогичный период с начала предыдущего года</t>
  </si>
  <si>
    <t>разницу заполнить!!!!!</t>
  </si>
  <si>
    <t>Председатель Правления__________________________Гаппаров Ш.А.</t>
  </si>
  <si>
    <t>за аналогичный период с начала предыдущего года</t>
  </si>
  <si>
    <t>Главный бухгалтер_______________________________Исаева Б.С.</t>
  </si>
  <si>
    <t>456025 шт. размещенных акций</t>
  </si>
  <si>
    <t>по состоянию 01 июля 2015г</t>
  </si>
  <si>
    <t>по состоянию на 01 июля 2015 г.</t>
  </si>
  <si>
    <t>размещенных акций в течение 2 квартала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</si>
</sst>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т.&quot;;\-#,##0&quot;т.&quot;"/>
    <numFmt numFmtId="165" formatCode="#,##0&quot;т.&quot;;[Red]\-#,##0&quot;т.&quot;"/>
    <numFmt numFmtId="166" formatCode="#,##0.00&quot;т.&quot;;\-#,##0.00&quot;т.&quot;"/>
    <numFmt numFmtId="167" formatCode="#,##0.00&quot;т.&quot;;[Red]\-#,##0.00&quot;т.&quot;"/>
    <numFmt numFmtId="168" formatCode="_-* #,##0&quot;т.&quot;_-;\-* #,##0&quot;т.&quot;_-;_-* &quot;-&quot;&quot;т.&quot;_-;_-@_-"/>
    <numFmt numFmtId="169" formatCode="_-* #,##0_т_._-;\-* #,##0_т_._-;_-* &quot;-&quot;_т_._-;_-@_-"/>
    <numFmt numFmtId="170" formatCode="_-* #,##0.00&quot;т.&quot;_-;\-* #,##0.00&quot;т.&quot;_-;_-* &quot;-&quot;??&quot;т.&quot;_-;_-@_-"/>
    <numFmt numFmtId="171" formatCode="_-* #,##0.00_т_._-;\-* #,##0.00_т_._-;_-* &quot;-&quot;??_т_._-;_-@_-"/>
    <numFmt numFmtId="172" formatCode="[$-FC19]d\ mmmm\ yyyy\ &quot;г.&quot;"/>
    <numFmt numFmtId="173" formatCode="#,##0.000"/>
    <numFmt numFmtId="174" formatCode="#,###.00_);\ \(####.00\)"/>
    <numFmt numFmtId="175" formatCode="#,###_);\ \(####\)"/>
    <numFmt numFmtId="176" formatCode="#,###_);\ \(#,###\)"/>
    <numFmt numFmtId="177" formatCode="#,###_);\ \(#,###.0\)"/>
    <numFmt numFmtId="178" formatCode="#,##0.0"/>
    <numFmt numFmtId="179" formatCode="dd/mm/yy;@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8"/>
      <name val="MS Sans Serif"/>
      <family val="2"/>
    </font>
    <font>
      <b/>
      <sz val="10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3" fillId="0" borderId="0">
      <alignment/>
      <protection/>
    </xf>
    <xf numFmtId="0" fontId="8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3" fontId="2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0" fontId="2" fillId="0" borderId="0" xfId="0" applyFont="1" applyAlignment="1">
      <alignment vertical="top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/>
    </xf>
    <xf numFmtId="3" fontId="2" fillId="33" borderId="10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0" xfId="0" applyFont="1" applyFill="1" applyBorder="1" applyAlignment="1">
      <alignment horizontal="center" wrapText="1"/>
    </xf>
    <xf numFmtId="3" fontId="2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2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3" fontId="2" fillId="0" borderId="10" xfId="0" applyNumberFormat="1" applyFont="1" applyFill="1" applyBorder="1" applyAlignment="1">
      <alignment vertical="top"/>
    </xf>
    <xf numFmtId="0" fontId="2" fillId="0" borderId="10" xfId="0" applyFont="1" applyFill="1" applyBorder="1" applyAlignment="1">
      <alignment wrapText="1"/>
    </xf>
    <xf numFmtId="3" fontId="2" fillId="34" borderId="10" xfId="0" applyNumberFormat="1" applyFont="1" applyFill="1" applyBorder="1" applyAlignment="1">
      <alignment/>
    </xf>
    <xf numFmtId="176" fontId="2" fillId="0" borderId="10" xfId="0" applyNumberFormat="1" applyFont="1" applyBorder="1" applyAlignment="1">
      <alignment/>
    </xf>
    <xf numFmtId="176" fontId="3" fillId="0" borderId="10" xfId="0" applyNumberFormat="1" applyFont="1" applyBorder="1" applyAlignment="1">
      <alignment/>
    </xf>
    <xf numFmtId="177" fontId="2" fillId="0" borderId="10" xfId="0" applyNumberFormat="1" applyFont="1" applyBorder="1" applyAlignment="1">
      <alignment/>
    </xf>
    <xf numFmtId="0" fontId="2" fillId="2" borderId="10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/>
    </xf>
    <xf numFmtId="3" fontId="3" fillId="2" borderId="10" xfId="0" applyNumberFormat="1" applyFont="1" applyFill="1" applyBorder="1" applyAlignment="1">
      <alignment/>
    </xf>
    <xf numFmtId="0" fontId="2" fillId="2" borderId="10" xfId="0" applyFont="1" applyFill="1" applyBorder="1" applyAlignment="1">
      <alignment/>
    </xf>
    <xf numFmtId="3" fontId="2" fillId="2" borderId="10" xfId="0" applyNumberFormat="1" applyFont="1" applyFill="1" applyBorder="1" applyAlignment="1">
      <alignment/>
    </xf>
    <xf numFmtId="0" fontId="9" fillId="2" borderId="10" xfId="0" applyFont="1" applyFill="1" applyBorder="1" applyAlignment="1">
      <alignment/>
    </xf>
    <xf numFmtId="3" fontId="9" fillId="2" borderId="10" xfId="0" applyNumberFormat="1" applyFont="1" applyFill="1" applyBorder="1" applyAlignment="1">
      <alignment/>
    </xf>
    <xf numFmtId="176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top"/>
    </xf>
    <xf numFmtId="0" fontId="10" fillId="0" borderId="10" xfId="0" applyNumberFormat="1" applyFont="1" applyBorder="1" applyAlignment="1">
      <alignment horizontal="left" vertical="center" wrapText="1"/>
    </xf>
    <xf numFmtId="4" fontId="11" fillId="0" borderId="10" xfId="0" applyNumberFormat="1" applyFont="1" applyBorder="1" applyAlignment="1">
      <alignment horizontal="right" vertical="top"/>
    </xf>
    <xf numFmtId="0" fontId="10" fillId="0" borderId="10" xfId="0" applyNumberFormat="1" applyFont="1" applyBorder="1" applyAlignment="1">
      <alignment horizontal="right" vertical="top"/>
    </xf>
    <xf numFmtId="0" fontId="12" fillId="0" borderId="10" xfId="0" applyNumberFormat="1" applyFont="1" applyBorder="1" applyAlignment="1">
      <alignment horizontal="left" vertical="center" wrapText="1"/>
    </xf>
    <xf numFmtId="0" fontId="12" fillId="0" borderId="10" xfId="0" applyNumberFormat="1" applyFont="1" applyBorder="1" applyAlignment="1">
      <alignment horizontal="right" vertical="top"/>
    </xf>
    <xf numFmtId="4" fontId="2" fillId="0" borderId="0" xfId="0" applyNumberFormat="1" applyFont="1" applyAlignment="1">
      <alignment/>
    </xf>
    <xf numFmtId="0" fontId="10" fillId="0" borderId="10" xfId="0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horizontal="center" vertical="top"/>
    </xf>
    <xf numFmtId="3" fontId="10" fillId="0" borderId="10" xfId="0" applyNumberFormat="1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/>
    </xf>
    <xf numFmtId="3" fontId="3" fillId="34" borderId="10" xfId="0" applyNumberFormat="1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10" fillId="0" borderId="11" xfId="0" applyFont="1" applyFill="1" applyBorder="1" applyAlignment="1">
      <alignment horizontal="center" vertical="top" wrapText="1"/>
    </xf>
    <xf numFmtId="4" fontId="0" fillId="0" borderId="0" xfId="0" applyNumberFormat="1" applyAlignment="1">
      <alignment/>
    </xf>
    <xf numFmtId="14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14" fontId="3" fillId="0" borderId="0" xfId="0" applyNumberFormat="1" applyFont="1" applyAlignment="1">
      <alignment horizontal="left"/>
    </xf>
    <xf numFmtId="179" fontId="3" fillId="0" borderId="0" xfId="0" applyNumberFormat="1" applyFont="1" applyAlignment="1">
      <alignment horizontal="left"/>
    </xf>
    <xf numFmtId="4" fontId="10" fillId="0" borderId="10" xfId="53" applyNumberFormat="1" applyFont="1" applyBorder="1" applyAlignment="1">
      <alignment horizontal="right" vertical="top"/>
      <protection/>
    </xf>
    <xf numFmtId="4" fontId="11" fillId="0" borderId="10" xfId="53" applyNumberFormat="1" applyFont="1" applyBorder="1" applyAlignment="1">
      <alignment horizontal="right" vertical="top"/>
      <protection/>
    </xf>
    <xf numFmtId="176" fontId="3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176" fontId="0" fillId="0" borderId="0" xfId="0" applyNumberFormat="1" applyFill="1" applyAlignment="1">
      <alignment/>
    </xf>
    <xf numFmtId="3" fontId="12" fillId="0" borderId="10" xfId="0" applyNumberFormat="1" applyFont="1" applyFill="1" applyBorder="1" applyAlignment="1">
      <alignment horizontal="right" vertical="top"/>
    </xf>
    <xf numFmtId="176" fontId="2" fillId="0" borderId="0" xfId="0" applyNumberFormat="1" applyFont="1" applyFill="1" applyAlignment="1">
      <alignment/>
    </xf>
    <xf numFmtId="0" fontId="10" fillId="0" borderId="10" xfId="0" applyNumberFormat="1" applyFont="1" applyFill="1" applyBorder="1" applyAlignment="1">
      <alignment horizontal="left" vertical="center" wrapText="1"/>
    </xf>
    <xf numFmtId="0" fontId="10" fillId="0" borderId="10" xfId="0" applyNumberFormat="1" applyFont="1" applyFill="1" applyBorder="1" applyAlignment="1">
      <alignment horizontal="right" vertical="top"/>
    </xf>
    <xf numFmtId="4" fontId="10" fillId="0" borderId="10" xfId="0" applyNumberFormat="1" applyFont="1" applyFill="1" applyBorder="1" applyAlignment="1">
      <alignment horizontal="right" vertical="top"/>
    </xf>
    <xf numFmtId="4" fontId="0" fillId="0" borderId="0" xfId="0" applyNumberFormat="1" applyFill="1" applyAlignment="1">
      <alignment/>
    </xf>
    <xf numFmtId="0" fontId="12" fillId="0" borderId="10" xfId="0" applyNumberFormat="1" applyFont="1" applyFill="1" applyBorder="1" applyAlignment="1">
      <alignment horizontal="left" vertical="center" wrapText="1"/>
    </xf>
    <xf numFmtId="0" fontId="12" fillId="0" borderId="10" xfId="0" applyNumberFormat="1" applyFont="1" applyFill="1" applyBorder="1" applyAlignment="1">
      <alignment horizontal="right" vertical="top"/>
    </xf>
    <xf numFmtId="4" fontId="12" fillId="0" borderId="10" xfId="0" applyNumberFormat="1" applyFont="1" applyFill="1" applyBorder="1" applyAlignment="1">
      <alignment horizontal="right" vertical="top"/>
    </xf>
    <xf numFmtId="0" fontId="36" fillId="0" borderId="0" xfId="0" applyFont="1" applyFill="1" applyAlignment="1">
      <alignment/>
    </xf>
    <xf numFmtId="3" fontId="10" fillId="0" borderId="10" xfId="0" applyNumberFormat="1" applyFont="1" applyFill="1" applyBorder="1" applyAlignment="1" applyProtection="1">
      <alignment vertical="top"/>
      <protection locked="0"/>
    </xf>
    <xf numFmtId="3" fontId="10" fillId="0" borderId="10" xfId="0" applyNumberFormat="1" applyFont="1" applyFill="1" applyBorder="1" applyAlignment="1">
      <alignment vertical="top"/>
    </xf>
    <xf numFmtId="4" fontId="10" fillId="0" borderId="10" xfId="0" applyNumberFormat="1" applyFont="1" applyFill="1" applyBorder="1" applyAlignment="1">
      <alignment horizontal="right" vertical="top"/>
    </xf>
    <xf numFmtId="0" fontId="2" fillId="0" borderId="0" xfId="0" applyFont="1" applyFill="1" applyAlignment="1">
      <alignment horizontal="center" wrapText="1"/>
    </xf>
    <xf numFmtId="3" fontId="2" fillId="0" borderId="0" xfId="0" applyNumberFormat="1" applyFont="1" applyFill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3" fillId="2" borderId="10" xfId="0" applyFont="1" applyFill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_issayeva\AppData\Local\Microsoft\Windows\Temporary%20Internet%20Files\Content.Outlook\DTP2QL7D\&#1054;&#1090;&#1095;&#1077;&#1090;%20&#1086;%20&#1076;&#1074;&#1080;&#1078;&#1077;&#1085;&#1080;&#1080;%20&#1076;&#1077;&#1085;&#1077;&#1078;&#1085;&#1099;&#1093;%20&#1089;&#1088;&#1077;&#1076;&#1089;&#1090;&#107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03"/>
    </sheetNames>
    <sheetDataSet>
      <sheetData sheetId="0">
        <row r="13">
          <cell r="C13">
            <v>-833266</v>
          </cell>
        </row>
        <row r="14">
          <cell r="C14">
            <v>-104231</v>
          </cell>
        </row>
        <row r="15">
          <cell r="C15">
            <v>26724</v>
          </cell>
        </row>
        <row r="16">
          <cell r="C16">
            <v>55595</v>
          </cell>
        </row>
        <row r="18">
          <cell r="C18">
            <v>-186550</v>
          </cell>
        </row>
        <row r="19">
          <cell r="C19">
            <v>-937497</v>
          </cell>
        </row>
        <row r="20">
          <cell r="C20">
            <v>180947</v>
          </cell>
        </row>
        <row r="21">
          <cell r="C21">
            <v>63499</v>
          </cell>
        </row>
        <row r="22">
          <cell r="C22">
            <v>312557</v>
          </cell>
        </row>
        <row r="24">
          <cell r="C24">
            <v>-198426</v>
          </cell>
        </row>
        <row r="25">
          <cell r="C25">
            <v>-19333</v>
          </cell>
        </row>
        <row r="27">
          <cell r="C27">
            <v>59418</v>
          </cell>
        </row>
        <row r="29">
          <cell r="C29">
            <v>-49861</v>
          </cell>
        </row>
        <row r="30">
          <cell r="C30">
            <v>13093</v>
          </cell>
        </row>
        <row r="31">
          <cell r="C31">
            <v>684128</v>
          </cell>
        </row>
        <row r="32">
          <cell r="C32">
            <v>683930</v>
          </cell>
        </row>
        <row r="35">
          <cell r="C35">
            <v>146652</v>
          </cell>
        </row>
        <row r="36">
          <cell r="C36">
            <v>48475</v>
          </cell>
        </row>
        <row r="38">
          <cell r="C38">
            <v>93396</v>
          </cell>
        </row>
        <row r="39">
          <cell r="C39">
            <v>3445</v>
          </cell>
        </row>
        <row r="40">
          <cell r="C40">
            <v>20172</v>
          </cell>
        </row>
        <row r="41">
          <cell r="C41">
            <v>21383</v>
          </cell>
        </row>
        <row r="42">
          <cell r="C42">
            <v>-200096</v>
          </cell>
        </row>
        <row r="43">
          <cell r="C43">
            <v>-167320</v>
          </cell>
        </row>
        <row r="44">
          <cell r="C44">
            <v>12708</v>
          </cell>
        </row>
        <row r="45">
          <cell r="C45">
            <v>865075</v>
          </cell>
        </row>
        <row r="46">
          <cell r="C46">
            <v>39751</v>
          </cell>
        </row>
        <row r="47">
          <cell r="C47">
            <v>825324</v>
          </cell>
        </row>
        <row r="49">
          <cell r="C49">
            <v>-624</v>
          </cell>
        </row>
        <row r="51">
          <cell r="C51">
            <v>24629</v>
          </cell>
        </row>
        <row r="54">
          <cell r="C54">
            <v>24005</v>
          </cell>
        </row>
        <row r="63">
          <cell r="C63">
            <v>-88168</v>
          </cell>
        </row>
        <row r="64">
          <cell r="C64">
            <v>231729</v>
          </cell>
        </row>
        <row r="65">
          <cell r="C65">
            <v>143561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4"/>
  <sheetViews>
    <sheetView tabSelected="1" view="pageBreakPreview" zoomScale="85" zoomScaleSheetLayoutView="85" zoomScalePageLayoutView="0" workbookViewId="0" topLeftCell="A1">
      <selection activeCell="D47" sqref="D47"/>
    </sheetView>
  </sheetViews>
  <sheetFormatPr defaultColWidth="9.140625" defaultRowHeight="15"/>
  <cols>
    <col min="2" max="2" width="73.421875" style="0" customWidth="1"/>
    <col min="4" max="4" width="15.140625" style="0" customWidth="1"/>
    <col min="5" max="5" width="13.7109375" style="0" customWidth="1"/>
    <col min="6" max="6" width="12.421875" style="0" bestFit="1" customWidth="1"/>
    <col min="7" max="7" width="10.28125" style="0" bestFit="1" customWidth="1"/>
  </cols>
  <sheetData>
    <row r="1" spans="1:5" ht="15">
      <c r="A1" s="2"/>
      <c r="B1" s="91"/>
      <c r="C1" s="91"/>
      <c r="D1" s="91"/>
      <c r="E1" s="91"/>
    </row>
    <row r="2" spans="1:5" ht="15">
      <c r="A2" s="2"/>
      <c r="B2" s="91" t="s">
        <v>39</v>
      </c>
      <c r="C2" s="91"/>
      <c r="D2" s="91"/>
      <c r="E2" s="91"/>
    </row>
    <row r="3" spans="1:5" s="19" customFormat="1" ht="15">
      <c r="A3" s="18"/>
      <c r="B3" s="92" t="s">
        <v>40</v>
      </c>
      <c r="C3" s="92"/>
      <c r="D3" s="92"/>
      <c r="E3" s="92"/>
    </row>
    <row r="4" spans="1:5" s="19" customFormat="1" ht="15">
      <c r="A4" s="18"/>
      <c r="B4" s="92" t="s">
        <v>298</v>
      </c>
      <c r="C4" s="92"/>
      <c r="D4" s="92"/>
      <c r="E4" s="92"/>
    </row>
    <row r="5" spans="1:5" ht="15">
      <c r="A5" s="2"/>
      <c r="B5" s="2"/>
      <c r="C5" s="8"/>
      <c r="D5" s="2"/>
      <c r="E5" s="2"/>
    </row>
    <row r="6" spans="1:5" ht="43.5">
      <c r="A6" s="2"/>
      <c r="B6" s="14" t="s">
        <v>75</v>
      </c>
      <c r="C6" s="7" t="s">
        <v>3</v>
      </c>
      <c r="D6" s="6" t="s">
        <v>18</v>
      </c>
      <c r="E6" s="6" t="s">
        <v>19</v>
      </c>
    </row>
    <row r="7" spans="1:5" ht="15">
      <c r="A7" s="2"/>
      <c r="B7" s="5" t="s">
        <v>0</v>
      </c>
      <c r="C7" s="6"/>
      <c r="D7" s="1"/>
      <c r="E7" s="1"/>
    </row>
    <row r="8" spans="1:5" ht="15">
      <c r="A8" s="2"/>
      <c r="B8" s="1" t="s">
        <v>1</v>
      </c>
      <c r="C8" s="6">
        <v>4</v>
      </c>
      <c r="D8" s="10">
        <f>D57</f>
        <v>61021</v>
      </c>
      <c r="E8" s="10">
        <f>E57</f>
        <v>841271</v>
      </c>
    </row>
    <row r="9" spans="1:5" ht="15">
      <c r="A9" s="2"/>
      <c r="B9" s="1" t="s">
        <v>2</v>
      </c>
      <c r="C9" s="6">
        <v>5</v>
      </c>
      <c r="D9" s="10">
        <f>D58</f>
        <v>4274010</v>
      </c>
      <c r="E9" s="10">
        <f>E58</f>
        <v>3164924</v>
      </c>
    </row>
    <row r="10" spans="1:5" ht="15">
      <c r="A10" s="2"/>
      <c r="B10" s="1" t="s">
        <v>4</v>
      </c>
      <c r="C10" s="6">
        <v>6</v>
      </c>
      <c r="D10" s="10">
        <f>D60</f>
        <v>2944847</v>
      </c>
      <c r="E10" s="10">
        <f>E60</f>
        <v>3273726</v>
      </c>
    </row>
    <row r="11" spans="1:5" ht="15">
      <c r="A11" s="2"/>
      <c r="B11" s="1" t="s">
        <v>5</v>
      </c>
      <c r="C11" s="6">
        <v>7</v>
      </c>
      <c r="D11" s="10"/>
      <c r="E11" s="10">
        <v>0</v>
      </c>
    </row>
    <row r="12" spans="1:5" ht="15">
      <c r="A12" s="2"/>
      <c r="B12" s="1" t="s">
        <v>6</v>
      </c>
      <c r="C12" s="6">
        <v>8</v>
      </c>
      <c r="D12" s="10">
        <f>D64</f>
        <v>981585</v>
      </c>
      <c r="E12" s="10">
        <f>E64</f>
        <v>253801</v>
      </c>
    </row>
    <row r="13" spans="1:5" ht="15">
      <c r="A13" s="2"/>
      <c r="B13" s="1" t="s">
        <v>7</v>
      </c>
      <c r="C13" s="6">
        <v>9</v>
      </c>
      <c r="D13" s="10">
        <f>D65</f>
        <v>126813</v>
      </c>
      <c r="E13" s="10">
        <f>E65</f>
        <v>34316</v>
      </c>
    </row>
    <row r="14" spans="1:5" ht="15">
      <c r="A14" s="2"/>
      <c r="B14" s="1" t="s">
        <v>8</v>
      </c>
      <c r="C14" s="6">
        <v>10</v>
      </c>
      <c r="D14" s="10">
        <f>D68</f>
        <v>59722</v>
      </c>
      <c r="E14" s="10">
        <f>E68</f>
        <v>42493</v>
      </c>
    </row>
    <row r="15" spans="1:5" ht="30">
      <c r="A15" s="2"/>
      <c r="B15" s="3" t="s">
        <v>9</v>
      </c>
      <c r="C15" s="6">
        <v>11</v>
      </c>
      <c r="D15" s="10">
        <f>D70</f>
        <v>428247</v>
      </c>
      <c r="E15" s="10">
        <f>E70</f>
        <v>419852</v>
      </c>
    </row>
    <row r="16" spans="1:5" ht="30">
      <c r="A16" s="2"/>
      <c r="B16" s="3" t="s">
        <v>10</v>
      </c>
      <c r="C16" s="6">
        <v>12</v>
      </c>
      <c r="D16" s="10">
        <f>D72</f>
        <v>147537</v>
      </c>
      <c r="E16" s="10">
        <f>E72</f>
        <v>393394</v>
      </c>
    </row>
    <row r="17" spans="1:5" ht="15">
      <c r="A17" s="2"/>
      <c r="B17" s="1" t="s">
        <v>11</v>
      </c>
      <c r="C17" s="6"/>
      <c r="D17" s="10"/>
      <c r="E17" s="10"/>
    </row>
    <row r="18" spans="1:5" ht="15">
      <c r="A18" s="2"/>
      <c r="B18" s="1" t="s">
        <v>12</v>
      </c>
      <c r="C18" s="6"/>
      <c r="D18" s="10">
        <f>D75</f>
        <v>204107</v>
      </c>
      <c r="E18" s="10">
        <f>E75</f>
        <v>237571</v>
      </c>
    </row>
    <row r="19" spans="1:5" ht="15">
      <c r="A19" s="2"/>
      <c r="B19" s="1" t="s">
        <v>13</v>
      </c>
      <c r="C19" s="6">
        <v>13</v>
      </c>
      <c r="D19" s="10">
        <f>D74+D77+D83</f>
        <v>334532</v>
      </c>
      <c r="E19" s="10">
        <f>E74+E77+E83</f>
        <v>349775</v>
      </c>
    </row>
    <row r="20" spans="1:5" ht="15">
      <c r="A20" s="2"/>
      <c r="B20" s="1" t="s">
        <v>14</v>
      </c>
      <c r="C20" s="6">
        <v>34</v>
      </c>
      <c r="D20" s="10">
        <f>D76</f>
        <v>0</v>
      </c>
      <c r="E20" s="10">
        <f>E76</f>
        <v>0</v>
      </c>
    </row>
    <row r="21" spans="1:5" ht="15">
      <c r="A21" s="2"/>
      <c r="B21" s="1" t="s">
        <v>15</v>
      </c>
      <c r="C21" s="6">
        <v>14</v>
      </c>
      <c r="D21" s="10">
        <f>D79+D80</f>
        <v>460793</v>
      </c>
      <c r="E21" s="10">
        <f>E79+E80</f>
        <v>474934</v>
      </c>
    </row>
    <row r="22" spans="1:5" ht="15">
      <c r="A22" s="2"/>
      <c r="B22" s="1" t="s">
        <v>16</v>
      </c>
      <c r="C22" s="6">
        <v>15</v>
      </c>
      <c r="D22" s="10">
        <f>D82</f>
        <v>27306</v>
      </c>
      <c r="E22" s="10">
        <f>E82</f>
        <v>20072</v>
      </c>
    </row>
    <row r="23" spans="1:7" ht="15">
      <c r="A23" s="2"/>
      <c r="B23" s="5" t="s">
        <v>17</v>
      </c>
      <c r="C23" s="6"/>
      <c r="D23" s="11">
        <f>SUM(D8:D22)</f>
        <v>10050520</v>
      </c>
      <c r="E23" s="11">
        <f>SUM(E8:E22)</f>
        <v>9506129</v>
      </c>
      <c r="F23" s="58"/>
      <c r="G23" s="42"/>
    </row>
    <row r="24" spans="1:5" ht="15">
      <c r="A24" s="2"/>
      <c r="B24" s="1"/>
      <c r="C24" s="6"/>
      <c r="D24" s="10"/>
      <c r="E24" s="10"/>
    </row>
    <row r="25" spans="1:5" ht="15">
      <c r="A25" s="2"/>
      <c r="B25" s="5" t="s">
        <v>20</v>
      </c>
      <c r="C25" s="6"/>
      <c r="D25" s="10"/>
      <c r="E25" s="10"/>
    </row>
    <row r="26" spans="1:5" ht="15">
      <c r="A26" s="2"/>
      <c r="B26" s="5" t="s">
        <v>21</v>
      </c>
      <c r="C26" s="6"/>
      <c r="D26" s="10"/>
      <c r="E26" s="10"/>
    </row>
    <row r="27" spans="1:5" ht="15">
      <c r="A27" s="2"/>
      <c r="B27" s="1" t="s">
        <v>22</v>
      </c>
      <c r="C27" s="6">
        <v>16</v>
      </c>
      <c r="D27" s="10">
        <f>D86</f>
        <v>3754337</v>
      </c>
      <c r="E27" s="10">
        <f>E86</f>
        <v>2580800</v>
      </c>
    </row>
    <row r="28" spans="1:5" ht="15">
      <c r="A28" s="2"/>
      <c r="B28" s="1" t="s">
        <v>23</v>
      </c>
      <c r="C28" s="6">
        <v>17</v>
      </c>
      <c r="D28" s="10">
        <f>D89</f>
        <v>1979066</v>
      </c>
      <c r="E28" s="10">
        <f>E89</f>
        <v>2089184</v>
      </c>
    </row>
    <row r="29" spans="1:5" ht="15">
      <c r="A29" s="2"/>
      <c r="B29" s="1" t="s">
        <v>24</v>
      </c>
      <c r="C29" s="6">
        <v>18</v>
      </c>
      <c r="D29" s="10">
        <f>D90</f>
        <v>682297</v>
      </c>
      <c r="E29" s="10">
        <f>E90</f>
        <v>786229</v>
      </c>
    </row>
    <row r="30" spans="1:5" ht="15">
      <c r="A30" s="2"/>
      <c r="B30" s="1" t="s">
        <v>25</v>
      </c>
      <c r="C30" s="6"/>
      <c r="D30" s="10"/>
      <c r="E30" s="10"/>
    </row>
    <row r="31" spans="1:5" ht="15">
      <c r="A31" s="2"/>
      <c r="B31" s="1" t="s">
        <v>26</v>
      </c>
      <c r="C31" s="6">
        <v>19</v>
      </c>
      <c r="D31" s="10">
        <f>D93+D94+D96+D97</f>
        <v>315116</v>
      </c>
      <c r="E31" s="10">
        <f>E93+E94+E96+E97</f>
        <v>238476</v>
      </c>
    </row>
    <row r="32" spans="1:5" ht="15">
      <c r="A32" s="2"/>
      <c r="B32" s="1" t="s">
        <v>27</v>
      </c>
      <c r="C32" s="6"/>
      <c r="D32" s="10"/>
      <c r="E32" s="10"/>
    </row>
    <row r="33" spans="1:5" ht="15">
      <c r="A33" s="2"/>
      <c r="B33" s="1" t="s">
        <v>28</v>
      </c>
      <c r="C33" s="6">
        <v>20</v>
      </c>
      <c r="D33" s="10">
        <f>D98+D102+D103+D104+D105+D99</f>
        <v>219232</v>
      </c>
      <c r="E33" s="10">
        <f>E98+E102+E103+E104+E105+E99</f>
        <v>551281</v>
      </c>
    </row>
    <row r="34" spans="1:7" ht="15">
      <c r="A34" s="2"/>
      <c r="B34" s="5" t="s">
        <v>29</v>
      </c>
      <c r="C34" s="6"/>
      <c r="D34" s="11">
        <f>SUM(D27:D33)</f>
        <v>6950048</v>
      </c>
      <c r="E34" s="11">
        <f>SUM(E27:E33)</f>
        <v>6245970</v>
      </c>
      <c r="G34" s="42"/>
    </row>
    <row r="35" spans="1:5" ht="15">
      <c r="A35" s="2"/>
      <c r="B35" s="1"/>
      <c r="C35" s="6"/>
      <c r="D35" s="10"/>
      <c r="E35" s="10"/>
    </row>
    <row r="36" spans="1:5" ht="15">
      <c r="A36" s="2"/>
      <c r="B36" s="5" t="s">
        <v>30</v>
      </c>
      <c r="C36" s="6"/>
      <c r="D36" s="10"/>
      <c r="E36" s="10"/>
    </row>
    <row r="37" spans="1:5" ht="15">
      <c r="A37" s="2"/>
      <c r="B37" s="1" t="s">
        <v>31</v>
      </c>
      <c r="C37" s="6">
        <v>21</v>
      </c>
      <c r="D37" s="10">
        <f>D108-D109</f>
        <v>5415814</v>
      </c>
      <c r="E37" s="10">
        <f>E108-E109</f>
        <v>5415814</v>
      </c>
    </row>
    <row r="38" spans="1:5" ht="15" customHeight="1">
      <c r="A38" s="2"/>
      <c r="B38" s="3" t="s">
        <v>32</v>
      </c>
      <c r="C38" s="6">
        <v>22</v>
      </c>
      <c r="D38" s="10">
        <f>D113</f>
        <v>-19683</v>
      </c>
      <c r="E38" s="10">
        <f>E113</f>
        <v>-76910</v>
      </c>
    </row>
    <row r="39" spans="1:5" ht="15">
      <c r="A39" s="2"/>
      <c r="B39" s="1" t="s">
        <v>33</v>
      </c>
      <c r="C39" s="6">
        <v>23</v>
      </c>
      <c r="D39" s="10">
        <f>D110</f>
        <v>13768</v>
      </c>
      <c r="E39" s="10">
        <f>E110</f>
        <v>13768</v>
      </c>
    </row>
    <row r="40" spans="1:5" ht="15">
      <c r="A40" s="2"/>
      <c r="B40" s="1" t="s">
        <v>34</v>
      </c>
      <c r="C40" s="20"/>
      <c r="D40" s="21">
        <f>D112+D111</f>
        <v>0</v>
      </c>
      <c r="E40" s="21">
        <f>E112+E111</f>
        <v>0</v>
      </c>
    </row>
    <row r="41" spans="1:5" ht="15">
      <c r="A41" s="2"/>
      <c r="B41" s="1" t="s">
        <v>35</v>
      </c>
      <c r="C41" s="20">
        <v>24</v>
      </c>
      <c r="D41" s="21">
        <f>D114</f>
        <v>-2309427</v>
      </c>
      <c r="E41" s="21">
        <f>E114</f>
        <v>-2092513</v>
      </c>
    </row>
    <row r="42" spans="1:5" ht="15">
      <c r="A42" s="2"/>
      <c r="B42" s="5" t="s">
        <v>36</v>
      </c>
      <c r="C42" s="20"/>
      <c r="D42" s="22">
        <f>SUM(D37:D41)</f>
        <v>3100472</v>
      </c>
      <c r="E42" s="22">
        <f>SUM(E37:E41)</f>
        <v>3260159</v>
      </c>
    </row>
    <row r="43" spans="1:6" ht="15">
      <c r="A43" s="2"/>
      <c r="B43" s="5" t="s">
        <v>37</v>
      </c>
      <c r="C43" s="20"/>
      <c r="D43" s="22">
        <f>D42+D34</f>
        <v>10050520</v>
      </c>
      <c r="E43" s="22">
        <f>E42+E34</f>
        <v>9506129</v>
      </c>
      <c r="F43" s="42"/>
    </row>
    <row r="44" spans="1:5" s="19" customFormat="1" ht="15">
      <c r="A44" s="18"/>
      <c r="B44" s="23" t="s">
        <v>38</v>
      </c>
      <c r="C44" s="20"/>
      <c r="D44" s="22">
        <f>((D23-D22)-D34)/402.716</f>
        <v>7631.099832139771</v>
      </c>
      <c r="E44" s="22">
        <f>((E23-E22)-E34)/402.716</f>
        <v>8045.587957766764</v>
      </c>
    </row>
    <row r="45" spans="1:5" ht="15">
      <c r="A45" s="2"/>
      <c r="B45" s="2"/>
      <c r="C45" s="8"/>
      <c r="D45" s="2"/>
      <c r="E45" s="2"/>
    </row>
    <row r="46" spans="1:5" ht="15">
      <c r="A46" s="2"/>
      <c r="B46" s="2" t="s">
        <v>293</v>
      </c>
      <c r="C46" s="8"/>
      <c r="D46" s="2"/>
      <c r="E46" s="2"/>
    </row>
    <row r="47" spans="1:5" ht="15">
      <c r="A47" s="2"/>
      <c r="B47" s="2"/>
      <c r="C47" s="8"/>
      <c r="D47" s="2"/>
      <c r="E47" s="2"/>
    </row>
    <row r="48" spans="1:5" ht="15">
      <c r="A48" s="2"/>
      <c r="B48" s="2" t="s">
        <v>295</v>
      </c>
      <c r="C48" s="8"/>
      <c r="D48" s="2"/>
      <c r="E48" s="2"/>
    </row>
    <row r="49" spans="1:5" ht="15">
      <c r="A49" s="2"/>
      <c r="B49" s="2"/>
      <c r="C49" s="8"/>
      <c r="D49" s="2"/>
      <c r="E49" s="2"/>
    </row>
    <row r="54" spans="2:5" ht="38.25">
      <c r="B54" s="51" t="s">
        <v>135</v>
      </c>
      <c r="C54" s="57" t="s">
        <v>192</v>
      </c>
      <c r="D54" s="51" t="s">
        <v>18</v>
      </c>
      <c r="E54" s="51" t="s">
        <v>19</v>
      </c>
    </row>
    <row r="55" spans="2:5" ht="15">
      <c r="B55" s="44">
        <v>1</v>
      </c>
      <c r="C55" s="44">
        <v>2</v>
      </c>
      <c r="D55" s="44">
        <v>3</v>
      </c>
      <c r="E55" s="44">
        <v>4</v>
      </c>
    </row>
    <row r="56" spans="2:5" ht="15">
      <c r="B56" s="45" t="s">
        <v>236</v>
      </c>
      <c r="C56" s="47"/>
      <c r="D56" s="46"/>
      <c r="E56" s="46"/>
    </row>
    <row r="57" spans="2:6" ht="15">
      <c r="B57" s="45" t="s">
        <v>237</v>
      </c>
      <c r="C57" s="47">
        <v>1</v>
      </c>
      <c r="D57" s="64">
        <v>61021</v>
      </c>
      <c r="E57" s="64">
        <v>841271</v>
      </c>
      <c r="F57" s="58">
        <f>-D57+E57</f>
        <v>780250</v>
      </c>
    </row>
    <row r="58" spans="2:6" ht="15">
      <c r="B58" s="45" t="s">
        <v>238</v>
      </c>
      <c r="C58" s="47">
        <v>2</v>
      </c>
      <c r="D58" s="64">
        <v>4274010</v>
      </c>
      <c r="E58" s="64">
        <v>3164924</v>
      </c>
      <c r="F58" s="58">
        <f aca="true" t="shared" si="0" ref="F58:F83">-D58+E58</f>
        <v>-1109086</v>
      </c>
    </row>
    <row r="59" spans="2:6" ht="25.5">
      <c r="B59" s="45" t="s">
        <v>239</v>
      </c>
      <c r="C59" s="47">
        <v>3</v>
      </c>
      <c r="D59" s="64"/>
      <c r="E59" s="64"/>
      <c r="F59" s="58">
        <f t="shared" si="0"/>
        <v>0</v>
      </c>
    </row>
    <row r="60" spans="2:6" ht="25.5">
      <c r="B60" s="45" t="s">
        <v>240</v>
      </c>
      <c r="C60" s="47">
        <v>4</v>
      </c>
      <c r="D60" s="64">
        <v>2944847</v>
      </c>
      <c r="E60" s="64">
        <v>3273726</v>
      </c>
      <c r="F60" s="58">
        <f t="shared" si="0"/>
        <v>328879</v>
      </c>
    </row>
    <row r="61" spans="2:6" ht="15">
      <c r="B61" s="45" t="s">
        <v>241</v>
      </c>
      <c r="C61" s="47">
        <v>5</v>
      </c>
      <c r="D61" s="64"/>
      <c r="E61" s="64"/>
      <c r="F61" s="58">
        <f t="shared" si="0"/>
        <v>0</v>
      </c>
    </row>
    <row r="62" spans="2:6" ht="15">
      <c r="B62" s="45" t="s">
        <v>242</v>
      </c>
      <c r="C62" s="47">
        <v>6</v>
      </c>
      <c r="D62" s="64"/>
      <c r="E62" s="64"/>
      <c r="F62" s="58">
        <f t="shared" si="0"/>
        <v>0</v>
      </c>
    </row>
    <row r="63" spans="2:6" ht="15">
      <c r="B63" s="45" t="s">
        <v>243</v>
      </c>
      <c r="C63" s="47">
        <v>7</v>
      </c>
      <c r="D63" s="64"/>
      <c r="E63" s="64"/>
      <c r="F63" s="58">
        <f t="shared" si="0"/>
        <v>0</v>
      </c>
    </row>
    <row r="64" spans="2:6" ht="25.5">
      <c r="B64" s="45" t="s">
        <v>244</v>
      </c>
      <c r="C64" s="47">
        <v>8</v>
      </c>
      <c r="D64" s="64">
        <v>981585</v>
      </c>
      <c r="E64" s="64">
        <v>253801</v>
      </c>
      <c r="F64" s="58">
        <f t="shared" si="0"/>
        <v>-727784</v>
      </c>
    </row>
    <row r="65" spans="2:6" ht="25.5">
      <c r="B65" s="45" t="s">
        <v>245</v>
      </c>
      <c r="C65" s="47">
        <v>9</v>
      </c>
      <c r="D65" s="64">
        <v>126813</v>
      </c>
      <c r="E65" s="64">
        <v>34316</v>
      </c>
      <c r="F65" s="58">
        <f t="shared" si="0"/>
        <v>-92497</v>
      </c>
    </row>
    <row r="66" spans="2:6" ht="25.5">
      <c r="B66" s="45" t="s">
        <v>246</v>
      </c>
      <c r="C66" s="47">
        <v>10</v>
      </c>
      <c r="D66" s="64"/>
      <c r="E66" s="64"/>
      <c r="F66" s="58">
        <f t="shared" si="0"/>
        <v>0</v>
      </c>
    </row>
    <row r="67" spans="2:6" ht="25.5">
      <c r="B67" s="45" t="s">
        <v>247</v>
      </c>
      <c r="C67" s="47">
        <v>11</v>
      </c>
      <c r="D67" s="64"/>
      <c r="E67" s="64"/>
      <c r="F67" s="58">
        <f t="shared" si="0"/>
        <v>0</v>
      </c>
    </row>
    <row r="68" spans="2:6" ht="25.5">
      <c r="B68" s="45" t="s">
        <v>248</v>
      </c>
      <c r="C68" s="47">
        <v>12</v>
      </c>
      <c r="D68" s="64">
        <v>59722</v>
      </c>
      <c r="E68" s="64">
        <v>42493</v>
      </c>
      <c r="F68" s="58">
        <f t="shared" si="0"/>
        <v>-17229</v>
      </c>
    </row>
    <row r="69" spans="2:6" ht="25.5">
      <c r="B69" s="45" t="s">
        <v>249</v>
      </c>
      <c r="C69" s="47">
        <v>13</v>
      </c>
      <c r="D69" s="64"/>
      <c r="E69" s="64"/>
      <c r="F69" s="58">
        <f t="shared" si="0"/>
        <v>0</v>
      </c>
    </row>
    <row r="70" spans="2:6" ht="25.5">
      <c r="B70" s="45" t="s">
        <v>250</v>
      </c>
      <c r="C70" s="47">
        <v>14</v>
      </c>
      <c r="D70" s="64">
        <v>428247</v>
      </c>
      <c r="E70" s="64">
        <v>419852</v>
      </c>
      <c r="F70" s="58">
        <f t="shared" si="0"/>
        <v>-8395</v>
      </c>
    </row>
    <row r="71" spans="2:6" ht="15">
      <c r="B71" s="45" t="s">
        <v>251</v>
      </c>
      <c r="C71" s="47">
        <v>15</v>
      </c>
      <c r="D71" s="64"/>
      <c r="E71" s="64"/>
      <c r="F71" s="58">
        <f t="shared" si="0"/>
        <v>0</v>
      </c>
    </row>
    <row r="72" spans="2:6" ht="15">
      <c r="B72" s="45" t="s">
        <v>252</v>
      </c>
      <c r="C72" s="47">
        <v>16</v>
      </c>
      <c r="D72" s="64">
        <v>147537</v>
      </c>
      <c r="E72" s="64">
        <v>393394</v>
      </c>
      <c r="F72" s="58">
        <f t="shared" si="0"/>
        <v>245857</v>
      </c>
    </row>
    <row r="73" spans="2:6" ht="15">
      <c r="B73" s="45" t="s">
        <v>253</v>
      </c>
      <c r="C73" s="47">
        <v>17</v>
      </c>
      <c r="D73" s="64"/>
      <c r="E73" s="64"/>
      <c r="F73" s="58">
        <f t="shared" si="0"/>
        <v>0</v>
      </c>
    </row>
    <row r="74" spans="2:6" ht="15">
      <c r="B74" s="45" t="s">
        <v>254</v>
      </c>
      <c r="C74" s="47">
        <v>18</v>
      </c>
      <c r="D74" s="64">
        <v>255970</v>
      </c>
      <c r="E74" s="64">
        <v>276877</v>
      </c>
      <c r="F74" s="58">
        <f t="shared" si="0"/>
        <v>20907</v>
      </c>
    </row>
    <row r="75" spans="2:6" ht="15">
      <c r="B75" s="45" t="s">
        <v>255</v>
      </c>
      <c r="C75" s="47">
        <v>19</v>
      </c>
      <c r="D75" s="64">
        <v>204107</v>
      </c>
      <c r="E75" s="64">
        <v>237571</v>
      </c>
      <c r="F75" s="58">
        <f t="shared" si="0"/>
        <v>33464</v>
      </c>
    </row>
    <row r="76" spans="2:6" ht="15">
      <c r="B76" s="45" t="s">
        <v>256</v>
      </c>
      <c r="C76" s="47">
        <v>20</v>
      </c>
      <c r="D76" s="64"/>
      <c r="E76" s="64"/>
      <c r="F76" s="58">
        <f t="shared" si="0"/>
        <v>0</v>
      </c>
    </row>
    <row r="77" spans="2:6" ht="15">
      <c r="B77" s="45" t="s">
        <v>257</v>
      </c>
      <c r="C77" s="47">
        <v>21</v>
      </c>
      <c r="D77" s="64">
        <v>75903</v>
      </c>
      <c r="E77" s="64">
        <v>72608</v>
      </c>
      <c r="F77" s="58">
        <f t="shared" si="0"/>
        <v>-3295</v>
      </c>
    </row>
    <row r="78" spans="2:6" ht="15">
      <c r="B78" s="45" t="s">
        <v>224</v>
      </c>
      <c r="C78" s="47">
        <v>22</v>
      </c>
      <c r="D78" s="64"/>
      <c r="E78" s="64"/>
      <c r="F78" s="58">
        <f t="shared" si="0"/>
        <v>0</v>
      </c>
    </row>
    <row r="79" spans="2:6" ht="14.25" customHeight="1">
      <c r="B79" s="45" t="s">
        <v>258</v>
      </c>
      <c r="C79" s="47">
        <v>23</v>
      </c>
      <c r="D79" s="64">
        <v>460793</v>
      </c>
      <c r="E79" s="64">
        <v>474934</v>
      </c>
      <c r="F79" s="58">
        <f t="shared" si="0"/>
        <v>14141</v>
      </c>
    </row>
    <row r="80" spans="2:6" ht="15">
      <c r="B80" s="45" t="s">
        <v>259</v>
      </c>
      <c r="C80" s="47">
        <v>24</v>
      </c>
      <c r="D80" s="64"/>
      <c r="E80" s="64"/>
      <c r="F80" s="58">
        <f t="shared" si="0"/>
        <v>0</v>
      </c>
    </row>
    <row r="81" spans="2:6" ht="15">
      <c r="B81" s="45" t="s">
        <v>260</v>
      </c>
      <c r="C81" s="47">
        <v>25</v>
      </c>
      <c r="D81" s="64"/>
      <c r="E81" s="64"/>
      <c r="F81" s="58">
        <f t="shared" si="0"/>
        <v>0</v>
      </c>
    </row>
    <row r="82" spans="2:6" ht="15">
      <c r="B82" s="45" t="s">
        <v>261</v>
      </c>
      <c r="C82" s="47">
        <v>26</v>
      </c>
      <c r="D82" s="64">
        <v>27306</v>
      </c>
      <c r="E82" s="64">
        <v>20072</v>
      </c>
      <c r="F82" s="58">
        <f t="shared" si="0"/>
        <v>-7234</v>
      </c>
    </row>
    <row r="83" spans="2:6" ht="15">
      <c r="B83" s="45" t="s">
        <v>262</v>
      </c>
      <c r="C83" s="47">
        <v>27</v>
      </c>
      <c r="D83" s="64">
        <v>2659</v>
      </c>
      <c r="E83" s="64">
        <v>290</v>
      </c>
      <c r="F83" s="58">
        <f t="shared" si="0"/>
        <v>-2369</v>
      </c>
    </row>
    <row r="84" spans="2:5" ht="15">
      <c r="B84" s="45" t="s">
        <v>263</v>
      </c>
      <c r="C84" s="47">
        <v>28</v>
      </c>
      <c r="D84" s="64">
        <v>10050520</v>
      </c>
      <c r="E84" s="64">
        <v>9506129</v>
      </c>
    </row>
    <row r="85" spans="2:5" ht="15">
      <c r="B85" s="45" t="s">
        <v>264</v>
      </c>
      <c r="C85" s="47"/>
      <c r="D85" s="65"/>
      <c r="E85" s="65"/>
    </row>
    <row r="86" spans="2:6" ht="15">
      <c r="B86" s="45" t="s">
        <v>265</v>
      </c>
      <c r="C86" s="47">
        <v>29</v>
      </c>
      <c r="D86" s="64">
        <v>3754337</v>
      </c>
      <c r="E86" s="64">
        <v>2580800</v>
      </c>
      <c r="F86" s="58">
        <f>D86-E86</f>
        <v>1173537</v>
      </c>
    </row>
    <row r="87" spans="2:6" ht="15">
      <c r="B87" s="45" t="s">
        <v>266</v>
      </c>
      <c r="C87" s="47">
        <v>30</v>
      </c>
      <c r="D87" s="64"/>
      <c r="E87" s="64"/>
      <c r="F87" s="58">
        <f aca="true" t="shared" si="1" ref="F87:F105">D87-E87</f>
        <v>0</v>
      </c>
    </row>
    <row r="88" spans="2:6" ht="15">
      <c r="B88" s="45" t="s">
        <v>267</v>
      </c>
      <c r="C88" s="47">
        <v>31</v>
      </c>
      <c r="D88" s="64"/>
      <c r="E88" s="64"/>
      <c r="F88" s="58">
        <f t="shared" si="1"/>
        <v>0</v>
      </c>
    </row>
    <row r="89" spans="2:6" ht="15">
      <c r="B89" s="45" t="s">
        <v>23</v>
      </c>
      <c r="C89" s="47">
        <v>32</v>
      </c>
      <c r="D89" s="64">
        <v>1979066</v>
      </c>
      <c r="E89" s="64">
        <v>2089184</v>
      </c>
      <c r="F89" s="58">
        <f t="shared" si="1"/>
        <v>-110118</v>
      </c>
    </row>
    <row r="90" spans="2:6" ht="15">
      <c r="B90" s="45" t="s">
        <v>24</v>
      </c>
      <c r="C90" s="47">
        <v>33</v>
      </c>
      <c r="D90" s="64">
        <v>682297</v>
      </c>
      <c r="E90" s="64">
        <v>786229</v>
      </c>
      <c r="F90" s="58">
        <f t="shared" si="1"/>
        <v>-103932</v>
      </c>
    </row>
    <row r="91" spans="2:6" ht="15">
      <c r="B91" s="45" t="s">
        <v>25</v>
      </c>
      <c r="C91" s="47">
        <v>34</v>
      </c>
      <c r="D91" s="64"/>
      <c r="E91" s="64"/>
      <c r="F91" s="58">
        <f t="shared" si="1"/>
        <v>0</v>
      </c>
    </row>
    <row r="92" spans="2:6" ht="15">
      <c r="B92" s="45" t="s">
        <v>231</v>
      </c>
      <c r="C92" s="47">
        <v>35</v>
      </c>
      <c r="D92" s="64"/>
      <c r="E92" s="64"/>
      <c r="F92" s="58">
        <f t="shared" si="1"/>
        <v>0</v>
      </c>
    </row>
    <row r="93" spans="2:6" ht="15">
      <c r="B93" s="45" t="s">
        <v>268</v>
      </c>
      <c r="C93" s="47">
        <v>36</v>
      </c>
      <c r="D93" s="64">
        <v>145623</v>
      </c>
      <c r="E93" s="64">
        <v>149170</v>
      </c>
      <c r="F93" s="58">
        <f t="shared" si="1"/>
        <v>-3547</v>
      </c>
    </row>
    <row r="94" spans="2:6" ht="15">
      <c r="B94" s="45" t="s">
        <v>269</v>
      </c>
      <c r="C94" s="47">
        <v>37</v>
      </c>
      <c r="D94" s="64">
        <v>17023</v>
      </c>
      <c r="E94" s="64">
        <v>24636</v>
      </c>
      <c r="F94" s="58">
        <f t="shared" si="1"/>
        <v>-7613</v>
      </c>
    </row>
    <row r="95" spans="2:6" ht="15">
      <c r="B95" s="45" t="s">
        <v>270</v>
      </c>
      <c r="C95" s="47">
        <v>38</v>
      </c>
      <c r="D95" s="64"/>
      <c r="E95" s="64"/>
      <c r="F95" s="58">
        <f t="shared" si="1"/>
        <v>0</v>
      </c>
    </row>
    <row r="96" spans="2:6" ht="15">
      <c r="B96" s="45" t="s">
        <v>271</v>
      </c>
      <c r="C96" s="47">
        <v>39</v>
      </c>
      <c r="D96" s="64">
        <v>67917</v>
      </c>
      <c r="E96" s="64">
        <v>16549</v>
      </c>
      <c r="F96" s="58">
        <f t="shared" si="1"/>
        <v>51368</v>
      </c>
    </row>
    <row r="97" spans="2:6" ht="15">
      <c r="B97" s="45" t="s">
        <v>272</v>
      </c>
      <c r="C97" s="47">
        <v>40</v>
      </c>
      <c r="D97" s="64">
        <v>84553</v>
      </c>
      <c r="E97" s="64">
        <v>48121</v>
      </c>
      <c r="F97" s="58">
        <f t="shared" si="1"/>
        <v>36432</v>
      </c>
    </row>
    <row r="98" spans="2:6" ht="15">
      <c r="B98" s="45" t="s">
        <v>273</v>
      </c>
      <c r="C98" s="47">
        <v>41</v>
      </c>
      <c r="D98" s="64">
        <v>45069</v>
      </c>
      <c r="E98" s="64">
        <v>41145</v>
      </c>
      <c r="F98" s="58">
        <f t="shared" si="1"/>
        <v>3924</v>
      </c>
    </row>
    <row r="99" spans="2:6" ht="15">
      <c r="B99" s="45" t="s">
        <v>274</v>
      </c>
      <c r="C99" s="47">
        <v>42</v>
      </c>
      <c r="D99" s="64"/>
      <c r="E99" s="64"/>
      <c r="F99" s="58">
        <f t="shared" si="1"/>
        <v>0</v>
      </c>
    </row>
    <row r="100" spans="2:6" ht="15">
      <c r="B100" s="45" t="s">
        <v>243</v>
      </c>
      <c r="C100" s="47">
        <v>43</v>
      </c>
      <c r="D100" s="64"/>
      <c r="E100" s="64"/>
      <c r="F100" s="58">
        <f t="shared" si="1"/>
        <v>0</v>
      </c>
    </row>
    <row r="101" spans="2:6" ht="15">
      <c r="B101" s="45" t="s">
        <v>275</v>
      </c>
      <c r="C101" s="47">
        <v>44</v>
      </c>
      <c r="D101" s="64"/>
      <c r="E101" s="64"/>
      <c r="F101" s="58">
        <f t="shared" si="1"/>
        <v>0</v>
      </c>
    </row>
    <row r="102" spans="2:6" ht="15">
      <c r="B102" s="45" t="s">
        <v>276</v>
      </c>
      <c r="C102" s="47">
        <v>45</v>
      </c>
      <c r="D102" s="64">
        <v>70848</v>
      </c>
      <c r="E102" s="64">
        <v>403473</v>
      </c>
      <c r="F102" s="58">
        <f t="shared" si="1"/>
        <v>-332625</v>
      </c>
    </row>
    <row r="103" spans="2:6" ht="15">
      <c r="B103" s="45" t="s">
        <v>277</v>
      </c>
      <c r="C103" s="47">
        <v>46</v>
      </c>
      <c r="D103" s="64">
        <v>31380</v>
      </c>
      <c r="E103" s="64">
        <v>39728</v>
      </c>
      <c r="F103" s="58">
        <f t="shared" si="1"/>
        <v>-8348</v>
      </c>
    </row>
    <row r="104" spans="2:6" ht="15">
      <c r="B104" s="45" t="s">
        <v>278</v>
      </c>
      <c r="C104" s="47">
        <v>47</v>
      </c>
      <c r="D104" s="64">
        <v>19154</v>
      </c>
      <c r="E104" s="64">
        <v>19154</v>
      </c>
      <c r="F104" s="58">
        <f t="shared" si="1"/>
        <v>0</v>
      </c>
    </row>
    <row r="105" spans="2:6" ht="15">
      <c r="B105" s="45" t="s">
        <v>28</v>
      </c>
      <c r="C105" s="47">
        <v>48</v>
      </c>
      <c r="D105" s="64">
        <v>52781</v>
      </c>
      <c r="E105" s="64">
        <v>47781</v>
      </c>
      <c r="F105" s="58">
        <f t="shared" si="1"/>
        <v>5000</v>
      </c>
    </row>
    <row r="106" spans="2:5" ht="15">
      <c r="B106" s="45" t="s">
        <v>279</v>
      </c>
      <c r="C106" s="47">
        <v>49</v>
      </c>
      <c r="D106" s="64">
        <v>6950048</v>
      </c>
      <c r="E106" s="64">
        <v>6245970</v>
      </c>
    </row>
    <row r="107" spans="2:5" ht="15">
      <c r="B107" s="45" t="s">
        <v>280</v>
      </c>
      <c r="C107" s="47"/>
      <c r="D107" s="65"/>
      <c r="E107" s="65"/>
    </row>
    <row r="108" spans="2:5" ht="15">
      <c r="B108" s="45" t="s">
        <v>281</v>
      </c>
      <c r="C108" s="47">
        <v>50</v>
      </c>
      <c r="D108" s="64">
        <v>6116827</v>
      </c>
      <c r="E108" s="64">
        <v>6116827</v>
      </c>
    </row>
    <row r="109" spans="2:5" ht="15">
      <c r="B109" s="45" t="s">
        <v>282</v>
      </c>
      <c r="C109" s="47">
        <v>51</v>
      </c>
      <c r="D109" s="64">
        <v>701013</v>
      </c>
      <c r="E109" s="64">
        <v>701013</v>
      </c>
    </row>
    <row r="110" spans="2:5" ht="15">
      <c r="B110" s="45" t="s">
        <v>283</v>
      </c>
      <c r="C110" s="47">
        <v>52</v>
      </c>
      <c r="D110" s="64">
        <v>13768</v>
      </c>
      <c r="E110" s="64">
        <v>13768</v>
      </c>
    </row>
    <row r="111" spans="2:5" ht="15">
      <c r="B111" s="45" t="s">
        <v>284</v>
      </c>
      <c r="C111" s="47">
        <v>53</v>
      </c>
      <c r="D111" s="64"/>
      <c r="E111" s="64"/>
    </row>
    <row r="112" spans="2:6" ht="15">
      <c r="B112" s="45" t="s">
        <v>285</v>
      </c>
      <c r="C112" s="47">
        <v>54</v>
      </c>
      <c r="D112" s="64"/>
      <c r="E112" s="64"/>
      <c r="F112" s="58"/>
    </row>
    <row r="113" spans="2:6" ht="15">
      <c r="B113" s="45" t="s">
        <v>286</v>
      </c>
      <c r="C113" s="47">
        <v>55</v>
      </c>
      <c r="D113" s="64">
        <v>-19683</v>
      </c>
      <c r="E113" s="64">
        <v>-76910</v>
      </c>
      <c r="F113" s="58"/>
    </row>
    <row r="114" spans="2:5" ht="15">
      <c r="B114" s="45" t="s">
        <v>35</v>
      </c>
      <c r="C114" s="47">
        <v>56</v>
      </c>
      <c r="D114" s="64">
        <v>-2309427</v>
      </c>
      <c r="E114" s="64">
        <v>-2092513</v>
      </c>
    </row>
    <row r="115" spans="2:5" ht="15">
      <c r="B115" s="45" t="s">
        <v>187</v>
      </c>
      <c r="C115" s="47"/>
      <c r="D115" s="64"/>
      <c r="E115" s="64"/>
    </row>
    <row r="116" spans="2:5" ht="15">
      <c r="B116" s="45" t="s">
        <v>287</v>
      </c>
      <c r="C116" s="47">
        <v>56.1</v>
      </c>
      <c r="D116" s="64">
        <v>-2092513</v>
      </c>
      <c r="E116" s="64">
        <v>-886560</v>
      </c>
    </row>
    <row r="117" spans="2:7" ht="15">
      <c r="B117" s="45" t="s">
        <v>288</v>
      </c>
      <c r="C117" s="47">
        <v>56.2</v>
      </c>
      <c r="D117" s="64">
        <v>-216914</v>
      </c>
      <c r="E117" s="64">
        <v>-1205953</v>
      </c>
      <c r="G117" s="58"/>
    </row>
    <row r="118" spans="2:5" ht="15">
      <c r="B118" s="45" t="s">
        <v>289</v>
      </c>
      <c r="C118" s="47">
        <v>57</v>
      </c>
      <c r="D118" s="64">
        <v>3100472</v>
      </c>
      <c r="E118" s="64">
        <v>3260159</v>
      </c>
    </row>
    <row r="119" spans="2:5" ht="15">
      <c r="B119" s="45" t="s">
        <v>290</v>
      </c>
      <c r="C119" s="47">
        <v>58</v>
      </c>
      <c r="D119" s="64">
        <v>10050520</v>
      </c>
      <c r="E119" s="64">
        <v>9506129</v>
      </c>
    </row>
    <row r="121" spans="4:5" ht="15">
      <c r="D121" s="58">
        <f>D119-D84</f>
        <v>0</v>
      </c>
      <c r="E121" s="58">
        <f>E119-E84</f>
        <v>0</v>
      </c>
    </row>
    <row r="124" ht="15">
      <c r="D124" s="42"/>
    </row>
  </sheetData>
  <sheetProtection/>
  <mergeCells count="4">
    <mergeCell ref="B2:E2"/>
    <mergeCell ref="B3:E3"/>
    <mergeCell ref="B4:E4"/>
    <mergeCell ref="B1:E1"/>
  </mergeCells>
  <printOptions/>
  <pageMargins left="0.3937007874015748" right="0.3937007874015748" top="0.7480314960629921" bottom="0.3937007874015748" header="0.31496062992125984" footer="0.31496062992125984"/>
  <pageSetup fitToHeight="1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128"/>
  <sheetViews>
    <sheetView view="pageBreakPreview" zoomScaleSheetLayoutView="100" zoomScalePageLayoutView="0" workbookViewId="0" topLeftCell="A1">
      <selection activeCell="E41" sqref="E41"/>
    </sheetView>
  </sheetViews>
  <sheetFormatPr defaultColWidth="9.140625" defaultRowHeight="15"/>
  <cols>
    <col min="1" max="1" width="9.140625" style="2" customWidth="1"/>
    <col min="2" max="2" width="77.28125" style="2" customWidth="1"/>
    <col min="3" max="3" width="8.140625" style="8" customWidth="1"/>
    <col min="4" max="4" width="12.421875" style="2" customWidth="1"/>
    <col min="5" max="5" width="14.57421875" style="2" customWidth="1"/>
    <col min="6" max="6" width="9.8515625" style="2" bestFit="1" customWidth="1"/>
    <col min="7" max="7" width="11.140625" style="2" bestFit="1" customWidth="1"/>
    <col min="8" max="16384" width="9.140625" style="2" customWidth="1"/>
  </cols>
  <sheetData>
    <row r="2" spans="2:5" ht="15">
      <c r="B2" s="91" t="s">
        <v>41</v>
      </c>
      <c r="C2" s="91"/>
      <c r="D2" s="91"/>
      <c r="E2" s="91"/>
    </row>
    <row r="3" spans="2:5" s="18" customFormat="1" ht="14.25">
      <c r="B3" s="92" t="s">
        <v>40</v>
      </c>
      <c r="C3" s="92"/>
      <c r="D3" s="92"/>
      <c r="E3" s="92"/>
    </row>
    <row r="4" spans="2:5" s="18" customFormat="1" ht="14.25">
      <c r="B4" s="92" t="str">
        <f>Баланс!B4</f>
        <v>по состоянию на 01 июля 2015 г.</v>
      </c>
      <c r="C4" s="92"/>
      <c r="D4" s="92"/>
      <c r="E4" s="92"/>
    </row>
    <row r="6" spans="2:5" ht="86.25">
      <c r="B6" s="14" t="s">
        <v>75</v>
      </c>
      <c r="C6" s="7" t="s">
        <v>3</v>
      </c>
      <c r="D6" s="7" t="s">
        <v>42</v>
      </c>
      <c r="E6" s="6" t="s">
        <v>291</v>
      </c>
    </row>
    <row r="7" spans="2:5" ht="15">
      <c r="B7" s="1" t="s">
        <v>43</v>
      </c>
      <c r="C7" s="6"/>
      <c r="D7" s="10">
        <f>D56</f>
        <v>3849949</v>
      </c>
      <c r="E7" s="10">
        <f aca="true" t="shared" si="0" ref="D7:E9">E56</f>
        <v>1971958</v>
      </c>
    </row>
    <row r="8" spans="2:5" ht="15">
      <c r="B8" s="1" t="s">
        <v>44</v>
      </c>
      <c r="C8" s="6"/>
      <c r="D8" s="10">
        <f t="shared" si="0"/>
        <v>506044</v>
      </c>
      <c r="E8" s="10">
        <f t="shared" si="0"/>
        <v>244006</v>
      </c>
    </row>
    <row r="9" spans="2:6" ht="15">
      <c r="B9" s="1" t="s">
        <v>45</v>
      </c>
      <c r="C9" s="6"/>
      <c r="D9" s="10">
        <f t="shared" si="0"/>
        <v>1307243</v>
      </c>
      <c r="E9" s="10">
        <f t="shared" si="0"/>
        <v>184062</v>
      </c>
      <c r="F9" s="17"/>
    </row>
    <row r="10" spans="2:5" ht="15">
      <c r="B10" s="1" t="s">
        <v>46</v>
      </c>
      <c r="C10" s="6"/>
      <c r="D10" s="29">
        <f>D60</f>
        <v>1173537</v>
      </c>
      <c r="E10" s="29">
        <f>E60</f>
        <v>569624</v>
      </c>
    </row>
    <row r="11" spans="2:5" ht="15">
      <c r="B11" s="1" t="s">
        <v>47</v>
      </c>
      <c r="C11" s="6"/>
      <c r="D11" s="29">
        <f>D61</f>
        <v>727784</v>
      </c>
      <c r="E11" s="29">
        <f>E61</f>
        <v>63201</v>
      </c>
    </row>
    <row r="12" spans="2:5" ht="15">
      <c r="B12" s="5" t="s">
        <v>48</v>
      </c>
      <c r="C12" s="6">
        <v>25</v>
      </c>
      <c r="D12" s="11">
        <f>D7+D8-D9-D10+D11</f>
        <v>2602997</v>
      </c>
      <c r="E12" s="11">
        <f>E7+E8-E9-E10+E11</f>
        <v>1525479</v>
      </c>
    </row>
    <row r="13" spans="2:5" ht="15">
      <c r="B13" s="5" t="s">
        <v>49</v>
      </c>
      <c r="C13" s="6"/>
      <c r="D13" s="11">
        <f>D63</f>
        <v>0</v>
      </c>
      <c r="E13" s="11">
        <f>E63</f>
        <v>0</v>
      </c>
    </row>
    <row r="14" spans="2:5" ht="15">
      <c r="B14" s="5" t="s">
        <v>50</v>
      </c>
      <c r="C14" s="6"/>
      <c r="D14" s="11">
        <f>D15+D16+D17+D18</f>
        <v>322110</v>
      </c>
      <c r="E14" s="11">
        <f>E15+E16+E17+E18</f>
        <v>555169</v>
      </c>
    </row>
    <row r="15" spans="2:6" ht="15">
      <c r="B15" s="1" t="s">
        <v>51</v>
      </c>
      <c r="C15" s="6">
        <v>26</v>
      </c>
      <c r="D15" s="10">
        <f>D66</f>
        <v>222769</v>
      </c>
      <c r="E15" s="10">
        <f>E66</f>
        <v>265537</v>
      </c>
      <c r="F15" s="17"/>
    </row>
    <row r="16" spans="2:5" ht="15">
      <c r="B16" s="4" t="s">
        <v>52</v>
      </c>
      <c r="C16" s="20">
        <v>27</v>
      </c>
      <c r="D16" s="21">
        <f>D70</f>
        <v>-3739</v>
      </c>
      <c r="E16" s="21">
        <f>E70</f>
        <v>-2877</v>
      </c>
    </row>
    <row r="17" spans="2:6" ht="15">
      <c r="B17" s="4" t="s">
        <v>53</v>
      </c>
      <c r="C17" s="20">
        <v>28</v>
      </c>
      <c r="D17" s="21">
        <f>D79</f>
        <v>103080</v>
      </c>
      <c r="E17" s="21">
        <f>E79</f>
        <v>292509</v>
      </c>
      <c r="F17" s="29"/>
    </row>
    <row r="18" spans="2:5" s="12" customFormat="1" ht="45">
      <c r="B18" s="24" t="s">
        <v>76</v>
      </c>
      <c r="C18" s="25">
        <v>27.22</v>
      </c>
      <c r="D18" s="26">
        <f>D78</f>
        <v>0</v>
      </c>
      <c r="E18" s="26">
        <f>E78</f>
        <v>0</v>
      </c>
    </row>
    <row r="19" spans="2:5" ht="15">
      <c r="B19" s="23" t="s">
        <v>54</v>
      </c>
      <c r="C19" s="20">
        <v>29</v>
      </c>
      <c r="D19" s="21"/>
      <c r="E19" s="21"/>
    </row>
    <row r="20" spans="2:5" ht="15">
      <c r="B20" s="23" t="s">
        <v>55</v>
      </c>
      <c r="C20" s="20">
        <v>30</v>
      </c>
      <c r="D20" s="21">
        <f>D84+D83+D64</f>
        <v>-23050</v>
      </c>
      <c r="E20" s="21">
        <f>E84+E83+E64</f>
        <v>42770</v>
      </c>
    </row>
    <row r="21" spans="2:6" ht="15">
      <c r="B21" s="23" t="s">
        <v>56</v>
      </c>
      <c r="C21" s="20"/>
      <c r="D21" s="22">
        <f>D12+D13+D14+D19+D20</f>
        <v>2902057</v>
      </c>
      <c r="E21" s="22">
        <f>E12+E13+E14+E19+E20</f>
        <v>2123418</v>
      </c>
      <c r="F21" s="17"/>
    </row>
    <row r="22" spans="2:5" ht="30">
      <c r="B22" s="27" t="s">
        <v>57</v>
      </c>
      <c r="C22" s="20"/>
      <c r="D22" s="29">
        <f>(D90+D91)*-1</f>
        <v>-1736136</v>
      </c>
      <c r="E22" s="29">
        <f>(E90+E91)*-1</f>
        <v>-1048237</v>
      </c>
    </row>
    <row r="23" spans="2:5" ht="15">
      <c r="B23" s="27" t="s">
        <v>58</v>
      </c>
      <c r="C23" s="20"/>
      <c r="D23" s="29">
        <f>D92</f>
        <v>522571</v>
      </c>
      <c r="E23" s="29">
        <f>E92</f>
        <v>46219</v>
      </c>
    </row>
    <row r="24" spans="2:5" ht="15">
      <c r="B24" s="27" t="s">
        <v>59</v>
      </c>
      <c r="C24" s="20"/>
      <c r="D24" s="21">
        <f>D93</f>
        <v>47325</v>
      </c>
      <c r="E24" s="21">
        <f>E93</f>
        <v>35073</v>
      </c>
    </row>
    <row r="25" spans="2:5" ht="15">
      <c r="B25" s="27" t="s">
        <v>60</v>
      </c>
      <c r="C25" s="20"/>
      <c r="D25" s="29">
        <f>-D95</f>
        <v>-22089</v>
      </c>
      <c r="E25" s="29">
        <f>-E95</f>
        <v>-12448</v>
      </c>
    </row>
    <row r="26" spans="2:5" ht="15">
      <c r="B26" s="27" t="s">
        <v>61</v>
      </c>
      <c r="C26" s="20"/>
      <c r="D26" s="29">
        <f>(D100+D102)*-1</f>
        <v>214050</v>
      </c>
      <c r="E26" s="29">
        <f>(E100+E102)*-1</f>
        <v>-159156</v>
      </c>
    </row>
    <row r="27" spans="2:5" ht="15">
      <c r="B27" s="27" t="s">
        <v>62</v>
      </c>
      <c r="C27" s="20"/>
      <c r="D27" s="29">
        <f>D103+D101</f>
        <v>109726</v>
      </c>
      <c r="E27" s="29">
        <f>E103+E101</f>
        <v>8289</v>
      </c>
    </row>
    <row r="28" spans="2:5" ht="15">
      <c r="B28" s="5" t="s">
        <v>63</v>
      </c>
      <c r="C28" s="6">
        <v>31</v>
      </c>
      <c r="D28" s="30">
        <f>D22+D23+D24+D25+D26+D27</f>
        <v>-864553</v>
      </c>
      <c r="E28" s="30">
        <f>E22+E23+E24+E25+E26+E27</f>
        <v>-1130260</v>
      </c>
    </row>
    <row r="29" spans="2:5" ht="15">
      <c r="B29" s="3" t="s">
        <v>64</v>
      </c>
      <c r="C29" s="6"/>
      <c r="D29" s="29">
        <f>-D106</f>
        <v>-351181</v>
      </c>
      <c r="E29" s="29">
        <f>-E106</f>
        <v>-199527</v>
      </c>
    </row>
    <row r="30" spans="2:5" ht="15">
      <c r="B30" s="1" t="s">
        <v>65</v>
      </c>
      <c r="C30" s="6"/>
      <c r="D30" s="29">
        <f>-D112</f>
        <v>-51964</v>
      </c>
      <c r="E30" s="29">
        <f>-E112</f>
        <v>-21883</v>
      </c>
    </row>
    <row r="31" spans="2:5" ht="15">
      <c r="B31" s="1" t="s">
        <v>66</v>
      </c>
      <c r="C31" s="6">
        <v>32</v>
      </c>
      <c r="D31" s="29">
        <f>-D107</f>
        <v>-5356</v>
      </c>
      <c r="E31" s="29">
        <f>-E107</f>
        <v>-9161</v>
      </c>
    </row>
    <row r="32" spans="2:7" ht="15">
      <c r="B32" s="1" t="s">
        <v>67</v>
      </c>
      <c r="C32" s="6">
        <v>33</v>
      </c>
      <c r="D32" s="29">
        <f>-(D113+D119)</f>
        <v>-1808904</v>
      </c>
      <c r="E32" s="29">
        <f>-(E113+E119)</f>
        <v>-1253418</v>
      </c>
      <c r="F32" s="50"/>
      <c r="G32" s="41"/>
    </row>
    <row r="33" spans="2:5" ht="15">
      <c r="B33" s="5" t="s">
        <v>68</v>
      </c>
      <c r="C33" s="6"/>
      <c r="D33" s="30">
        <f>D28+D29+D30+D31+D32</f>
        <v>-3081958</v>
      </c>
      <c r="E33" s="30">
        <f>E28+E29+E30+E31+E32</f>
        <v>-2614249</v>
      </c>
    </row>
    <row r="34" spans="2:5" ht="15">
      <c r="B34" s="5" t="s">
        <v>69</v>
      </c>
      <c r="C34" s="6"/>
      <c r="D34" s="29">
        <f>D21+D33</f>
        <v>-179901</v>
      </c>
      <c r="E34" s="29">
        <f>E21+E33</f>
        <v>-490831</v>
      </c>
    </row>
    <row r="35" spans="2:5" ht="15">
      <c r="B35" s="1" t="s">
        <v>70</v>
      </c>
      <c r="C35" s="6">
        <v>34</v>
      </c>
      <c r="D35" s="29">
        <f>-D124</f>
        <v>-37013</v>
      </c>
      <c r="E35" s="29">
        <f>-E124</f>
        <v>-27396</v>
      </c>
    </row>
    <row r="36" spans="2:10" s="18" customFormat="1" ht="14.25">
      <c r="B36" s="5" t="s">
        <v>71</v>
      </c>
      <c r="C36" s="6"/>
      <c r="D36" s="30">
        <f>D34+D35</f>
        <v>-216914</v>
      </c>
      <c r="E36" s="30">
        <f>E34+E35</f>
        <v>-518227</v>
      </c>
      <c r="J36" s="18" t="s">
        <v>299</v>
      </c>
    </row>
    <row r="37" spans="2:10" s="18" customFormat="1" ht="14.25">
      <c r="B37" s="13" t="s">
        <v>72</v>
      </c>
      <c r="C37" s="6"/>
      <c r="D37" s="11"/>
      <c r="E37" s="11"/>
      <c r="J37" s="18">
        <f>456025-53309</f>
        <v>402716</v>
      </c>
    </row>
    <row r="38" spans="2:6" ht="15">
      <c r="B38" s="1" t="s">
        <v>73</v>
      </c>
      <c r="C38" s="6"/>
      <c r="D38" s="31">
        <f>D36/(J37/1000)</f>
        <v>-538.627717796164</v>
      </c>
      <c r="E38" s="31">
        <f>E36/(J37/1000)</f>
        <v>-1286.8299248105363</v>
      </c>
      <c r="F38" s="2" t="s">
        <v>296</v>
      </c>
    </row>
    <row r="39" spans="2:6" ht="15">
      <c r="B39" s="1" t="s">
        <v>74</v>
      </c>
      <c r="C39" s="6"/>
      <c r="D39" s="28"/>
      <c r="E39" s="28"/>
      <c r="F39" s="2">
        <f>E36/E38</f>
        <v>402.71600000000007</v>
      </c>
    </row>
    <row r="41" ht="15">
      <c r="B41" s="2" t="str">
        <f>Баланс!B46</f>
        <v>Председатель Правления__________________________Гаппаров Ш.А.</v>
      </c>
    </row>
    <row r="43" ht="15">
      <c r="B43" s="2" t="s">
        <v>295</v>
      </c>
    </row>
    <row r="50" ht="15">
      <c r="B50" s="2" t="s">
        <v>194</v>
      </c>
    </row>
    <row r="52" spans="2:5" ht="76.5">
      <c r="B52" s="43" t="s">
        <v>135</v>
      </c>
      <c r="C52" s="43" t="s">
        <v>192</v>
      </c>
      <c r="D52" s="43" t="s">
        <v>191</v>
      </c>
      <c r="E52" s="43" t="s">
        <v>193</v>
      </c>
    </row>
    <row r="53" spans="2:5" ht="15">
      <c r="B53" s="44">
        <v>1</v>
      </c>
      <c r="C53" s="44">
        <v>2</v>
      </c>
      <c r="D53" s="44">
        <v>4</v>
      </c>
      <c r="E53" s="44">
        <v>6</v>
      </c>
    </row>
    <row r="54" spans="2:5" ht="15">
      <c r="B54" s="45" t="s">
        <v>136</v>
      </c>
      <c r="C54" s="47"/>
      <c r="D54" s="46"/>
      <c r="E54" s="46"/>
    </row>
    <row r="55" spans="2:7" s="18" customFormat="1" ht="15">
      <c r="B55" s="48" t="s">
        <v>137</v>
      </c>
      <c r="C55" s="49"/>
      <c r="D55" s="64">
        <v>2602997</v>
      </c>
      <c r="E55" s="64">
        <v>1525774</v>
      </c>
      <c r="F55" s="2"/>
      <c r="G55" s="2"/>
    </row>
    <row r="56" spans="2:5" ht="15">
      <c r="B56" s="45" t="s">
        <v>43</v>
      </c>
      <c r="C56" s="47">
        <v>1</v>
      </c>
      <c r="D56" s="64">
        <v>3849949</v>
      </c>
      <c r="E56" s="64">
        <v>1971958</v>
      </c>
    </row>
    <row r="57" spans="2:5" ht="15">
      <c r="B57" s="45" t="s">
        <v>44</v>
      </c>
      <c r="C57" s="47">
        <v>2</v>
      </c>
      <c r="D57" s="64">
        <v>506044</v>
      </c>
      <c r="E57" s="64">
        <v>244006</v>
      </c>
    </row>
    <row r="58" spans="2:5" ht="15">
      <c r="B58" s="45" t="s">
        <v>45</v>
      </c>
      <c r="C58" s="47">
        <v>3</v>
      </c>
      <c r="D58" s="64">
        <v>1307243</v>
      </c>
      <c r="E58" s="64">
        <v>184062</v>
      </c>
    </row>
    <row r="59" spans="2:5" ht="15">
      <c r="B59" s="45" t="s">
        <v>138</v>
      </c>
      <c r="C59" s="47">
        <v>4</v>
      </c>
      <c r="D59" s="64">
        <v>3048750</v>
      </c>
      <c r="E59" s="64">
        <v>2031902</v>
      </c>
    </row>
    <row r="60" spans="2:5" ht="15">
      <c r="B60" s="45" t="s">
        <v>46</v>
      </c>
      <c r="C60" s="47">
        <v>5</v>
      </c>
      <c r="D60" s="64">
        <v>1173537</v>
      </c>
      <c r="E60" s="64">
        <v>569624</v>
      </c>
    </row>
    <row r="61" spans="2:5" ht="15">
      <c r="B61" s="45" t="s">
        <v>47</v>
      </c>
      <c r="C61" s="47">
        <v>6</v>
      </c>
      <c r="D61" s="64">
        <v>727784</v>
      </c>
      <c r="E61" s="64">
        <v>63201</v>
      </c>
    </row>
    <row r="62" spans="2:5" ht="15">
      <c r="B62" s="45" t="s">
        <v>48</v>
      </c>
      <c r="C62" s="47">
        <v>7</v>
      </c>
      <c r="D62" s="64">
        <v>2602997</v>
      </c>
      <c r="E62" s="64">
        <v>1525479</v>
      </c>
    </row>
    <row r="63" spans="2:5" ht="15">
      <c r="B63" s="45" t="s">
        <v>49</v>
      </c>
      <c r="C63" s="47">
        <v>8</v>
      </c>
      <c r="D63" s="64"/>
      <c r="E63" s="64"/>
    </row>
    <row r="64" spans="2:5" ht="15">
      <c r="B64" s="45" t="s">
        <v>139</v>
      </c>
      <c r="C64" s="47">
        <v>9</v>
      </c>
      <c r="D64" s="64"/>
      <c r="E64" s="86">
        <v>295</v>
      </c>
    </row>
    <row r="65" spans="2:5" ht="15">
      <c r="B65" s="45" t="s">
        <v>50</v>
      </c>
      <c r="C65" s="47"/>
      <c r="D65" s="64">
        <v>277791</v>
      </c>
      <c r="E65" s="64">
        <v>595920</v>
      </c>
    </row>
    <row r="66" spans="2:5" ht="15">
      <c r="B66" s="45" t="s">
        <v>51</v>
      </c>
      <c r="C66" s="47">
        <v>10</v>
      </c>
      <c r="D66" s="64">
        <v>222769</v>
      </c>
      <c r="E66" s="64">
        <v>265537</v>
      </c>
    </row>
    <row r="67" spans="2:5" ht="15">
      <c r="B67" s="45" t="s">
        <v>140</v>
      </c>
      <c r="C67" s="47"/>
      <c r="D67" s="65"/>
      <c r="E67" s="65"/>
    </row>
    <row r="68" spans="2:5" ht="15">
      <c r="B68" s="45" t="s">
        <v>141</v>
      </c>
      <c r="C68" s="47">
        <v>10.1</v>
      </c>
      <c r="D68" s="64">
        <v>140767</v>
      </c>
      <c r="E68" s="64">
        <v>194561</v>
      </c>
    </row>
    <row r="69" spans="2:5" ht="15">
      <c r="B69" s="45" t="s">
        <v>142</v>
      </c>
      <c r="C69" s="47">
        <v>10.2</v>
      </c>
      <c r="D69" s="64">
        <v>82002</v>
      </c>
      <c r="E69" s="64">
        <v>70976</v>
      </c>
    </row>
    <row r="70" spans="2:5" ht="15">
      <c r="B70" s="45" t="s">
        <v>143</v>
      </c>
      <c r="C70" s="47">
        <v>11</v>
      </c>
      <c r="D70" s="64">
        <v>-3739</v>
      </c>
      <c r="E70" s="64">
        <v>-2877</v>
      </c>
    </row>
    <row r="71" spans="2:5" ht="15">
      <c r="B71" s="45" t="s">
        <v>140</v>
      </c>
      <c r="C71" s="47"/>
      <c r="D71" s="65"/>
      <c r="E71" s="65"/>
    </row>
    <row r="72" spans="2:5" ht="15">
      <c r="B72" s="45" t="s">
        <v>144</v>
      </c>
      <c r="C72" s="47">
        <v>11.1</v>
      </c>
      <c r="D72" s="64">
        <v>-3739</v>
      </c>
      <c r="E72" s="64">
        <v>-657</v>
      </c>
    </row>
    <row r="73" spans="2:5" ht="15">
      <c r="B73" s="45" t="s">
        <v>145</v>
      </c>
      <c r="C73" s="47">
        <v>11.2</v>
      </c>
      <c r="D73" s="64"/>
      <c r="E73" s="64">
        <v>-2220</v>
      </c>
    </row>
    <row r="74" spans="2:5" ht="15">
      <c r="B74" s="45" t="s">
        <v>146</v>
      </c>
      <c r="C74" s="47">
        <v>11.3</v>
      </c>
      <c r="D74" s="64"/>
      <c r="E74" s="64"/>
    </row>
    <row r="75" spans="2:5" ht="15">
      <c r="B75" s="45" t="s">
        <v>147</v>
      </c>
      <c r="C75" s="47">
        <v>11.4</v>
      </c>
      <c r="D75" s="64"/>
      <c r="E75" s="64"/>
    </row>
    <row r="76" spans="2:5" ht="15">
      <c r="B76" s="45" t="s">
        <v>148</v>
      </c>
      <c r="C76" s="47">
        <v>12</v>
      </c>
      <c r="D76" s="64">
        <v>103080</v>
      </c>
      <c r="E76" s="64">
        <v>292509</v>
      </c>
    </row>
    <row r="77" spans="2:5" ht="15">
      <c r="B77" s="45" t="s">
        <v>140</v>
      </c>
      <c r="C77" s="47"/>
      <c r="D77" s="65"/>
      <c r="E77" s="65"/>
    </row>
    <row r="78" spans="2:5" ht="25.5">
      <c r="B78" s="45" t="s">
        <v>149</v>
      </c>
      <c r="C78" s="47">
        <v>12.1</v>
      </c>
      <c r="D78" s="64"/>
      <c r="E78" s="64"/>
    </row>
    <row r="79" spans="2:5" ht="15">
      <c r="B79" s="45" t="s">
        <v>150</v>
      </c>
      <c r="C79" s="47">
        <v>12.2</v>
      </c>
      <c r="D79" s="64">
        <v>103080</v>
      </c>
      <c r="E79" s="64">
        <v>292509</v>
      </c>
    </row>
    <row r="80" spans="2:5" ht="15">
      <c r="B80" s="45" t="s">
        <v>151</v>
      </c>
      <c r="C80" s="47">
        <v>12.3</v>
      </c>
      <c r="D80" s="64"/>
      <c r="E80" s="64"/>
    </row>
    <row r="81" spans="2:5" ht="15">
      <c r="B81" s="45" t="s">
        <v>152</v>
      </c>
      <c r="C81" s="47">
        <v>12.4</v>
      </c>
      <c r="D81" s="64"/>
      <c r="E81" s="64"/>
    </row>
    <row r="82" spans="2:5" ht="15">
      <c r="B82" s="45" t="s">
        <v>153</v>
      </c>
      <c r="C82" s="47">
        <v>13</v>
      </c>
      <c r="D82" s="64"/>
      <c r="E82" s="64"/>
    </row>
    <row r="83" spans="2:5" ht="15">
      <c r="B83" s="45" t="s">
        <v>154</v>
      </c>
      <c r="C83" s="47">
        <v>14</v>
      </c>
      <c r="D83" s="64">
        <v>-44319</v>
      </c>
      <c r="E83" s="64">
        <v>40751</v>
      </c>
    </row>
    <row r="84" spans="2:5" ht="15">
      <c r="B84" s="45" t="s">
        <v>155</v>
      </c>
      <c r="C84" s="47"/>
      <c r="D84" s="64">
        <v>21269</v>
      </c>
      <c r="E84" s="64">
        <v>1724</v>
      </c>
    </row>
    <row r="85" spans="2:5" ht="15">
      <c r="B85" s="45" t="s">
        <v>156</v>
      </c>
      <c r="C85" s="47">
        <v>15</v>
      </c>
      <c r="D85" s="64">
        <v>-38</v>
      </c>
      <c r="E85" s="86">
        <v>-13966</v>
      </c>
    </row>
    <row r="86" spans="2:5" ht="15">
      <c r="B86" s="45" t="s">
        <v>157</v>
      </c>
      <c r="C86" s="47">
        <v>16</v>
      </c>
      <c r="D86" s="64">
        <v>21307</v>
      </c>
      <c r="E86" s="86">
        <v>15690</v>
      </c>
    </row>
    <row r="87" spans="2:5" ht="15">
      <c r="B87" s="45" t="s">
        <v>158</v>
      </c>
      <c r="C87" s="47">
        <v>17</v>
      </c>
      <c r="D87" s="64"/>
      <c r="E87" s="64"/>
    </row>
    <row r="88" spans="2:7" ht="15">
      <c r="B88" s="45" t="s">
        <v>56</v>
      </c>
      <c r="C88" s="47">
        <v>18</v>
      </c>
      <c r="D88" s="64">
        <v>2902057</v>
      </c>
      <c r="E88" s="64">
        <v>2123418</v>
      </c>
      <c r="G88" s="17"/>
    </row>
    <row r="89" spans="2:5" ht="15">
      <c r="B89" s="45" t="s">
        <v>159</v>
      </c>
      <c r="C89" s="47"/>
      <c r="D89" s="65"/>
      <c r="E89" s="65"/>
    </row>
    <row r="90" spans="2:5" ht="15">
      <c r="B90" s="45" t="s">
        <v>160</v>
      </c>
      <c r="C90" s="47">
        <v>19</v>
      </c>
      <c r="D90" s="64">
        <v>1214206</v>
      </c>
      <c r="E90" s="64">
        <v>1036803</v>
      </c>
    </row>
    <row r="91" spans="2:5" ht="15">
      <c r="B91" s="45" t="s">
        <v>161</v>
      </c>
      <c r="C91" s="47">
        <v>20</v>
      </c>
      <c r="D91" s="64">
        <v>521930</v>
      </c>
      <c r="E91" s="64">
        <v>11434</v>
      </c>
    </row>
    <row r="92" spans="2:5" ht="15">
      <c r="B92" s="45" t="s">
        <v>58</v>
      </c>
      <c r="C92" s="47">
        <v>21</v>
      </c>
      <c r="D92" s="64">
        <v>522571</v>
      </c>
      <c r="E92" s="64">
        <v>46219</v>
      </c>
    </row>
    <row r="93" spans="2:5" ht="15">
      <c r="B93" s="45" t="s">
        <v>162</v>
      </c>
      <c r="C93" s="47">
        <v>22</v>
      </c>
      <c r="D93" s="64">
        <v>47325</v>
      </c>
      <c r="E93" s="64">
        <v>35073</v>
      </c>
    </row>
    <row r="94" spans="2:5" ht="15">
      <c r="B94" s="45" t="s">
        <v>163</v>
      </c>
      <c r="C94" s="47">
        <v>23</v>
      </c>
      <c r="D94" s="64">
        <v>1166240</v>
      </c>
      <c r="E94" s="64">
        <v>966945</v>
      </c>
    </row>
    <row r="95" spans="2:5" ht="15">
      <c r="B95" s="45" t="s">
        <v>60</v>
      </c>
      <c r="C95" s="47">
        <v>24</v>
      </c>
      <c r="D95" s="64">
        <v>22089</v>
      </c>
      <c r="E95" s="64">
        <v>12448</v>
      </c>
    </row>
    <row r="96" spans="2:5" ht="25.5">
      <c r="B96" s="45" t="s">
        <v>164</v>
      </c>
      <c r="C96" s="47">
        <v>25</v>
      </c>
      <c r="D96" s="64"/>
      <c r="E96" s="64"/>
    </row>
    <row r="97" spans="2:5" ht="25.5">
      <c r="B97" s="45" t="s">
        <v>165</v>
      </c>
      <c r="C97" s="47">
        <v>26</v>
      </c>
      <c r="D97" s="64"/>
      <c r="E97" s="64"/>
    </row>
    <row r="98" spans="2:5" ht="15">
      <c r="B98" s="45" t="s">
        <v>166</v>
      </c>
      <c r="C98" s="47">
        <v>27</v>
      </c>
      <c r="D98" s="64"/>
      <c r="E98" s="64"/>
    </row>
    <row r="99" spans="2:5" ht="25.5">
      <c r="B99" s="45" t="s">
        <v>167</v>
      </c>
      <c r="C99" s="47">
        <v>28</v>
      </c>
      <c r="D99" s="64"/>
      <c r="E99" s="64"/>
    </row>
    <row r="100" spans="2:5" ht="15">
      <c r="B100" s="45" t="s">
        <v>168</v>
      </c>
      <c r="C100" s="47">
        <v>29</v>
      </c>
      <c r="D100" s="64">
        <v>-110118</v>
      </c>
      <c r="E100" s="64">
        <v>149029</v>
      </c>
    </row>
    <row r="101" spans="2:5" ht="15">
      <c r="B101" s="45" t="s">
        <v>169</v>
      </c>
      <c r="C101" s="47">
        <v>30</v>
      </c>
      <c r="D101" s="64">
        <v>92497</v>
      </c>
      <c r="E101" s="64"/>
    </row>
    <row r="102" spans="2:5" ht="15">
      <c r="B102" s="45" t="s">
        <v>170</v>
      </c>
      <c r="C102" s="47">
        <v>31</v>
      </c>
      <c r="D102" s="64">
        <v>-103932</v>
      </c>
      <c r="E102" s="64">
        <v>10127</v>
      </c>
    </row>
    <row r="103" spans="2:5" ht="15">
      <c r="B103" s="45" t="s">
        <v>171</v>
      </c>
      <c r="C103" s="47">
        <v>32</v>
      </c>
      <c r="D103" s="64">
        <v>17229</v>
      </c>
      <c r="E103" s="64">
        <v>8289</v>
      </c>
    </row>
    <row r="104" spans="2:5" ht="15">
      <c r="B104" s="45" t="s">
        <v>172</v>
      </c>
      <c r="C104" s="47">
        <v>33</v>
      </c>
      <c r="D104" s="64"/>
      <c r="E104" s="64"/>
    </row>
    <row r="105" spans="2:5" ht="15">
      <c r="B105" s="45" t="s">
        <v>173</v>
      </c>
      <c r="C105" s="47">
        <v>34</v>
      </c>
      <c r="D105" s="64"/>
      <c r="E105" s="64"/>
    </row>
    <row r="106" spans="2:5" ht="15">
      <c r="B106" s="45" t="s">
        <v>64</v>
      </c>
      <c r="C106" s="47">
        <v>35</v>
      </c>
      <c r="D106" s="64">
        <v>351181</v>
      </c>
      <c r="E106" s="64">
        <v>199527</v>
      </c>
    </row>
    <row r="107" spans="2:5" ht="15">
      <c r="B107" s="45" t="s">
        <v>174</v>
      </c>
      <c r="C107" s="47">
        <v>36</v>
      </c>
      <c r="D107" s="64">
        <v>5356</v>
      </c>
      <c r="E107" s="64">
        <v>9161</v>
      </c>
    </row>
    <row r="108" spans="2:5" ht="15">
      <c r="B108" s="45" t="s">
        <v>140</v>
      </c>
      <c r="C108" s="47"/>
      <c r="D108" s="65"/>
      <c r="E108" s="65"/>
    </row>
    <row r="109" spans="2:5" ht="15">
      <c r="B109" s="45" t="s">
        <v>175</v>
      </c>
      <c r="C109" s="47">
        <v>36.1</v>
      </c>
      <c r="D109" s="64">
        <v>5356</v>
      </c>
      <c r="E109" s="64">
        <v>9161</v>
      </c>
    </row>
    <row r="110" spans="2:5" ht="15">
      <c r="B110" s="45" t="s">
        <v>176</v>
      </c>
      <c r="C110" s="47">
        <v>37</v>
      </c>
      <c r="D110" s="64">
        <v>55916</v>
      </c>
      <c r="E110" s="64">
        <v>49756</v>
      </c>
    </row>
    <row r="111" spans="2:5" ht="15">
      <c r="B111" s="45" t="s">
        <v>177</v>
      </c>
      <c r="C111" s="47">
        <v>38</v>
      </c>
      <c r="D111" s="64">
        <v>3952</v>
      </c>
      <c r="E111" s="64">
        <v>27873</v>
      </c>
    </row>
    <row r="112" spans="2:5" ht="15">
      <c r="B112" s="45" t="s">
        <v>178</v>
      </c>
      <c r="C112" s="47">
        <v>39</v>
      </c>
      <c r="D112" s="64">
        <v>51964</v>
      </c>
      <c r="E112" s="64">
        <v>21883</v>
      </c>
    </row>
    <row r="113" spans="2:5" ht="15">
      <c r="B113" s="45" t="s">
        <v>67</v>
      </c>
      <c r="C113" s="47">
        <v>40</v>
      </c>
      <c r="D113" s="64">
        <v>1765307</v>
      </c>
      <c r="E113" s="64">
        <v>1226938</v>
      </c>
    </row>
    <row r="114" spans="2:5" ht="15">
      <c r="B114" s="45" t="s">
        <v>140</v>
      </c>
      <c r="C114" s="47"/>
      <c r="D114" s="65"/>
      <c r="E114" s="65"/>
    </row>
    <row r="115" spans="2:5" ht="15">
      <c r="B115" s="45" t="s">
        <v>179</v>
      </c>
      <c r="C115" s="47">
        <v>40.1</v>
      </c>
      <c r="D115" s="64">
        <v>1118855</v>
      </c>
      <c r="E115" s="64">
        <v>723432</v>
      </c>
    </row>
    <row r="116" spans="2:5" ht="25.5">
      <c r="B116" s="45" t="s">
        <v>180</v>
      </c>
      <c r="C116" s="47">
        <v>40.2</v>
      </c>
      <c r="D116" s="64">
        <v>118811</v>
      </c>
      <c r="E116" s="64">
        <v>76423</v>
      </c>
    </row>
    <row r="117" spans="2:5" ht="15">
      <c r="B117" s="45" t="s">
        <v>181</v>
      </c>
      <c r="C117" s="47">
        <v>40.3</v>
      </c>
      <c r="D117" s="64">
        <v>98424</v>
      </c>
      <c r="E117" s="64">
        <v>82421</v>
      </c>
    </row>
    <row r="118" spans="2:5" ht="15">
      <c r="B118" s="45" t="s">
        <v>182</v>
      </c>
      <c r="C118" s="47">
        <v>41</v>
      </c>
      <c r="D118" s="64">
        <v>21214</v>
      </c>
      <c r="E118" s="64">
        <v>15784</v>
      </c>
    </row>
    <row r="119" spans="2:5" ht="15">
      <c r="B119" s="45" t="s">
        <v>183</v>
      </c>
      <c r="C119" s="47">
        <v>42</v>
      </c>
      <c r="D119" s="64">
        <v>43597</v>
      </c>
      <c r="E119" s="64">
        <v>26480</v>
      </c>
    </row>
    <row r="120" spans="2:6" ht="15">
      <c r="B120" s="45" t="s">
        <v>68</v>
      </c>
      <c r="C120" s="47">
        <v>43</v>
      </c>
      <c r="D120" s="64">
        <v>3081958</v>
      </c>
      <c r="E120" s="64">
        <v>2614249</v>
      </c>
      <c r="F120" s="17">
        <f>E120+E33</f>
        <v>0</v>
      </c>
    </row>
    <row r="121" spans="2:5" ht="15">
      <c r="B121" s="45" t="s">
        <v>71</v>
      </c>
      <c r="C121" s="47">
        <v>44</v>
      </c>
      <c r="D121" s="64">
        <v>-179901</v>
      </c>
      <c r="E121" s="87">
        <v>-490831</v>
      </c>
    </row>
    <row r="122" spans="2:5" ht="15">
      <c r="B122" s="45" t="s">
        <v>184</v>
      </c>
      <c r="C122" s="47">
        <v>45</v>
      </c>
      <c r="D122" s="64"/>
      <c r="E122" s="87"/>
    </row>
    <row r="123" spans="2:5" ht="15">
      <c r="B123" s="45" t="s">
        <v>185</v>
      </c>
      <c r="C123" s="47">
        <v>46</v>
      </c>
      <c r="D123" s="64">
        <v>-179901</v>
      </c>
      <c r="E123" s="87">
        <v>-490831</v>
      </c>
    </row>
    <row r="124" spans="2:5" ht="15">
      <c r="B124" s="45" t="s">
        <v>186</v>
      </c>
      <c r="C124" s="47">
        <v>47</v>
      </c>
      <c r="D124" s="64">
        <v>37013</v>
      </c>
      <c r="E124" s="87">
        <v>27396</v>
      </c>
    </row>
    <row r="125" spans="2:5" ht="15">
      <c r="B125" s="45" t="s">
        <v>187</v>
      </c>
      <c r="C125" s="47"/>
      <c r="D125" s="65"/>
      <c r="E125" s="87"/>
    </row>
    <row r="126" spans="2:5" ht="15">
      <c r="B126" s="45" t="s">
        <v>188</v>
      </c>
      <c r="C126" s="47">
        <v>47.1</v>
      </c>
      <c r="D126" s="64">
        <v>31312</v>
      </c>
      <c r="E126" s="86">
        <v>14880</v>
      </c>
    </row>
    <row r="127" spans="2:5" ht="15">
      <c r="B127" s="45" t="s">
        <v>189</v>
      </c>
      <c r="C127" s="47">
        <v>47.2</v>
      </c>
      <c r="D127" s="64">
        <v>5701</v>
      </c>
      <c r="E127" s="86">
        <v>12516</v>
      </c>
    </row>
    <row r="128" spans="2:5" ht="15">
      <c r="B128" s="45" t="s">
        <v>190</v>
      </c>
      <c r="C128" s="47">
        <v>48</v>
      </c>
      <c r="D128" s="64">
        <v>-216914</v>
      </c>
      <c r="E128" s="64">
        <v>-518227</v>
      </c>
    </row>
  </sheetData>
  <sheetProtection/>
  <mergeCells count="3">
    <mergeCell ref="B2:E2"/>
    <mergeCell ref="B3:E3"/>
    <mergeCell ref="B4:E4"/>
  </mergeCells>
  <printOptions/>
  <pageMargins left="0.3937007874015748" right="0.3937007874015748" top="0.7480314960629921" bottom="0.3937007874015748" header="0.31496062992125984" footer="0.31496062992125984"/>
  <pageSetup fitToHeight="1" fitToWidth="1"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7"/>
  <sheetViews>
    <sheetView view="pageBreakPreview" zoomScale="85" zoomScaleSheetLayoutView="85" zoomScalePageLayoutView="0" workbookViewId="0" topLeftCell="A1">
      <selection activeCell="C44" sqref="C44"/>
    </sheetView>
  </sheetViews>
  <sheetFormatPr defaultColWidth="9.140625" defaultRowHeight="15"/>
  <cols>
    <col min="1" max="1" width="9.140625" style="68" customWidth="1"/>
    <col min="2" max="2" width="76.8515625" style="68" customWidth="1"/>
    <col min="3" max="3" width="9.140625" style="68" customWidth="1"/>
    <col min="4" max="4" width="12.140625" style="68" customWidth="1"/>
    <col min="5" max="5" width="15.00390625" style="68" customWidth="1"/>
    <col min="6" max="6" width="11.00390625" style="68" hidden="1" customWidth="1"/>
    <col min="7" max="7" width="0" style="68" hidden="1" customWidth="1"/>
    <col min="8" max="8" width="9.140625" style="68" customWidth="1"/>
    <col min="9" max="9" width="12.421875" style="68" hidden="1" customWidth="1"/>
    <col min="10" max="16384" width="9.140625" style="68" customWidth="1"/>
  </cols>
  <sheetData>
    <row r="1" spans="1:5" ht="15">
      <c r="A1" s="67"/>
      <c r="B1" s="93"/>
      <c r="C1" s="93"/>
      <c r="D1" s="93"/>
      <c r="E1" s="93"/>
    </row>
    <row r="2" spans="1:5" ht="15">
      <c r="A2" s="67"/>
      <c r="B2" s="93" t="s">
        <v>77</v>
      </c>
      <c r="C2" s="93"/>
      <c r="D2" s="93"/>
      <c r="E2" s="93"/>
    </row>
    <row r="3" spans="1:5" ht="15">
      <c r="A3" s="67"/>
      <c r="B3" s="94" t="s">
        <v>40</v>
      </c>
      <c r="C3" s="94"/>
      <c r="D3" s="94"/>
      <c r="E3" s="94"/>
    </row>
    <row r="4" spans="1:5" ht="15">
      <c r="A4" s="67"/>
      <c r="B4" s="94" t="s">
        <v>131</v>
      </c>
      <c r="C4" s="94"/>
      <c r="D4" s="94"/>
      <c r="E4" s="69"/>
    </row>
    <row r="5" spans="1:5" ht="15">
      <c r="A5" s="67"/>
      <c r="B5" s="94" t="str">
        <f>ОПиУ!B4</f>
        <v>по состоянию на 01 июля 2015 г.</v>
      </c>
      <c r="C5" s="94"/>
      <c r="D5" s="94"/>
      <c r="E5" s="94"/>
    </row>
    <row r="6" spans="1:5" ht="15">
      <c r="A6" s="67"/>
      <c r="B6" s="67"/>
      <c r="C6" s="70"/>
      <c r="D6" s="67"/>
      <c r="E6" s="67"/>
    </row>
    <row r="7" spans="1:5" ht="86.25">
      <c r="A7" s="67"/>
      <c r="B7" s="71" t="s">
        <v>75</v>
      </c>
      <c r="C7" s="72" t="s">
        <v>3</v>
      </c>
      <c r="D7" s="72" t="s">
        <v>18</v>
      </c>
      <c r="E7" s="20" t="s">
        <v>294</v>
      </c>
    </row>
    <row r="8" spans="1:5" ht="15">
      <c r="A8" s="67"/>
      <c r="B8" s="23" t="s">
        <v>78</v>
      </c>
      <c r="C8" s="20"/>
      <c r="D8" s="4"/>
      <c r="E8" s="4"/>
    </row>
    <row r="9" spans="1:5" ht="15">
      <c r="A9" s="67"/>
      <c r="B9" s="23" t="s">
        <v>79</v>
      </c>
      <c r="C9" s="20"/>
      <c r="D9" s="66">
        <f>D52</f>
        <v>-179901</v>
      </c>
      <c r="E9" s="66">
        <f>E52</f>
        <v>-490831</v>
      </c>
    </row>
    <row r="10" spans="1:5" ht="15">
      <c r="A10" s="67"/>
      <c r="B10" s="23" t="s">
        <v>80</v>
      </c>
      <c r="C10" s="20"/>
      <c r="D10" s="66">
        <f>D11+D12+D13</f>
        <v>130405</v>
      </c>
      <c r="E10" s="66">
        <f>E11+E12+E13</f>
        <v>-21914</v>
      </c>
    </row>
    <row r="11" spans="1:5" ht="15">
      <c r="A11" s="67"/>
      <c r="B11" s="4" t="s">
        <v>81</v>
      </c>
      <c r="C11" s="20"/>
      <c r="D11" s="73">
        <f>D54</f>
        <v>21214</v>
      </c>
      <c r="E11" s="73">
        <f>E54</f>
        <v>15784</v>
      </c>
    </row>
    <row r="12" spans="1:5" ht="15">
      <c r="A12" s="67"/>
      <c r="B12" s="4" t="s">
        <v>82</v>
      </c>
      <c r="C12" s="20"/>
      <c r="D12" s="73"/>
      <c r="E12" s="73"/>
    </row>
    <row r="13" spans="1:7" ht="30">
      <c r="A13" s="67"/>
      <c r="B13" s="27" t="s">
        <v>83</v>
      </c>
      <c r="C13" s="20">
        <v>6</v>
      </c>
      <c r="D13" s="73">
        <f>D55+D56+D57</f>
        <v>109191</v>
      </c>
      <c r="E13" s="73">
        <f>E55+E56+E57</f>
        <v>-37698</v>
      </c>
      <c r="F13" s="73" t="e">
        <f>F55+F56+F57</f>
        <v>#VALUE!</v>
      </c>
      <c r="G13" s="73">
        <f>G55+G56+G57</f>
        <v>0</v>
      </c>
    </row>
    <row r="14" spans="1:6" ht="29.25">
      <c r="A14" s="67"/>
      <c r="B14" s="74" t="s">
        <v>84</v>
      </c>
      <c r="C14" s="20"/>
      <c r="D14" s="66">
        <f>D9+D10</f>
        <v>-49496</v>
      </c>
      <c r="E14" s="66">
        <f>E9+E10</f>
        <v>-512745</v>
      </c>
      <c r="F14" s="75"/>
    </row>
    <row r="15" spans="1:5" ht="15">
      <c r="A15" s="67"/>
      <c r="B15" s="27" t="s">
        <v>85</v>
      </c>
      <c r="C15" s="20"/>
      <c r="D15" s="66">
        <f>D16+D17+D18+D19+D20+D21</f>
        <v>-1380217</v>
      </c>
      <c r="E15" s="66">
        <f>E16+E17+E18+E19+E20+E21</f>
        <v>203446</v>
      </c>
    </row>
    <row r="16" spans="1:5" ht="15">
      <c r="A16" s="67"/>
      <c r="B16" s="27" t="s">
        <v>86</v>
      </c>
      <c r="C16" s="20">
        <v>5</v>
      </c>
      <c r="D16" s="73">
        <f>D60</f>
        <v>-1109086</v>
      </c>
      <c r="E16" s="73">
        <f>E60</f>
        <v>108943</v>
      </c>
    </row>
    <row r="17" spans="1:5" ht="15">
      <c r="A17" s="67"/>
      <c r="B17" s="27" t="s">
        <v>87</v>
      </c>
      <c r="C17" s="20">
        <v>7</v>
      </c>
      <c r="D17" s="73">
        <f>D62</f>
        <v>0</v>
      </c>
      <c r="E17" s="73">
        <f>E62</f>
        <v>0</v>
      </c>
    </row>
    <row r="18" spans="1:5" ht="30">
      <c r="A18" s="67"/>
      <c r="B18" s="27" t="s">
        <v>88</v>
      </c>
      <c r="C18" s="20">
        <v>8</v>
      </c>
      <c r="D18" s="73">
        <f>D61</f>
        <v>328879</v>
      </c>
      <c r="E18" s="73">
        <f>E61</f>
        <v>163354</v>
      </c>
    </row>
    <row r="19" spans="1:5" ht="15">
      <c r="A19" s="67"/>
      <c r="B19" s="27" t="s">
        <v>89</v>
      </c>
      <c r="C19" s="20" t="s">
        <v>90</v>
      </c>
      <c r="D19" s="73">
        <f>D63</f>
        <v>-837510</v>
      </c>
      <c r="E19" s="73">
        <f>E63</f>
        <v>-71490</v>
      </c>
    </row>
    <row r="20" spans="1:5" ht="30">
      <c r="A20" s="67"/>
      <c r="B20" s="27" t="s">
        <v>92</v>
      </c>
      <c r="C20" s="20">
        <v>11</v>
      </c>
      <c r="D20" s="73">
        <f>D64</f>
        <v>-8395</v>
      </c>
      <c r="E20" s="73">
        <f>E64</f>
        <v>-36797</v>
      </c>
    </row>
    <row r="21" spans="1:5" ht="15">
      <c r="A21" s="67"/>
      <c r="B21" s="27" t="s">
        <v>93</v>
      </c>
      <c r="C21" s="20">
        <v>12.13</v>
      </c>
      <c r="D21" s="73">
        <f>D69+D66+D68</f>
        <v>245895</v>
      </c>
      <c r="E21" s="73">
        <f>E69+E66+E68</f>
        <v>39436</v>
      </c>
    </row>
    <row r="22" spans="1:5" ht="15">
      <c r="A22" s="67"/>
      <c r="B22" s="27" t="s">
        <v>94</v>
      </c>
      <c r="C22" s="20" t="s">
        <v>91</v>
      </c>
      <c r="D22" s="66">
        <f>D23+D24+D25+D26</f>
        <v>704078</v>
      </c>
      <c r="E22" s="66">
        <f>E23+E24+E25+E26</f>
        <v>399525</v>
      </c>
    </row>
    <row r="23" spans="1:5" ht="15">
      <c r="A23" s="67"/>
      <c r="B23" s="27" t="s">
        <v>95</v>
      </c>
      <c r="C23" s="20">
        <v>12</v>
      </c>
      <c r="D23" s="73">
        <f>D71+D72+D73+D74+D75+D76</f>
        <v>959487</v>
      </c>
      <c r="E23" s="73">
        <f>E71+E72+E73+E74+E75+E76</f>
        <v>728780</v>
      </c>
    </row>
    <row r="24" spans="1:5" ht="15">
      <c r="A24" s="67"/>
      <c r="B24" s="27" t="s">
        <v>96</v>
      </c>
      <c r="C24" s="20">
        <v>12</v>
      </c>
      <c r="D24" s="73">
        <f>D77</f>
        <v>-3547</v>
      </c>
      <c r="E24" s="73">
        <f>E77</f>
        <v>15601</v>
      </c>
    </row>
    <row r="25" spans="1:5" ht="30">
      <c r="A25" s="67"/>
      <c r="B25" s="27" t="s">
        <v>97</v>
      </c>
      <c r="C25" s="20">
        <v>12.13</v>
      </c>
      <c r="D25" s="73">
        <f>D78+D79</f>
        <v>43755</v>
      </c>
      <c r="E25" s="73">
        <f>E78+E79</f>
        <v>-22282</v>
      </c>
    </row>
    <row r="26" spans="1:5" ht="15">
      <c r="A26" s="67"/>
      <c r="B26" s="27" t="s">
        <v>98</v>
      </c>
      <c r="C26" s="20"/>
      <c r="D26" s="73">
        <f>D80+D83+D82+D81</f>
        <v>-295617</v>
      </c>
      <c r="E26" s="73">
        <f>E80+E83+E82+E81</f>
        <v>-322574</v>
      </c>
    </row>
    <row r="27" spans="1:5" ht="29.25">
      <c r="A27" s="67"/>
      <c r="B27" s="74" t="s">
        <v>99</v>
      </c>
      <c r="C27" s="20"/>
      <c r="D27" s="66">
        <f>D22+D15</f>
        <v>-676139</v>
      </c>
      <c r="E27" s="66">
        <f>E22+E15</f>
        <v>602971</v>
      </c>
    </row>
    <row r="28" spans="1:5" ht="15">
      <c r="A28" s="67"/>
      <c r="B28" s="4" t="s">
        <v>100</v>
      </c>
      <c r="C28" s="20"/>
      <c r="D28" s="73">
        <f>D85</f>
        <v>37013</v>
      </c>
      <c r="E28" s="73">
        <f>E85</f>
        <v>27396</v>
      </c>
    </row>
    <row r="29" spans="1:7" ht="29.25">
      <c r="A29" s="67"/>
      <c r="B29" s="74" t="s">
        <v>101</v>
      </c>
      <c r="C29" s="20"/>
      <c r="D29" s="66">
        <f>D27-D28</f>
        <v>-713152</v>
      </c>
      <c r="E29" s="66">
        <f>E27-E28</f>
        <v>575575</v>
      </c>
      <c r="G29" s="75">
        <f>D29-D86</f>
        <v>0</v>
      </c>
    </row>
    <row r="30" spans="1:5" ht="15">
      <c r="A30" s="67"/>
      <c r="B30" s="23" t="s">
        <v>102</v>
      </c>
      <c r="C30" s="20"/>
      <c r="D30" s="73"/>
      <c r="E30" s="73"/>
    </row>
    <row r="31" spans="1:5" ht="15">
      <c r="A31" s="67"/>
      <c r="B31" s="4" t="s">
        <v>103</v>
      </c>
      <c r="C31" s="20"/>
      <c r="D31" s="73">
        <f>D88</f>
        <v>-3295</v>
      </c>
      <c r="E31" s="73">
        <f>E88</f>
        <v>-469</v>
      </c>
    </row>
    <row r="32" spans="1:5" ht="15">
      <c r="A32" s="67"/>
      <c r="B32" s="4" t="s">
        <v>104</v>
      </c>
      <c r="C32" s="20"/>
      <c r="D32" s="73">
        <f>D89</f>
        <v>-14307</v>
      </c>
      <c r="E32" s="73">
        <f>E89</f>
        <v>-7004</v>
      </c>
    </row>
    <row r="33" spans="1:5" ht="15">
      <c r="A33" s="67"/>
      <c r="B33" s="4" t="s">
        <v>105</v>
      </c>
      <c r="C33" s="20"/>
      <c r="D33" s="73">
        <f>D90</f>
        <v>0</v>
      </c>
      <c r="E33" s="73"/>
    </row>
    <row r="34" spans="1:5" ht="15">
      <c r="A34" s="67"/>
      <c r="B34" s="23" t="s">
        <v>106</v>
      </c>
      <c r="C34" s="20"/>
      <c r="D34" s="66">
        <f>D31+D32+D33</f>
        <v>-17602</v>
      </c>
      <c r="E34" s="66">
        <f>E31+E32+E33</f>
        <v>-7473</v>
      </c>
    </row>
    <row r="35" spans="1:5" ht="15">
      <c r="A35" s="67"/>
      <c r="B35" s="23" t="s">
        <v>107</v>
      </c>
      <c r="C35" s="20"/>
      <c r="D35" s="66"/>
      <c r="E35" s="66"/>
    </row>
    <row r="36" spans="1:5" ht="15">
      <c r="A36" s="67"/>
      <c r="B36" s="4" t="s">
        <v>108</v>
      </c>
      <c r="C36" s="20"/>
      <c r="D36" s="73">
        <f>D99</f>
        <v>0</v>
      </c>
      <c r="E36" s="73"/>
    </row>
    <row r="37" spans="1:5" ht="15">
      <c r="A37" s="67"/>
      <c r="B37" s="4" t="s">
        <v>133</v>
      </c>
      <c r="C37" s="20"/>
      <c r="D37" s="73">
        <f>D101</f>
        <v>0</v>
      </c>
      <c r="E37" s="73">
        <f>E97</f>
        <v>0</v>
      </c>
    </row>
    <row r="38" spans="1:5" ht="15">
      <c r="A38" s="67"/>
      <c r="B38" s="23" t="s">
        <v>109</v>
      </c>
      <c r="C38" s="20"/>
      <c r="D38" s="73">
        <f>D37</f>
        <v>0</v>
      </c>
      <c r="E38" s="73">
        <f>E37+E36</f>
        <v>0</v>
      </c>
    </row>
    <row r="39" spans="1:6" ht="15">
      <c r="A39" s="67"/>
      <c r="B39" s="23" t="s">
        <v>110</v>
      </c>
      <c r="C39" s="20"/>
      <c r="D39" s="66">
        <f>D41-D40</f>
        <v>-780250</v>
      </c>
      <c r="E39" s="66">
        <f>E41-E40</f>
        <v>55357</v>
      </c>
      <c r="F39" s="75"/>
    </row>
    <row r="40" spans="1:5" ht="15">
      <c r="A40" s="67"/>
      <c r="B40" s="74" t="s">
        <v>111</v>
      </c>
      <c r="C40" s="20"/>
      <c r="D40" s="76">
        <f>D103</f>
        <v>841271</v>
      </c>
      <c r="E40" s="76">
        <f>E103</f>
        <v>231729</v>
      </c>
    </row>
    <row r="41" spans="1:5" ht="15">
      <c r="A41" s="67"/>
      <c r="B41" s="74" t="s">
        <v>112</v>
      </c>
      <c r="C41" s="20"/>
      <c r="D41" s="76">
        <f>D104</f>
        <v>61021</v>
      </c>
      <c r="E41" s="76">
        <f>E104</f>
        <v>287086</v>
      </c>
    </row>
    <row r="42" spans="1:5" ht="15">
      <c r="A42" s="67"/>
      <c r="B42" s="67"/>
      <c r="C42" s="70"/>
      <c r="D42" s="77"/>
      <c r="E42" s="67"/>
    </row>
    <row r="43" spans="1:5" ht="15">
      <c r="A43" s="67"/>
      <c r="B43" s="67" t="str">
        <f>Баланс!B46</f>
        <v>Председатель Правления__________________________Гаппаров Ш.А.</v>
      </c>
      <c r="C43" s="70"/>
      <c r="D43" s="77"/>
      <c r="E43" s="67"/>
    </row>
    <row r="44" spans="1:5" ht="15">
      <c r="A44" s="67"/>
      <c r="B44" s="67"/>
      <c r="C44" s="89"/>
      <c r="D44" s="77"/>
      <c r="E44" s="67"/>
    </row>
    <row r="45" spans="1:5" ht="15">
      <c r="A45" s="67"/>
      <c r="B45" s="67" t="s">
        <v>295</v>
      </c>
      <c r="C45" s="89"/>
      <c r="D45" s="67"/>
      <c r="E45" s="67"/>
    </row>
    <row r="46" spans="1:5" ht="15">
      <c r="A46" s="67"/>
      <c r="B46" s="67"/>
      <c r="C46" s="89"/>
      <c r="D46" s="90"/>
      <c r="E46" s="77"/>
    </row>
    <row r="47" spans="4:5" ht="15">
      <c r="D47" s="75"/>
      <c r="E47" s="75"/>
    </row>
    <row r="48" ht="15">
      <c r="D48" s="75"/>
    </row>
    <row r="50" spans="2:5" ht="76.5">
      <c r="B50" s="51" t="s">
        <v>135</v>
      </c>
      <c r="C50" s="52" t="s">
        <v>195</v>
      </c>
      <c r="D50" s="53" t="s">
        <v>191</v>
      </c>
      <c r="E50" s="53" t="s">
        <v>193</v>
      </c>
    </row>
    <row r="51" spans="2:5" ht="15">
      <c r="B51" s="51">
        <v>1</v>
      </c>
      <c r="C51" s="51">
        <v>2</v>
      </c>
      <c r="D51" s="53">
        <v>3</v>
      </c>
      <c r="E51" s="53">
        <v>4</v>
      </c>
    </row>
    <row r="52" spans="2:9" ht="15">
      <c r="B52" s="78" t="s">
        <v>79</v>
      </c>
      <c r="C52" s="79"/>
      <c r="D52" s="80">
        <f>ОПиУ!D34</f>
        <v>-179901</v>
      </c>
      <c r="E52" s="80">
        <v>-490831</v>
      </c>
      <c r="I52" s="81">
        <f>D52-'[1]Rep03'!C13</f>
        <v>653365</v>
      </c>
    </row>
    <row r="53" spans="2:9" ht="15">
      <c r="B53" s="78" t="s">
        <v>80</v>
      </c>
      <c r="C53" s="79"/>
      <c r="D53" s="80">
        <f>SUM(D54:D57)</f>
        <v>130405</v>
      </c>
      <c r="E53" s="80">
        <f>SUM(E54:E57)</f>
        <v>-21914</v>
      </c>
      <c r="I53" s="81">
        <f>D53-'[1]Rep03'!C14</f>
        <v>234636</v>
      </c>
    </row>
    <row r="54" spans="2:9" ht="15">
      <c r="B54" s="78" t="s">
        <v>196</v>
      </c>
      <c r="C54" s="79">
        <v>1</v>
      </c>
      <c r="D54" s="80">
        <f>ОПиУ!D118</f>
        <v>21214</v>
      </c>
      <c r="E54" s="80">
        <v>15784</v>
      </c>
      <c r="I54" s="81">
        <f>D54-'[1]Rep03'!C15</f>
        <v>-5510</v>
      </c>
    </row>
    <row r="55" spans="2:9" ht="15">
      <c r="B55" s="78" t="s">
        <v>197</v>
      </c>
      <c r="C55" s="79">
        <v>2</v>
      </c>
      <c r="D55" s="80">
        <f>ОПиУ!D112</f>
        <v>51964</v>
      </c>
      <c r="E55" s="80">
        <v>21883</v>
      </c>
      <c r="I55" s="81">
        <f>D55-'[1]Rep03'!C16</f>
        <v>-3631</v>
      </c>
    </row>
    <row r="56" spans="2:9" ht="15">
      <c r="B56" s="78" t="s">
        <v>198</v>
      </c>
      <c r="C56" s="79">
        <v>3</v>
      </c>
      <c r="D56" s="80">
        <f>Баланс!D38-Баланс!E38</f>
        <v>57227</v>
      </c>
      <c r="E56" s="80">
        <v>-48512</v>
      </c>
      <c r="I56" s="81">
        <f>D56-'[1]Rep03'!C17</f>
        <v>57227</v>
      </c>
    </row>
    <row r="57" spans="2:9" s="85" customFormat="1" ht="15">
      <c r="B57" s="82" t="s">
        <v>199</v>
      </c>
      <c r="C57" s="83">
        <v>6</v>
      </c>
      <c r="D57" s="84"/>
      <c r="E57" s="88">
        <v>-11069</v>
      </c>
      <c r="F57" s="85" t="s">
        <v>292</v>
      </c>
      <c r="I57" s="81">
        <f>D57-'[1]Rep03'!C18</f>
        <v>186550</v>
      </c>
    </row>
    <row r="58" spans="2:9" ht="15">
      <c r="B58" s="78" t="s">
        <v>200</v>
      </c>
      <c r="C58" s="79"/>
      <c r="D58" s="80">
        <f>D52+D53</f>
        <v>-49496</v>
      </c>
      <c r="E58" s="80">
        <f>E52+E53</f>
        <v>-512745</v>
      </c>
      <c r="I58" s="81">
        <f>D58-'[1]Rep03'!C19</f>
        <v>888001</v>
      </c>
    </row>
    <row r="59" spans="2:9" ht="15">
      <c r="B59" s="78" t="s">
        <v>85</v>
      </c>
      <c r="C59" s="79"/>
      <c r="D59" s="80">
        <f>SUM(D60:D69)</f>
        <v>-1380217</v>
      </c>
      <c r="E59" s="80">
        <f>SUM(E60:E69)</f>
        <v>203446</v>
      </c>
      <c r="I59" s="81">
        <f>D59-'[1]Rep03'!C20</f>
        <v>-1561164</v>
      </c>
    </row>
    <row r="60" spans="2:9" ht="15">
      <c r="B60" s="78" t="s">
        <v>86</v>
      </c>
      <c r="C60" s="79">
        <v>7</v>
      </c>
      <c r="D60" s="80">
        <f>(Баланс!D58-Баланс!E58)*-1</f>
        <v>-1109086</v>
      </c>
      <c r="E60" s="80">
        <v>108943</v>
      </c>
      <c r="I60" s="81">
        <f>D60-'[1]Rep03'!C21</f>
        <v>-1172585</v>
      </c>
    </row>
    <row r="61" spans="2:9" ht="25.5">
      <c r="B61" s="78" t="s">
        <v>201</v>
      </c>
      <c r="C61" s="79">
        <v>8</v>
      </c>
      <c r="D61" s="80">
        <f>(Баланс!D60-Баланс!E60)*-1</f>
        <v>328879</v>
      </c>
      <c r="E61" s="80">
        <v>163354</v>
      </c>
      <c r="I61" s="81">
        <f>D61-'[1]Rep03'!C22</f>
        <v>16322</v>
      </c>
    </row>
    <row r="62" spans="2:9" ht="15">
      <c r="B62" s="78" t="s">
        <v>87</v>
      </c>
      <c r="C62" s="79">
        <v>9</v>
      </c>
      <c r="D62" s="80"/>
      <c r="E62" s="80"/>
      <c r="I62" s="81">
        <f>D62-'[1]Rep03'!C23</f>
        <v>0</v>
      </c>
    </row>
    <row r="63" spans="2:9" ht="15">
      <c r="B63" s="78" t="s">
        <v>89</v>
      </c>
      <c r="C63" s="79">
        <v>10</v>
      </c>
      <c r="D63" s="80">
        <f>(Баланс!D64+Баланс!D65+Баланс!D68-Баланс!E68-Баланс!E65-Баланс!E64)*-1</f>
        <v>-837510</v>
      </c>
      <c r="E63" s="80">
        <v>-71490</v>
      </c>
      <c r="I63" s="81">
        <f>D63-'[1]Rep03'!C24</f>
        <v>-639084</v>
      </c>
    </row>
    <row r="64" spans="2:9" ht="25.5">
      <c r="B64" s="78" t="s">
        <v>202</v>
      </c>
      <c r="C64" s="79">
        <v>11</v>
      </c>
      <c r="D64" s="80">
        <f>(Баланс!D70-Баланс!E70)*-1</f>
        <v>-8395</v>
      </c>
      <c r="E64" s="80">
        <v>-36797</v>
      </c>
      <c r="I64" s="81">
        <f>D64-'[1]Rep03'!C25</f>
        <v>10938</v>
      </c>
    </row>
    <row r="65" spans="2:9" ht="15">
      <c r="B65" s="78" t="s">
        <v>203</v>
      </c>
      <c r="C65" s="79"/>
      <c r="D65" s="80"/>
      <c r="E65" s="80"/>
      <c r="I65" s="81">
        <f>D65-'[1]Rep03'!C26</f>
        <v>0</v>
      </c>
    </row>
    <row r="66" spans="2:9" ht="15">
      <c r="B66" s="78" t="s">
        <v>204</v>
      </c>
      <c r="C66" s="79">
        <v>12</v>
      </c>
      <c r="D66" s="80">
        <f>Баланс!E71-Баланс!D71+Баланс!E72-Баланс!D72+Баланс!E75-Баланс!D75+Баланс!E76-Баланс!D76-D55</f>
        <v>227357</v>
      </c>
      <c r="E66" s="80">
        <v>89559</v>
      </c>
      <c r="I66" s="81">
        <f>D66-'[1]Rep03'!C27</f>
        <v>167939</v>
      </c>
    </row>
    <row r="67" spans="2:9" ht="15">
      <c r="B67" s="78" t="s">
        <v>205</v>
      </c>
      <c r="C67" s="79">
        <v>13</v>
      </c>
      <c r="D67" s="80"/>
      <c r="E67" s="80"/>
      <c r="I67" s="81">
        <f>D67-'[1]Rep03'!C28</f>
        <v>0</v>
      </c>
    </row>
    <row r="68" spans="2:9" ht="15">
      <c r="B68" s="78" t="s">
        <v>206</v>
      </c>
      <c r="C68" s="79">
        <v>14</v>
      </c>
      <c r="D68" s="80">
        <f>(Баланс!D74-Баланс!E74)*-1</f>
        <v>20907</v>
      </c>
      <c r="E68" s="80">
        <v>-50095</v>
      </c>
      <c r="I68" s="81">
        <f>D68-'[1]Rep03'!C29</f>
        <v>70768</v>
      </c>
    </row>
    <row r="69" spans="2:9" ht="15">
      <c r="B69" s="78" t="s">
        <v>93</v>
      </c>
      <c r="C69" s="79">
        <v>15</v>
      </c>
      <c r="D69" s="80">
        <f>Баланс!E83-Баланс!D83</f>
        <v>-2369</v>
      </c>
      <c r="E69" s="80">
        <v>-28</v>
      </c>
      <c r="I69" s="81">
        <f>D69-'[1]Rep03'!C30</f>
        <v>-15462</v>
      </c>
    </row>
    <row r="70" spans="2:9" ht="15">
      <c r="B70" s="78" t="s">
        <v>207</v>
      </c>
      <c r="C70" s="79"/>
      <c r="D70" s="80">
        <f>SUM(D71:D83)</f>
        <v>704078</v>
      </c>
      <c r="E70" s="80">
        <f>SUM(E71:E83)</f>
        <v>399525</v>
      </c>
      <c r="I70" s="81">
        <f>D70-'[1]Rep03'!C31</f>
        <v>19950</v>
      </c>
    </row>
    <row r="71" spans="2:9" ht="15">
      <c r="B71" s="78" t="s">
        <v>208</v>
      </c>
      <c r="C71" s="79">
        <v>16</v>
      </c>
      <c r="D71" s="80">
        <f>Баланс!D86-Баланс!E86</f>
        <v>1173537</v>
      </c>
      <c r="E71" s="80">
        <v>569624</v>
      </c>
      <c r="I71" s="81">
        <f>D71-'[1]Rep03'!C32</f>
        <v>489607</v>
      </c>
    </row>
    <row r="72" spans="2:9" ht="25.5">
      <c r="B72" s="78" t="s">
        <v>209</v>
      </c>
      <c r="C72" s="79">
        <v>17</v>
      </c>
      <c r="D72" s="80"/>
      <c r="E72" s="80"/>
      <c r="I72" s="81">
        <f>D72-'[1]Rep03'!C33</f>
        <v>0</v>
      </c>
    </row>
    <row r="73" spans="2:9" ht="25.5">
      <c r="B73" s="78" t="s">
        <v>210</v>
      </c>
      <c r="C73" s="79">
        <v>18</v>
      </c>
      <c r="D73" s="80"/>
      <c r="E73" s="80"/>
      <c r="I73" s="81">
        <f>D73-'[1]Rep03'!C34</f>
        <v>0</v>
      </c>
    </row>
    <row r="74" spans="2:9" ht="15">
      <c r="B74" s="78" t="s">
        <v>211</v>
      </c>
      <c r="C74" s="79">
        <v>19</v>
      </c>
      <c r="D74" s="80">
        <f>Баланс!D89-Баланс!E89</f>
        <v>-110118</v>
      </c>
      <c r="E74" s="80">
        <v>149029</v>
      </c>
      <c r="I74" s="81">
        <f>D74-'[1]Rep03'!C35</f>
        <v>-256770</v>
      </c>
    </row>
    <row r="75" spans="2:9" ht="15">
      <c r="B75" s="78" t="s">
        <v>212</v>
      </c>
      <c r="C75" s="79">
        <v>20</v>
      </c>
      <c r="D75" s="80">
        <f>Баланс!D90-Баланс!E90</f>
        <v>-103932</v>
      </c>
      <c r="E75" s="80">
        <v>10127</v>
      </c>
      <c r="I75" s="81">
        <f>D75-'[1]Rep03'!C36</f>
        <v>-152407</v>
      </c>
    </row>
    <row r="76" spans="2:9" ht="15">
      <c r="B76" s="78" t="s">
        <v>213</v>
      </c>
      <c r="C76" s="79">
        <v>21</v>
      </c>
      <c r="D76" s="80"/>
      <c r="E76" s="80"/>
      <c r="I76" s="81">
        <f>D76-'[1]Rep03'!C37</f>
        <v>0</v>
      </c>
    </row>
    <row r="77" spans="2:9" ht="15">
      <c r="B77" s="78" t="s">
        <v>214</v>
      </c>
      <c r="C77" s="79">
        <v>22</v>
      </c>
      <c r="D77" s="80">
        <f>Баланс!D93-Баланс!E93</f>
        <v>-3547</v>
      </c>
      <c r="E77" s="80">
        <v>15601</v>
      </c>
      <c r="I77" s="81">
        <f>D77-'[1]Rep03'!C38</f>
        <v>-96943</v>
      </c>
    </row>
    <row r="78" spans="2:9" ht="25.5">
      <c r="B78" s="78" t="s">
        <v>215</v>
      </c>
      <c r="C78" s="79">
        <v>23</v>
      </c>
      <c r="D78" s="80">
        <f>Баланс!D94-Баланс!E94</f>
        <v>-7613</v>
      </c>
      <c r="E78" s="80">
        <v>-219</v>
      </c>
      <c r="I78" s="81">
        <f>D78-'[1]Rep03'!C39</f>
        <v>-11058</v>
      </c>
    </row>
    <row r="79" spans="2:9" ht="15">
      <c r="B79" s="78" t="s">
        <v>216</v>
      </c>
      <c r="C79" s="79">
        <v>24</v>
      </c>
      <c r="D79" s="80">
        <f>Баланс!D96-Баланс!E96</f>
        <v>51368</v>
      </c>
      <c r="E79" s="80">
        <v>-22063</v>
      </c>
      <c r="I79" s="81">
        <f>D79-'[1]Rep03'!C40</f>
        <v>31196</v>
      </c>
    </row>
    <row r="80" spans="2:9" ht="15">
      <c r="B80" s="78" t="s">
        <v>217</v>
      </c>
      <c r="C80" s="79">
        <v>25</v>
      </c>
      <c r="D80" s="80">
        <f>Баланс!D97-Баланс!E97</f>
        <v>36432</v>
      </c>
      <c r="E80" s="80">
        <v>36422</v>
      </c>
      <c r="I80" s="81">
        <f>D80-'[1]Rep03'!C41</f>
        <v>15049</v>
      </c>
    </row>
    <row r="81" spans="2:9" ht="15">
      <c r="B81" s="78" t="s">
        <v>218</v>
      </c>
      <c r="C81" s="79">
        <v>26</v>
      </c>
      <c r="D81" s="80">
        <f>Баланс!D99-Баланс!E99</f>
        <v>0</v>
      </c>
      <c r="E81" s="80">
        <v>-200096</v>
      </c>
      <c r="I81" s="81">
        <f>D81-'[1]Rep03'!C42</f>
        <v>200096</v>
      </c>
    </row>
    <row r="82" spans="2:9" ht="15">
      <c r="B82" s="78" t="s">
        <v>219</v>
      </c>
      <c r="C82" s="79">
        <v>27</v>
      </c>
      <c r="D82" s="80">
        <f>Баланс!D102-Баланс!E102</f>
        <v>-332625</v>
      </c>
      <c r="E82" s="80">
        <v>-164951</v>
      </c>
      <c r="I82" s="81">
        <f>D82-'[1]Rep03'!C43</f>
        <v>-165305</v>
      </c>
    </row>
    <row r="83" spans="2:9" ht="15">
      <c r="B83" s="78" t="s">
        <v>220</v>
      </c>
      <c r="C83" s="79">
        <v>28</v>
      </c>
      <c r="D83" s="80">
        <f>Баланс!D98+Баланс!D103+Баланс!D105-Баланс!E98-Баланс!E103-Баланс!E105</f>
        <v>576</v>
      </c>
      <c r="E83" s="80">
        <v>6051</v>
      </c>
      <c r="I83" s="81">
        <f>D83-'[1]Rep03'!C44</f>
        <v>-12132</v>
      </c>
    </row>
    <row r="84" spans="2:9" ht="15">
      <c r="B84" s="78" t="s">
        <v>221</v>
      </c>
      <c r="C84" s="79"/>
      <c r="D84" s="80">
        <f>D59+D70</f>
        <v>-676139</v>
      </c>
      <c r="E84" s="80">
        <f>E59+E70</f>
        <v>602971</v>
      </c>
      <c r="I84" s="81">
        <f>D84-'[1]Rep03'!C45</f>
        <v>-1541214</v>
      </c>
    </row>
    <row r="85" spans="2:9" ht="15">
      <c r="B85" s="78" t="s">
        <v>222</v>
      </c>
      <c r="C85" s="79">
        <v>29</v>
      </c>
      <c r="D85" s="80">
        <f>ОПиУ!D124</f>
        <v>37013</v>
      </c>
      <c r="E85" s="80">
        <v>27396</v>
      </c>
      <c r="I85" s="81">
        <f>D85-'[1]Rep03'!C46</f>
        <v>-2738</v>
      </c>
    </row>
    <row r="86" spans="2:9" ht="25.5">
      <c r="B86" s="78" t="s">
        <v>101</v>
      </c>
      <c r="C86" s="79"/>
      <c r="D86" s="80">
        <f>D84-D85</f>
        <v>-713152</v>
      </c>
      <c r="E86" s="80">
        <f>E84-E85</f>
        <v>575575</v>
      </c>
      <c r="I86" s="81">
        <f>D86-'[1]Rep03'!C47</f>
        <v>-1538476</v>
      </c>
    </row>
    <row r="87" spans="2:9" ht="15">
      <c r="B87" s="78" t="s">
        <v>223</v>
      </c>
      <c r="C87" s="79"/>
      <c r="D87" s="80"/>
      <c r="E87" s="80"/>
      <c r="I87" s="81">
        <f>D87-'[1]Rep03'!C48</f>
        <v>0</v>
      </c>
    </row>
    <row r="88" spans="2:9" ht="15">
      <c r="B88" s="78" t="s">
        <v>103</v>
      </c>
      <c r="C88" s="79">
        <v>30</v>
      </c>
      <c r="D88" s="80">
        <f>Баланс!E77-Баланс!D77</f>
        <v>-3295</v>
      </c>
      <c r="E88" s="80">
        <v>-469</v>
      </c>
      <c r="I88" s="81">
        <f>D88-'[1]Rep03'!C49</f>
        <v>-2671</v>
      </c>
    </row>
    <row r="89" spans="2:9" ht="15">
      <c r="B89" s="78" t="s">
        <v>104</v>
      </c>
      <c r="C89" s="79">
        <v>31</v>
      </c>
      <c r="D89" s="80">
        <f>Баланс!E79-Баланс!D79+Баланс!E82-Баланс!D82-ОДДС!D54</f>
        <v>-14307</v>
      </c>
      <c r="E89" s="80">
        <v>-7004</v>
      </c>
      <c r="F89" s="81"/>
      <c r="I89" s="81">
        <f>D89-'[1]Rep03'!C50</f>
        <v>-14307</v>
      </c>
    </row>
    <row r="90" spans="2:9" ht="15">
      <c r="B90" s="78" t="s">
        <v>105</v>
      </c>
      <c r="C90" s="79">
        <v>32</v>
      </c>
      <c r="D90" s="80"/>
      <c r="E90" s="80"/>
      <c r="I90" s="81">
        <f>D90-'[1]Rep03'!C51</f>
        <v>-24629</v>
      </c>
    </row>
    <row r="91" spans="2:9" ht="15">
      <c r="B91" s="78" t="s">
        <v>224</v>
      </c>
      <c r="C91" s="79">
        <v>33</v>
      </c>
      <c r="D91" s="80"/>
      <c r="E91" s="80"/>
      <c r="I91" s="81">
        <f>D91-'[1]Rep03'!C52</f>
        <v>0</v>
      </c>
    </row>
    <row r="92" spans="2:9" ht="15">
      <c r="B92" s="78" t="s">
        <v>225</v>
      </c>
      <c r="C92" s="79">
        <v>34</v>
      </c>
      <c r="D92" s="80"/>
      <c r="E92" s="80"/>
      <c r="I92" s="81">
        <f>D92-'[1]Rep03'!C53</f>
        <v>0</v>
      </c>
    </row>
    <row r="93" spans="2:9" ht="15">
      <c r="B93" s="78" t="s">
        <v>226</v>
      </c>
      <c r="C93" s="79"/>
      <c r="D93" s="80">
        <f>SUM(D88:D92)</f>
        <v>-17602</v>
      </c>
      <c r="E93" s="80">
        <v>-7473</v>
      </c>
      <c r="I93" s="81">
        <f>D93-'[1]Rep03'!C54</f>
        <v>-41607</v>
      </c>
    </row>
    <row r="94" spans="2:9" ht="15">
      <c r="B94" s="78" t="s">
        <v>227</v>
      </c>
      <c r="C94" s="79"/>
      <c r="D94" s="80"/>
      <c r="E94" s="80"/>
      <c r="I94" s="81">
        <f>D94-'[1]Rep03'!C55</f>
        <v>0</v>
      </c>
    </row>
    <row r="95" spans="2:9" ht="15">
      <c r="B95" s="78" t="s">
        <v>228</v>
      </c>
      <c r="C95" s="79">
        <v>35</v>
      </c>
      <c r="D95" s="80"/>
      <c r="E95" s="80"/>
      <c r="I95" s="81">
        <f>D95-'[1]Rep03'!C56</f>
        <v>0</v>
      </c>
    </row>
    <row r="96" spans="2:9" ht="15">
      <c r="B96" s="78" t="s">
        <v>229</v>
      </c>
      <c r="C96" s="79">
        <v>36</v>
      </c>
      <c r="D96" s="80"/>
      <c r="E96" s="80"/>
      <c r="I96" s="81">
        <f>D96-'[1]Rep03'!C57</f>
        <v>0</v>
      </c>
    </row>
    <row r="97" spans="2:9" ht="15">
      <c r="B97" s="78" t="s">
        <v>133</v>
      </c>
      <c r="C97" s="79" t="s">
        <v>230</v>
      </c>
      <c r="D97" s="80"/>
      <c r="E97" s="80"/>
      <c r="I97" s="81">
        <f>D97-'[1]Rep03'!C58</f>
        <v>0</v>
      </c>
    </row>
    <row r="98" spans="2:9" ht="15">
      <c r="B98" s="78" t="s">
        <v>231</v>
      </c>
      <c r="C98" s="79">
        <v>37</v>
      </c>
      <c r="D98" s="80"/>
      <c r="E98" s="80"/>
      <c r="I98" s="81">
        <f>D98-'[1]Rep03'!C59</f>
        <v>0</v>
      </c>
    </row>
    <row r="99" spans="2:9" ht="15">
      <c r="B99" s="78" t="s">
        <v>232</v>
      </c>
      <c r="C99" s="79">
        <v>38</v>
      </c>
      <c r="D99" s="80"/>
      <c r="E99" s="80"/>
      <c r="I99" s="81">
        <f>D99-'[1]Rep03'!C60</f>
        <v>0</v>
      </c>
    </row>
    <row r="100" spans="2:9" ht="15">
      <c r="B100" s="78" t="s">
        <v>225</v>
      </c>
      <c r="C100" s="79">
        <v>39</v>
      </c>
      <c r="D100" s="80"/>
      <c r="E100" s="80"/>
      <c r="I100" s="81">
        <f>D100-'[1]Rep03'!C61</f>
        <v>0</v>
      </c>
    </row>
    <row r="101" spans="2:9" ht="15">
      <c r="B101" s="78" t="s">
        <v>233</v>
      </c>
      <c r="C101" s="79"/>
      <c r="D101" s="80">
        <f>SUM(D95:D100)</f>
        <v>0</v>
      </c>
      <c r="E101" s="80">
        <v>0</v>
      </c>
      <c r="I101" s="81">
        <f>D101-'[1]Rep03'!C62</f>
        <v>0</v>
      </c>
    </row>
    <row r="102" spans="2:9" ht="15">
      <c r="B102" s="78" t="s">
        <v>234</v>
      </c>
      <c r="C102" s="79"/>
      <c r="D102" s="80">
        <f>D104-D103</f>
        <v>-780250</v>
      </c>
      <c r="E102" s="80">
        <f>E104-E103</f>
        <v>55357</v>
      </c>
      <c r="F102" s="81"/>
      <c r="I102" s="81">
        <f>D102-'[1]Rep03'!C63</f>
        <v>-692082</v>
      </c>
    </row>
    <row r="103" spans="2:9" ht="15">
      <c r="B103" s="78" t="s">
        <v>111</v>
      </c>
      <c r="C103" s="79">
        <v>40</v>
      </c>
      <c r="D103" s="80">
        <f>Баланс!E57</f>
        <v>841271</v>
      </c>
      <c r="E103" s="80">
        <v>231729</v>
      </c>
      <c r="F103" s="81"/>
      <c r="I103" s="81">
        <f>D103-'[1]Rep03'!C64</f>
        <v>609542</v>
      </c>
    </row>
    <row r="104" spans="2:9" ht="15">
      <c r="B104" s="78" t="s">
        <v>112</v>
      </c>
      <c r="C104" s="79">
        <v>41</v>
      </c>
      <c r="D104" s="80">
        <f>Баланс!D57</f>
        <v>61021</v>
      </c>
      <c r="E104" s="80">
        <v>287086</v>
      </c>
      <c r="I104" s="81">
        <f>D104-'[1]Rep03'!C65</f>
        <v>-82540</v>
      </c>
    </row>
    <row r="105" ht="15">
      <c r="D105" s="81"/>
    </row>
    <row r="106" spans="4:5" ht="15">
      <c r="D106" s="81">
        <f>D58+D86+D93+D101</f>
        <v>-780250</v>
      </c>
      <c r="E106" s="81">
        <f>E58+E86+E93+E101</f>
        <v>55357</v>
      </c>
    </row>
    <row r="107" spans="4:5" ht="15">
      <c r="D107" s="81">
        <f>D102-D106</f>
        <v>0</v>
      </c>
      <c r="E107" s="81">
        <f>E102-E106</f>
        <v>0</v>
      </c>
    </row>
  </sheetData>
  <sheetProtection/>
  <mergeCells count="5">
    <mergeCell ref="B1:E1"/>
    <mergeCell ref="B2:E2"/>
    <mergeCell ref="B3:E3"/>
    <mergeCell ref="B5:E5"/>
    <mergeCell ref="B4:D4"/>
  </mergeCells>
  <printOptions/>
  <pageMargins left="0.3937007874015748" right="0.3937007874015748" top="0.7480314960629921" bottom="0.3937007874015748" header="0.31496062992125984" footer="0.31496062992125984"/>
  <pageSetup fitToHeight="1" fitToWidth="1" horizontalDpi="600" verticalDpi="600" orientation="portrait" paperSize="9" scale="77" r:id="rId1"/>
  <rowBreaks count="1" manualBreakCount="1">
    <brk id="48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45"/>
  <sheetViews>
    <sheetView view="pageBreakPreview" zoomScale="85" zoomScaleSheetLayoutView="85" zoomScalePageLayoutView="0" workbookViewId="0" topLeftCell="B1">
      <selection activeCell="C36" sqref="C36"/>
    </sheetView>
  </sheetViews>
  <sheetFormatPr defaultColWidth="9.140625" defaultRowHeight="15"/>
  <cols>
    <col min="1" max="1" width="0" style="2" hidden="1" customWidth="1"/>
    <col min="2" max="2" width="60.140625" style="2" customWidth="1"/>
    <col min="3" max="3" width="11.8515625" style="2" customWidth="1"/>
    <col min="4" max="4" width="17.421875" style="2" customWidth="1"/>
    <col min="5" max="5" width="11.8515625" style="2" customWidth="1"/>
    <col min="6" max="6" width="11.57421875" style="2" customWidth="1"/>
    <col min="7" max="7" width="20.421875" style="2" customWidth="1"/>
    <col min="8" max="8" width="11.28125" style="2" customWidth="1"/>
    <col min="9" max="9" width="11.28125" style="61" bestFit="1" customWidth="1"/>
    <col min="10" max="11" width="11.421875" style="2" bestFit="1" customWidth="1"/>
    <col min="12" max="16384" width="9.140625" style="2" customWidth="1"/>
  </cols>
  <sheetData>
    <row r="1" ht="15">
      <c r="H1" s="2" t="s">
        <v>130</v>
      </c>
    </row>
    <row r="2" spans="2:6" ht="15">
      <c r="B2" s="91" t="s">
        <v>132</v>
      </c>
      <c r="C2" s="91"/>
      <c r="D2" s="91"/>
      <c r="E2" s="91"/>
      <c r="F2" s="91"/>
    </row>
    <row r="3" spans="2:6" ht="15">
      <c r="B3" s="95" t="s">
        <v>40</v>
      </c>
      <c r="C3" s="95"/>
      <c r="D3" s="95"/>
      <c r="E3" s="95"/>
      <c r="F3" s="95"/>
    </row>
    <row r="4" spans="2:6" ht="15">
      <c r="B4" s="95" t="s">
        <v>297</v>
      </c>
      <c r="C4" s="95"/>
      <c r="D4" s="95"/>
      <c r="E4" s="95"/>
      <c r="F4" s="95"/>
    </row>
    <row r="5" spans="2:6" ht="15">
      <c r="B5" s="9"/>
      <c r="C5" s="9"/>
      <c r="D5" s="9"/>
      <c r="E5" s="9"/>
      <c r="F5" s="9"/>
    </row>
    <row r="6" spans="2:8" ht="15">
      <c r="B6" s="32"/>
      <c r="C6" s="96" t="s">
        <v>120</v>
      </c>
      <c r="D6" s="96"/>
      <c r="E6" s="96"/>
      <c r="F6" s="96"/>
      <c r="G6" s="96"/>
      <c r="H6" s="96"/>
    </row>
    <row r="7" spans="2:9" s="9" customFormat="1" ht="99.75">
      <c r="B7" s="32"/>
      <c r="C7" s="33" t="s">
        <v>31</v>
      </c>
      <c r="D7" s="33" t="s">
        <v>32</v>
      </c>
      <c r="E7" s="33" t="s">
        <v>134</v>
      </c>
      <c r="F7" s="33" t="s">
        <v>34</v>
      </c>
      <c r="G7" s="33" t="s">
        <v>118</v>
      </c>
      <c r="H7" s="34" t="s">
        <v>119</v>
      </c>
      <c r="I7" s="61"/>
    </row>
    <row r="8" spans="2:12" s="18" customFormat="1" ht="14.25">
      <c r="B8" s="35" t="s">
        <v>113</v>
      </c>
      <c r="C8" s="36">
        <v>5116827</v>
      </c>
      <c r="D8" s="36">
        <v>78310</v>
      </c>
      <c r="E8" s="36">
        <v>9052</v>
      </c>
      <c r="F8" s="36">
        <v>123941</v>
      </c>
      <c r="G8" s="36">
        <v>-1010501</v>
      </c>
      <c r="H8" s="36">
        <f>SUM(C8:G8)-C16</f>
        <v>3616616</v>
      </c>
      <c r="I8" s="62">
        <v>41640</v>
      </c>
      <c r="J8" s="59"/>
      <c r="K8" s="59"/>
      <c r="L8" s="60"/>
    </row>
    <row r="9" spans="2:8" ht="15">
      <c r="B9" s="1" t="s">
        <v>114</v>
      </c>
      <c r="C9" s="10"/>
      <c r="D9" s="10"/>
      <c r="E9" s="10"/>
      <c r="F9" s="10"/>
      <c r="G9" s="10"/>
      <c r="H9" s="38">
        <f aca="true" t="shared" si="0" ref="H9:H33">SUM(C9:G9)</f>
        <v>0</v>
      </c>
    </row>
    <row r="10" spans="2:8" ht="15">
      <c r="B10" s="56" t="s">
        <v>115</v>
      </c>
      <c r="C10" s="28"/>
      <c r="D10" s="28"/>
      <c r="E10" s="28"/>
      <c r="F10" s="28"/>
      <c r="G10" s="28"/>
      <c r="H10" s="38">
        <f t="shared" si="0"/>
        <v>0</v>
      </c>
    </row>
    <row r="11" spans="2:8" ht="15">
      <c r="B11" s="1" t="s">
        <v>116</v>
      </c>
      <c r="C11" s="10"/>
      <c r="D11" s="10"/>
      <c r="E11" s="10"/>
      <c r="F11" s="10"/>
      <c r="G11" s="10"/>
      <c r="H11" s="38">
        <f t="shared" si="0"/>
        <v>0</v>
      </c>
    </row>
    <row r="12" spans="2:8" ht="30">
      <c r="B12" s="3" t="s">
        <v>117</v>
      </c>
      <c r="C12" s="10"/>
      <c r="D12" s="10"/>
      <c r="E12" s="10"/>
      <c r="F12" s="10"/>
      <c r="G12" s="10"/>
      <c r="H12" s="38">
        <f t="shared" si="0"/>
        <v>0</v>
      </c>
    </row>
    <row r="13" spans="2:8" ht="15">
      <c r="B13" s="56" t="s">
        <v>235</v>
      </c>
      <c r="C13" s="28"/>
      <c r="D13" s="28"/>
      <c r="E13" s="28"/>
      <c r="F13" s="28"/>
      <c r="G13" s="28"/>
      <c r="H13" s="38">
        <f t="shared" si="0"/>
        <v>0</v>
      </c>
    </row>
    <row r="14" spans="2:8" ht="15">
      <c r="B14" s="56" t="s">
        <v>71</v>
      </c>
      <c r="C14" s="28"/>
      <c r="D14" s="28"/>
      <c r="E14" s="28"/>
      <c r="F14" s="28"/>
      <c r="G14" s="28">
        <v>-1082012</v>
      </c>
      <c r="H14" s="38">
        <f t="shared" si="0"/>
        <v>-1082012</v>
      </c>
    </row>
    <row r="15" spans="2:8" ht="15">
      <c r="B15" s="35" t="s">
        <v>121</v>
      </c>
      <c r="C15" s="36">
        <f>C13+C14</f>
        <v>0</v>
      </c>
      <c r="D15" s="36">
        <f>D13+D14</f>
        <v>0</v>
      </c>
      <c r="E15" s="36">
        <f>E13+E14</f>
        <v>0</v>
      </c>
      <c r="F15" s="36">
        <f>F13+F14</f>
        <v>0</v>
      </c>
      <c r="G15" s="36">
        <f>G13+G14</f>
        <v>-1082012</v>
      </c>
      <c r="H15" s="36">
        <f>SUM(C15:G15)</f>
        <v>-1082012</v>
      </c>
    </row>
    <row r="16" spans="2:8" ht="15">
      <c r="B16" s="54" t="s">
        <v>128</v>
      </c>
      <c r="C16" s="55">
        <v>701013</v>
      </c>
      <c r="D16" s="55"/>
      <c r="E16" s="55"/>
      <c r="F16" s="55"/>
      <c r="G16" s="55"/>
      <c r="H16" s="36"/>
    </row>
    <row r="17" spans="2:8" ht="15">
      <c r="B17" s="37" t="s">
        <v>122</v>
      </c>
      <c r="C17" s="38"/>
      <c r="D17" s="38"/>
      <c r="E17" s="38"/>
      <c r="F17" s="38"/>
      <c r="G17" s="38"/>
      <c r="H17" s="38">
        <f>SUM(C17:G17)</f>
        <v>0</v>
      </c>
    </row>
    <row r="18" spans="2:8" ht="15">
      <c r="B18" s="1" t="s">
        <v>123</v>
      </c>
      <c r="C18" s="10"/>
      <c r="D18" s="10"/>
      <c r="E18" s="10"/>
      <c r="F18" s="10"/>
      <c r="G18" s="10"/>
      <c r="H18" s="38">
        <f t="shared" si="0"/>
        <v>0</v>
      </c>
    </row>
    <row r="19" spans="2:8" ht="15">
      <c r="B19" s="1" t="s">
        <v>124</v>
      </c>
      <c r="C19" s="10">
        <v>1000000</v>
      </c>
      <c r="D19" s="10">
        <v>-155220</v>
      </c>
      <c r="E19" s="10">
        <v>4716</v>
      </c>
      <c r="F19" s="10">
        <v>-123941</v>
      </c>
      <c r="G19" s="10"/>
      <c r="H19" s="36">
        <f>SUM(C19:G19)</f>
        <v>725555</v>
      </c>
    </row>
    <row r="20" spans="2:8" ht="15">
      <c r="B20" s="15" t="s">
        <v>125</v>
      </c>
      <c r="C20" s="16"/>
      <c r="D20" s="16"/>
      <c r="E20" s="16"/>
      <c r="F20" s="16"/>
      <c r="G20" s="16"/>
      <c r="H20" s="38">
        <f t="shared" si="0"/>
        <v>0</v>
      </c>
    </row>
    <row r="21" spans="2:11" s="18" customFormat="1" ht="14.25">
      <c r="B21" s="35" t="s">
        <v>126</v>
      </c>
      <c r="C21" s="36">
        <f>C8+C19</f>
        <v>6116827</v>
      </c>
      <c r="D21" s="36">
        <f>SUM(D8:D20)</f>
        <v>-76910</v>
      </c>
      <c r="E21" s="36">
        <f>SUM(E8:E20)</f>
        <v>13768</v>
      </c>
      <c r="F21" s="36">
        <f>SUM(F8:F20)</f>
        <v>0</v>
      </c>
      <c r="G21" s="36">
        <f>G8+G15+G19</f>
        <v>-2092513</v>
      </c>
      <c r="H21" s="36">
        <f>SUM(C21:G21)-C16</f>
        <v>3260159</v>
      </c>
      <c r="I21" s="62">
        <v>42005</v>
      </c>
      <c r="J21" s="59"/>
      <c r="K21" s="59"/>
    </row>
    <row r="22" spans="2:8" ht="15">
      <c r="B22" s="1" t="s">
        <v>114</v>
      </c>
      <c r="C22" s="10"/>
      <c r="D22" s="10"/>
      <c r="E22" s="10"/>
      <c r="F22" s="10"/>
      <c r="G22" s="10"/>
      <c r="H22" s="38">
        <f t="shared" si="0"/>
        <v>0</v>
      </c>
    </row>
    <row r="23" spans="2:9" s="18" customFormat="1" ht="14.25">
      <c r="B23" s="39" t="s">
        <v>127</v>
      </c>
      <c r="C23" s="40">
        <f>C21+C22</f>
        <v>6116827</v>
      </c>
      <c r="D23" s="40">
        <f>D21+D22</f>
        <v>-76910</v>
      </c>
      <c r="E23" s="40">
        <f>E21+E22</f>
        <v>13768</v>
      </c>
      <c r="F23" s="40">
        <f>F21+F22</f>
        <v>0</v>
      </c>
      <c r="G23" s="40">
        <f>G21+G22</f>
        <v>-2092513</v>
      </c>
      <c r="H23" s="36">
        <f>SUM(C23:G23)-C16</f>
        <v>3260159</v>
      </c>
      <c r="I23" s="62">
        <v>42005</v>
      </c>
    </row>
    <row r="24" spans="2:8" ht="15">
      <c r="B24" s="1" t="s">
        <v>116</v>
      </c>
      <c r="C24" s="10"/>
      <c r="D24" s="10"/>
      <c r="E24" s="10"/>
      <c r="F24" s="10"/>
      <c r="G24" s="10"/>
      <c r="H24" s="38">
        <f t="shared" si="0"/>
        <v>0</v>
      </c>
    </row>
    <row r="25" spans="2:10" ht="30">
      <c r="B25" s="3" t="s">
        <v>117</v>
      </c>
      <c r="C25" s="10"/>
      <c r="D25" s="10">
        <v>57227</v>
      </c>
      <c r="E25" s="10"/>
      <c r="F25" s="10"/>
      <c r="G25" s="10"/>
      <c r="H25" s="38">
        <f>SUM(C25:G25)</f>
        <v>57227</v>
      </c>
      <c r="J25" s="17"/>
    </row>
    <row r="26" spans="2:10" ht="16.5" customHeight="1">
      <c r="B26" s="3" t="s">
        <v>235</v>
      </c>
      <c r="C26" s="10"/>
      <c r="D26" s="10"/>
      <c r="E26" s="10"/>
      <c r="F26" s="10"/>
      <c r="G26" s="10"/>
      <c r="H26" s="38"/>
      <c r="J26" s="17"/>
    </row>
    <row r="27" spans="2:8" ht="15">
      <c r="B27" s="1" t="s">
        <v>71</v>
      </c>
      <c r="C27" s="10"/>
      <c r="D27" s="10"/>
      <c r="E27" s="10"/>
      <c r="F27" s="10"/>
      <c r="G27" s="10">
        <v>-216914</v>
      </c>
      <c r="H27" s="38">
        <f>SUM(C27:G27)</f>
        <v>-216914</v>
      </c>
    </row>
    <row r="28" spans="2:10" ht="15">
      <c r="B28" s="5" t="s">
        <v>121</v>
      </c>
      <c r="C28" s="10"/>
      <c r="D28" s="10"/>
      <c r="E28" s="10"/>
      <c r="F28" s="10"/>
      <c r="G28" s="11">
        <f>G27+G26</f>
        <v>-216914</v>
      </c>
      <c r="H28" s="36">
        <f>SUM(C28:G28)</f>
        <v>-216914</v>
      </c>
      <c r="J28" s="50"/>
    </row>
    <row r="29" spans="2:11" ht="15">
      <c r="B29" s="1" t="s">
        <v>128</v>
      </c>
      <c r="C29" s="10">
        <v>701013</v>
      </c>
      <c r="D29" s="10"/>
      <c r="E29" s="10"/>
      <c r="F29" s="10"/>
      <c r="G29" s="10"/>
      <c r="H29" s="38">
        <f>SUM(C29:G29)</f>
        <v>701013</v>
      </c>
      <c r="K29" s="50"/>
    </row>
    <row r="30" spans="2:11" ht="15">
      <c r="B30" s="4" t="s">
        <v>122</v>
      </c>
      <c r="C30" s="10"/>
      <c r="D30" s="10"/>
      <c r="E30" s="10"/>
      <c r="F30" s="10"/>
      <c r="G30" s="10"/>
      <c r="H30" s="38">
        <f>SUM(C30:G30)</f>
        <v>0</v>
      </c>
      <c r="K30" s="17"/>
    </row>
    <row r="31" spans="2:8" ht="15">
      <c r="B31" s="4" t="s">
        <v>123</v>
      </c>
      <c r="C31" s="10"/>
      <c r="D31" s="10"/>
      <c r="E31" s="10"/>
      <c r="F31" s="10"/>
      <c r="G31" s="10"/>
      <c r="H31" s="38">
        <f t="shared" si="0"/>
        <v>0</v>
      </c>
    </row>
    <row r="32" spans="2:8" ht="15">
      <c r="B32" s="1" t="s">
        <v>124</v>
      </c>
      <c r="C32" s="10"/>
      <c r="D32" s="10"/>
      <c r="E32" s="10"/>
      <c r="F32" s="10"/>
      <c r="G32" s="10"/>
      <c r="H32" s="38">
        <f>SUM(C32:G32)</f>
        <v>0</v>
      </c>
    </row>
    <row r="33" spans="2:8" ht="15">
      <c r="B33" s="1" t="s">
        <v>125</v>
      </c>
      <c r="C33" s="10"/>
      <c r="D33" s="10"/>
      <c r="E33" s="10"/>
      <c r="F33" s="10"/>
      <c r="G33" s="10"/>
      <c r="H33" s="38">
        <f t="shared" si="0"/>
        <v>0</v>
      </c>
    </row>
    <row r="34" spans="2:9" ht="15">
      <c r="B34" s="35" t="s">
        <v>129</v>
      </c>
      <c r="C34" s="36">
        <f>C23</f>
        <v>6116827</v>
      </c>
      <c r="D34" s="36">
        <f>SUM(D23:D33)</f>
        <v>-19683</v>
      </c>
      <c r="E34" s="36">
        <f>SUM(E23:E33)</f>
        <v>13768</v>
      </c>
      <c r="F34" s="36">
        <f>SUM(F23:F30)</f>
        <v>0</v>
      </c>
      <c r="G34" s="36">
        <f>G23+G28+G29</f>
        <v>-2309427</v>
      </c>
      <c r="H34" s="36">
        <f>SUM(C34:G34)-C29</f>
        <v>3100472</v>
      </c>
      <c r="I34" s="63">
        <v>42186</v>
      </c>
    </row>
    <row r="35" ht="15">
      <c r="F35" s="17"/>
    </row>
    <row r="36" ht="15">
      <c r="G36" s="17"/>
    </row>
    <row r="37" spans="2:7" ht="15">
      <c r="B37" s="2" t="str">
        <f>Баланс!B46</f>
        <v>Председатель Правления__________________________Гаппаров Ш.А.</v>
      </c>
      <c r="E37" s="17"/>
      <c r="G37" s="17"/>
    </row>
    <row r="38" ht="15">
      <c r="G38" s="17"/>
    </row>
    <row r="39" spans="2:7" ht="15">
      <c r="B39" s="2" t="s">
        <v>295</v>
      </c>
      <c r="G39" s="17"/>
    </row>
    <row r="44" ht="15">
      <c r="F44" s="17"/>
    </row>
    <row r="45" ht="15">
      <c r="F45" s="17"/>
    </row>
  </sheetData>
  <sheetProtection/>
  <mergeCells count="4">
    <mergeCell ref="B2:F2"/>
    <mergeCell ref="B3:F3"/>
    <mergeCell ref="B4:F4"/>
    <mergeCell ref="C6:H6"/>
  </mergeCells>
  <printOptions/>
  <pageMargins left="0.3937007874015748" right="0.3937007874015748" top="0.7480314960629921" bottom="0.3937007874015748" header="0.31496062992125984" footer="0.31496062992125984"/>
  <pageSetup fitToHeight="1" fitToWidth="1" horizontalDpi="180" verticalDpi="180" orientation="portrait" paperSize="9" scale="65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2012-11-12T12:26:27Z</cp:lastPrinted>
  <dcterms:created xsi:type="dcterms:W3CDTF">2006-09-28T05:33:49Z</dcterms:created>
  <dcterms:modified xsi:type="dcterms:W3CDTF">2015-08-13T04:25:12Z</dcterms:modified>
  <cp:category/>
  <cp:version/>
  <cp:contentType/>
  <cp:contentStatus/>
</cp:coreProperties>
</file>