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DOCUMENTS\Desktop\AltynEx Company\БиржаAltynEx\KASE_9мес2016\"/>
    </mc:Choice>
  </mc:AlternateContent>
  <bookViews>
    <workbookView xWindow="0" yWindow="0" windowWidth="20490" windowHeight="7755"/>
  </bookViews>
  <sheets>
    <sheet name="Баланс" sheetId="1" r:id="rId1"/>
    <sheet name="ОП иУ" sheetId="2" r:id="rId2"/>
    <sheet name="ДДС" sheetId="4" r:id="rId3"/>
    <sheet name="Отчет об измен.капитал" sheetId="3" r:id="rId4"/>
    <sheet name="Лист1" sheetId="5" r:id="rId5"/>
  </sheets>
  <definedNames>
    <definedName name="OLE_LINK2" localSheetId="0">Баланс!$B$6</definedName>
    <definedName name="OLE_LINK3" localSheetId="0">Баланс!$B$26</definedName>
  </definedNames>
  <calcPr calcId="152511"/>
</workbook>
</file>

<file path=xl/calcChain.xml><?xml version="1.0" encoding="utf-8"?>
<calcChain xmlns="http://schemas.openxmlformats.org/spreadsheetml/2006/main">
  <c r="E27" i="2" l="1"/>
  <c r="H18" i="3" l="1"/>
  <c r="F20" i="3"/>
  <c r="E15" i="3"/>
  <c r="H9" i="3"/>
  <c r="F12" i="3"/>
  <c r="D12" i="3"/>
  <c r="D13" i="3" s="1"/>
  <c r="D15" i="3" s="1"/>
  <c r="H10" i="3"/>
  <c r="D20" i="3"/>
  <c r="H17" i="3"/>
  <c r="H16" i="3"/>
  <c r="D19" i="2" l="1"/>
  <c r="D51" i="1" l="1"/>
  <c r="D15" i="2"/>
  <c r="D10" i="4" l="1"/>
  <c r="F57" i="5"/>
  <c r="D27" i="4"/>
  <c r="D35" i="4" l="1"/>
  <c r="D16" i="4" l="1"/>
  <c r="D15" i="4"/>
  <c r="D14" i="4"/>
  <c r="D13" i="4"/>
  <c r="D12" i="4"/>
  <c r="D9" i="4"/>
  <c r="D63" i="5"/>
  <c r="E63" i="5"/>
  <c r="E64" i="5" l="1"/>
  <c r="E65" i="5" s="1"/>
  <c r="D8" i="4" l="1"/>
  <c r="D17" i="4" s="1"/>
  <c r="D33" i="4" s="1"/>
  <c r="D36" i="4" s="1"/>
  <c r="F13" i="3" l="1"/>
  <c r="F15" i="3" s="1"/>
  <c r="F21" i="3" s="1"/>
  <c r="H8" i="3"/>
  <c r="H7" i="3" l="1"/>
  <c r="D11" i="2"/>
  <c r="D16" i="2" s="1"/>
  <c r="D40" i="1"/>
  <c r="D44" i="1" s="1"/>
  <c r="D33" i="1"/>
  <c r="D36" i="1" s="1"/>
  <c r="D30" i="1"/>
  <c r="D21" i="1"/>
  <c r="D22" i="1"/>
  <c r="D12" i="1"/>
  <c r="D16" i="1" s="1"/>
  <c r="D52" i="1" l="1"/>
  <c r="D18" i="2"/>
  <c r="D20" i="2" s="1"/>
  <c r="G19" i="3" s="1"/>
  <c r="D23" i="1"/>
  <c r="D24" i="1" s="1"/>
  <c r="D49" i="1" s="1"/>
  <c r="D45" i="1"/>
  <c r="D46" i="1" s="1"/>
  <c r="D64" i="5"/>
  <c r="D65" i="5" s="1"/>
  <c r="D53" i="1" l="1"/>
  <c r="G20" i="3"/>
  <c r="H19" i="3"/>
  <c r="H20" i="3" s="1"/>
  <c r="D22" i="2"/>
  <c r="D27" i="2" l="1"/>
  <c r="H11" i="3"/>
  <c r="H12" i="3" s="1"/>
  <c r="G12" i="3"/>
  <c r="G13" i="3" s="1"/>
  <c r="H13" i="3" l="1"/>
  <c r="H15" i="3" s="1"/>
  <c r="G15" i="3"/>
  <c r="G21" i="3" s="1"/>
  <c r="H21" i="3" s="1"/>
</calcChain>
</file>

<file path=xl/sharedStrings.xml><?xml version="1.0" encoding="utf-8"?>
<sst xmlns="http://schemas.openxmlformats.org/spreadsheetml/2006/main" count="191" uniqueCount="141">
  <si>
    <t>Прим.</t>
  </si>
  <si>
    <t>2015 года</t>
  </si>
  <si>
    <t>АКТИВЫ</t>
  </si>
  <si>
    <t>Долгосрочные активы</t>
  </si>
  <si>
    <t>Активы по разведке и оценке</t>
  </si>
  <si>
    <t>–</t>
  </si>
  <si>
    <t>Основные средства</t>
  </si>
  <si>
    <t>Нематериальные активы</t>
  </si>
  <si>
    <t>Авансы выданные под основные средства</t>
  </si>
  <si>
    <t> Итого долгосрочные активы</t>
  </si>
  <si>
    <t>Краткосрочные активы</t>
  </si>
  <si>
    <t>Товарно-материальные запасы</t>
  </si>
  <si>
    <t>Торговая и прочая дебиторская задолженность</t>
  </si>
  <si>
    <t>Авансы выданные и предоплаты</t>
  </si>
  <si>
    <t xml:space="preserve">Денежные средства </t>
  </si>
  <si>
    <t> Итого краткосрочные активы</t>
  </si>
  <si>
    <t>ИТОГО АКТИВЫ</t>
  </si>
  <si>
    <t xml:space="preserve">КАПИТАЛ И ОБЯЗАТЕЛЬСТВА </t>
  </si>
  <si>
    <t>Акционерный капитал</t>
  </si>
  <si>
    <t>Дополнительно оплаченный капитал</t>
  </si>
  <si>
    <t>Нераспределенная прибыль</t>
  </si>
  <si>
    <t>ИТОГО КАПИТАЛ</t>
  </si>
  <si>
    <t>Долгосрочные обязательства</t>
  </si>
  <si>
    <t>Обязательства по восстановлению участка</t>
  </si>
  <si>
    <t>Обязательства по отложенному корпоративному подоходному налогу</t>
  </si>
  <si>
    <r>
      <t xml:space="preserve">Обязательства по погашению </t>
    </r>
    <r>
      <rPr>
        <sz val="9"/>
        <color rgb="FF000000"/>
        <rFont val="Times New Roman"/>
        <family val="1"/>
        <charset val="204"/>
      </rPr>
      <t>исторических затрат</t>
    </r>
  </si>
  <si>
    <t> Итого долгосрочные обязательства</t>
  </si>
  <si>
    <t>Краткосрочные обязательства</t>
  </si>
  <si>
    <t>Задолженность перед ТОО «Юбилейное»</t>
  </si>
  <si>
    <t>Торговая и прочая кредиторская задолженность</t>
  </si>
  <si>
    <t>Корпоративный подоходный налог к уплате</t>
  </si>
  <si>
    <t>Прочие налоги к уплате</t>
  </si>
  <si>
    <t>Резерв по неиспользованным отпускам</t>
  </si>
  <si>
    <r>
      <t> </t>
    </r>
    <r>
      <rPr>
        <b/>
        <sz val="9"/>
        <color theme="1"/>
        <rFont val="Times New Roman"/>
        <family val="1"/>
        <charset val="204"/>
      </rPr>
      <t>Итого краткосрочные обязательства</t>
    </r>
  </si>
  <si>
    <t>ИТОГО ОБЯЗАТЕЛЬСТВА</t>
  </si>
  <si>
    <t>ИТОГО КАПИТАЛ И ОБЯЗАТЕЛЬСТВА</t>
  </si>
  <si>
    <t>Главный бухгалтер</t>
  </si>
  <si>
    <t>Курмангалиева А.Е.</t>
  </si>
  <si>
    <t xml:space="preserve">За период </t>
  </si>
  <si>
    <t xml:space="preserve">с 17 июля 2015 года (дата образования) </t>
  </si>
  <si>
    <t>по 31 декабря 2015 года</t>
  </si>
  <si>
    <t>Выручка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</si>
  <si>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</si>
  <si>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</si>
  <si>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</si>
  <si>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</si>
  <si>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</si>
  <si>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Прибыль до налогообложения</t>
  </si>
  <si>
    <t>Расходы по корпоративному подоходному налогу</t>
  </si>
  <si>
    <t>Чистая прибыль за период</t>
  </si>
  <si>
    <t>Прочий совокупный доход за период</t>
  </si>
  <si>
    <t>Итого совокупный доход за период</t>
  </si>
  <si>
    <t>г. Алматы, Республика Казахстан</t>
  </si>
  <si>
    <t>Итого</t>
  </si>
  <si>
    <t>Выпуск простых акции</t>
  </si>
  <si>
    <t>Прибыль за период</t>
  </si>
  <si>
    <t>За период с 17 июля 2015 (дата образования) по 31 декабря 2015 года</t>
  </si>
  <si>
    <t>ДЕНЕЖНЫЕ ПОТОКИ ОТ ОПЕРАЦИОННОЙ ДЕЯТЕЛЬНОСТИ:</t>
  </si>
  <si>
    <t>Поступления от реализации продукции</t>
  </si>
  <si>
    <t>Платежи поставщикам за товары и услуги</t>
  </si>
  <si>
    <t>Платежи связанным сторонам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</si>
  <si>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</si>
  <si>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</si>
  <si>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</si>
  <si>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</si>
  <si>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</si>
  <si>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 xml:space="preserve">Чистое поступление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</si>
  <si>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</si>
  <si>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</si>
  <si>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</si>
  <si>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</si>
  <si>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</si>
  <si>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</si>
  <si>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</si>
  <si>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>Поступления от размещения простых акций</t>
  </si>
  <si>
    <t>Поступления от акционеров в качестве дополнительного капитала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</si>
  <si>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</si>
  <si>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</si>
  <si>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</si>
  <si>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АО «AltynEx Company»</t>
  </si>
  <si>
    <t>на 30.09.2016г</t>
  </si>
  <si>
    <t>по состоянию на 30 сентября  2016 года</t>
  </si>
  <si>
    <t xml:space="preserve">г. Алматы Республика Казахстан </t>
  </si>
  <si>
    <t xml:space="preserve">Налог на добавленную стоимость к возмещению </t>
  </si>
  <si>
    <t>Привилегированные акции</t>
  </si>
  <si>
    <t>АО "AltynEx Company"</t>
  </si>
  <si>
    <t>Анализ счета 1000 за Январь 2016 г. - Сентябрь 2016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</si>
  <si>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</si>
  <si>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</si>
  <si>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</si>
  <si>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</si>
  <si>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</si>
  <si>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</si>
  <si>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Начальное сальдо</t>
  </si>
  <si>
    <t>Оборот</t>
  </si>
  <si>
    <t>Конечное сальдо</t>
  </si>
  <si>
    <t>Республика Казахстан г. Алматы</t>
  </si>
  <si>
    <t>на 31 декабря</t>
  </si>
  <si>
    <t>за 9 месяцев 2016г</t>
  </si>
  <si>
    <t>30 сентября 2016 года</t>
  </si>
  <si>
    <t>ОТЧЕТ О ПРИБЫЛЯХ И УБЫТКАХ И ПРОЧЕМ СОВОКУПНОМ ДОХОДЕ</t>
  </si>
  <si>
    <t>г. Алматы Республика Казахстан</t>
  </si>
  <si>
    <t>за период, заканчивающийся 30 сентября  2016 года</t>
  </si>
  <si>
    <t>за период , заканчивающийся 30 сентября  2016 года</t>
  </si>
  <si>
    <t xml:space="preserve">Активы, всего                                                       </t>
  </si>
  <si>
    <t xml:space="preserve">НМА                                                                          </t>
  </si>
  <si>
    <t xml:space="preserve">Обязательства, всего                                       </t>
  </si>
  <si>
    <t xml:space="preserve">Итого чистые активы                                            </t>
  </si>
  <si>
    <t xml:space="preserve">кол-во акций                                                    </t>
  </si>
  <si>
    <t xml:space="preserve">Балансовая стоимость одной простой акции , в тенге                                             </t>
  </si>
  <si>
    <t>Доходы (расходы) по курсовой разнице, нетто</t>
  </si>
  <si>
    <t>Денежные средства, ограниченные в использовании</t>
  </si>
  <si>
    <t>Прочие доходы , нетто</t>
  </si>
  <si>
    <t xml:space="preserve">Поступление от ТОО «Юбилейное» </t>
  </si>
  <si>
    <t>Авансы, выданные за долгосрочные активы</t>
  </si>
  <si>
    <t>Авансы, полученные от покупателей</t>
  </si>
  <si>
    <t>Остаток на 01 января 2015 года</t>
  </si>
  <si>
    <t>Отаток на 31 декабря 2015 года</t>
  </si>
  <si>
    <t>Остаток на 01 января 2016 года</t>
  </si>
  <si>
    <t>тенге</t>
  </si>
  <si>
    <t xml:space="preserve">Прибыль на акцию: </t>
  </si>
  <si>
    <t>            4 630</t>
  </si>
  <si>
    <t>   390</t>
  </si>
  <si>
    <t>- </t>
  </si>
  <si>
    <t> -404 393</t>
  </si>
  <si>
    <t>-400 024 </t>
  </si>
  <si>
    <t>Базовая прибыль на акцию ( в тенге):</t>
  </si>
  <si>
    <t>14 ноября 2016 года</t>
  </si>
  <si>
    <t>ОТЧЕТ О ФИНАНСОВОМ ПОЛОЖЕНИИ</t>
  </si>
  <si>
    <t>ОТЧЕТ О ДВИЖЕНИИ ДЕНЕЖНЫХ СРЕДСТВ</t>
  </si>
  <si>
    <t>В тысячах  тенге</t>
  </si>
  <si>
    <t>Денежные средства, на конец периода</t>
  </si>
  <si>
    <t>Денежные средства, на начало периода</t>
  </si>
  <si>
    <t>В тысячах тенге</t>
  </si>
  <si>
    <t>Балансовая стоимость одной простой акции (в тенге)</t>
  </si>
  <si>
    <t>Енсебаева Г.Т</t>
  </si>
  <si>
    <t>И.О.Председателя правления</t>
  </si>
  <si>
    <t>________________________</t>
  </si>
  <si>
    <t>_________________</t>
  </si>
  <si>
    <t>_______________</t>
  </si>
  <si>
    <t>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</si>
</sst>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;[Blue]\(#,##0\);&quot;-- &quot;"/>
    <numFmt numFmtId="166" formatCode="_ * #,##0.00_ ;_ * \-#,##0.00_ ;_ * &quot;-&quot;??_ ;_ @_ "/>
  </numFmts>
  <fonts count="4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0"/>
      <name val="Corbel"/>
      <family val="2"/>
      <charset val="238"/>
    </font>
    <font>
      <sz val="10"/>
      <name val="Corbel"/>
      <family val="2"/>
      <charset val="238"/>
    </font>
    <font>
      <i/>
      <sz val="10"/>
      <color indexed="23"/>
      <name val="Corbel"/>
      <family val="2"/>
      <charset val="238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rgb="FFCC99FF"/>
      </left>
      <right style="hair">
        <color rgb="FFCC99FF"/>
      </right>
      <top style="thin">
        <color auto="1"/>
      </top>
      <bottom style="medium">
        <color auto="1"/>
      </bottom>
      <diagonal/>
    </border>
    <border>
      <left style="hair">
        <color rgb="FFCC99FF"/>
      </left>
      <right style="hair">
        <color rgb="FFCC99FF"/>
      </right>
      <top style="hair">
        <color rgb="FFCC99FF"/>
      </top>
      <bottom style="hair">
        <color rgb="FFCC99FF"/>
      </bottom>
      <diagonal/>
    </border>
    <border>
      <left style="hair">
        <color rgb="FFCC99FF"/>
      </left>
      <right style="hair">
        <color rgb="FFCC99FF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46"/>
      </left>
      <right style="hair">
        <color indexed="46"/>
      </right>
      <top style="thin">
        <color indexed="64"/>
      </top>
      <bottom style="thin">
        <color indexed="64"/>
      </bottom>
      <diagonal/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  <diagonal/>
    </border>
    <border>
      <left style="hair">
        <color indexed="46"/>
      </left>
      <right style="hair">
        <color indexed="46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3">
    <xf numFmtId="0" fontId="0" fillId="0" borderId="0"/>
    <xf numFmtId="0" fontId="12" fillId="0" borderId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14" applyNumberFormat="0" applyAlignment="0" applyProtection="0"/>
    <xf numFmtId="0" fontId="26" fillId="9" borderId="15" applyNumberFormat="0" applyAlignment="0" applyProtection="0"/>
    <xf numFmtId="0" fontId="27" fillId="9" borderId="14" applyNumberFormat="0" applyAlignment="0" applyProtection="0"/>
    <xf numFmtId="0" fontId="28" fillId="0" borderId="16" applyNumberFormat="0" applyFill="0" applyAlignment="0" applyProtection="0"/>
    <xf numFmtId="0" fontId="29" fillId="10" borderId="17" applyNumberFormat="0" applyAlignment="0" applyProtection="0"/>
    <xf numFmtId="0" fontId="30" fillId="0" borderId="0" applyNumberFormat="0" applyFill="0" applyBorder="0" applyAlignment="0" applyProtection="0"/>
    <xf numFmtId="0" fontId="18" fillId="11" borderId="18" applyNumberFormat="0" applyFont="0" applyAlignment="0" applyProtection="0"/>
    <xf numFmtId="0" fontId="31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3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/>
    <xf numFmtId="164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" fontId="35" fillId="36" borderId="24">
      <alignment horizontal="center" vertical="center" wrapText="1"/>
    </xf>
    <xf numFmtId="165" fontId="35" fillId="37" borderId="25">
      <alignment horizontal="right" vertical="center" shrinkToFit="1"/>
    </xf>
    <xf numFmtId="165" fontId="36" fillId="38" borderId="26">
      <alignment vertical="center" shrinkToFit="1"/>
      <protection locked="0"/>
    </xf>
    <xf numFmtId="165" fontId="35" fillId="37" borderId="27">
      <alignment horizontal="right" vertical="center" shrinkToFit="1"/>
    </xf>
    <xf numFmtId="165" fontId="35" fillId="37" borderId="26">
      <alignment horizontal="right" vertical="center" shrinkToFit="1"/>
    </xf>
    <xf numFmtId="165" fontId="36" fillId="37" borderId="26">
      <alignment vertical="center" shrinkToFit="1"/>
    </xf>
    <xf numFmtId="165" fontId="36" fillId="39" borderId="26">
      <alignment vertical="center" shrinkToFit="1"/>
    </xf>
    <xf numFmtId="165" fontId="36" fillId="40" borderId="26">
      <alignment vertical="center" shrinkToFit="1"/>
    </xf>
    <xf numFmtId="0" fontId="37" fillId="0" borderId="0">
      <alignment horizontal="left" indent="2"/>
    </xf>
    <xf numFmtId="0" fontId="35" fillId="0" borderId="0">
      <alignment horizontal="left" vertical="top" wrapText="1"/>
    </xf>
    <xf numFmtId="0" fontId="35" fillId="0" borderId="0">
      <alignment horizontal="left" vertical="top" wrapText="1"/>
    </xf>
    <xf numFmtId="0" fontId="35" fillId="0" borderId="0">
      <alignment horizontal="left" vertical="top" wrapText="1"/>
    </xf>
    <xf numFmtId="0" fontId="36" fillId="0" borderId="0">
      <alignment vertical="top" wrapText="1"/>
    </xf>
    <xf numFmtId="0" fontId="36" fillId="0" borderId="0">
      <alignment horizontal="left" vertical="top" wrapText="1" indent="1"/>
    </xf>
    <xf numFmtId="0" fontId="38" fillId="0" borderId="0"/>
    <xf numFmtId="0" fontId="39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" fontId="35" fillId="41" borderId="28">
      <alignment horizontal="center" vertical="center" wrapText="1"/>
    </xf>
    <xf numFmtId="165" fontId="35" fillId="42" borderId="29">
      <alignment horizontal="right" vertical="center" shrinkToFit="1"/>
    </xf>
    <xf numFmtId="165" fontId="36" fillId="42" borderId="30">
      <alignment vertical="center" shrinkToFit="1"/>
    </xf>
    <xf numFmtId="165" fontId="36" fillId="43" borderId="30">
      <alignment vertical="center" shrinkToFit="1"/>
    </xf>
    <xf numFmtId="165" fontId="36" fillId="40" borderId="30">
      <alignment vertical="center" shrinkToFit="1"/>
    </xf>
    <xf numFmtId="165" fontId="35" fillId="42" borderId="31">
      <alignment horizontal="right" vertical="center" shrinkToFit="1"/>
    </xf>
    <xf numFmtId="165" fontId="35" fillId="42" borderId="30">
      <alignment horizontal="right" vertical="center" shrinkToFit="1"/>
    </xf>
    <xf numFmtId="0" fontId="18" fillId="0" borderId="0"/>
    <xf numFmtId="164" fontId="33" fillId="0" borderId="0" applyFont="0" applyFill="0" applyBorder="0" applyAlignment="0" applyProtection="0"/>
    <xf numFmtId="166" fontId="4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5" xfId="0" applyBorder="1"/>
    <xf numFmtId="0" fontId="0" fillId="0" borderId="4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left" vertical="center" wrapText="1" inden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13" fillId="0" borderId="0" xfId="1" applyFont="1" applyAlignment="1">
      <alignment horizontal="left"/>
    </xf>
    <xf numFmtId="0" fontId="12" fillId="0" borderId="0" xfId="1"/>
    <xf numFmtId="0" fontId="14" fillId="0" borderId="0" xfId="1" applyFont="1" applyAlignment="1">
      <alignment horizontal="left"/>
    </xf>
    <xf numFmtId="0" fontId="12" fillId="0" borderId="0" xfId="1" applyAlignment="1">
      <alignment horizontal="left"/>
    </xf>
    <xf numFmtId="0" fontId="15" fillId="3" borderId="6" xfId="1" applyNumberFormat="1" applyFont="1" applyFill="1" applyBorder="1" applyAlignment="1">
      <alignment horizontal="left" vertical="center" wrapText="1"/>
    </xf>
    <xf numFmtId="0" fontId="15" fillId="3" borderId="6" xfId="1" applyNumberFormat="1" applyFont="1" applyFill="1" applyBorder="1" applyAlignment="1">
      <alignment horizontal="center" vertical="center" wrapText="1"/>
    </xf>
    <xf numFmtId="1" fontId="16" fillId="4" borderId="6" xfId="1" applyNumberFormat="1" applyFont="1" applyFill="1" applyBorder="1" applyAlignment="1">
      <alignment horizontal="left" vertical="top"/>
    </xf>
    <xf numFmtId="0" fontId="16" fillId="4" borderId="6" xfId="1" applyNumberFormat="1" applyFont="1" applyFill="1" applyBorder="1" applyAlignment="1">
      <alignment horizontal="left" vertical="top" wrapText="1"/>
    </xf>
    <xf numFmtId="0" fontId="17" fillId="0" borderId="6" xfId="1" applyNumberFormat="1" applyFont="1" applyBorder="1" applyAlignment="1">
      <alignment horizontal="left" vertical="top" indent="2"/>
    </xf>
    <xf numFmtId="0" fontId="17" fillId="0" borderId="6" xfId="1" applyNumberFormat="1" applyFont="1" applyBorder="1" applyAlignment="1">
      <alignment horizontal="left" vertical="top" indent="4"/>
    </xf>
    <xf numFmtId="0" fontId="17" fillId="0" borderId="6" xfId="1" applyNumberFormat="1" applyFont="1" applyBorder="1" applyAlignment="1">
      <alignment horizontal="left" vertical="top" indent="6"/>
    </xf>
    <xf numFmtId="0" fontId="15" fillId="4" borderId="6" xfId="1" applyNumberFormat="1" applyFont="1" applyFill="1" applyBorder="1" applyAlignment="1">
      <alignment horizontal="left" vertical="top"/>
    </xf>
    <xf numFmtId="1" fontId="17" fillId="0" borderId="8" xfId="1" applyNumberFormat="1" applyFont="1" applyBorder="1" applyAlignment="1">
      <alignment horizontal="left" vertical="top"/>
    </xf>
    <xf numFmtId="0" fontId="16" fillId="4" borderId="8" xfId="1" applyNumberFormat="1" applyFont="1" applyFill="1" applyBorder="1" applyAlignment="1">
      <alignment horizontal="left" vertical="top" wrapText="1"/>
    </xf>
    <xf numFmtId="4" fontId="16" fillId="4" borderId="9" xfId="1" applyNumberFormat="1" applyFont="1" applyFill="1" applyBorder="1" applyAlignment="1">
      <alignment horizontal="right" vertical="top" wrapText="1"/>
    </xf>
    <xf numFmtId="0" fontId="16" fillId="4" borderId="9" xfId="1" applyNumberFormat="1" applyFont="1" applyFill="1" applyBorder="1" applyAlignment="1">
      <alignment horizontal="right" vertical="top" wrapText="1"/>
    </xf>
    <xf numFmtId="3" fontId="0" fillId="0" borderId="7" xfId="0" applyNumberFormat="1" applyBorder="1"/>
    <xf numFmtId="3" fontId="1" fillId="0" borderId="0" xfId="0" applyNumberFormat="1" applyFont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 wrapText="1"/>
    </xf>
    <xf numFmtId="3" fontId="12" fillId="0" borderId="0" xfId="1" applyNumberFormat="1"/>
    <xf numFmtId="3" fontId="4" fillId="0" borderId="0" xfId="0" applyNumberFormat="1" applyFont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2" fillId="2" borderId="1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1"/>
    </xf>
    <xf numFmtId="3" fontId="4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indent="1"/>
    </xf>
    <xf numFmtId="0" fontId="0" fillId="0" borderId="21" xfId="0" applyBorder="1"/>
    <xf numFmtId="0" fontId="1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indent="1"/>
    </xf>
    <xf numFmtId="0" fontId="0" fillId="0" borderId="22" xfId="0" applyBorder="1"/>
    <xf numFmtId="0" fontId="2" fillId="0" borderId="23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3" fontId="4" fillId="0" borderId="23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 horizontal="right" wrapText="1"/>
    </xf>
    <xf numFmtId="0" fontId="3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3" fontId="0" fillId="0" borderId="5" xfId="0" applyNumberFormat="1" applyBorder="1"/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1" fillId="0" borderId="23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3" fontId="42" fillId="0" borderId="28" xfId="0" applyNumberFormat="1" applyFont="1" applyBorder="1" applyAlignment="1">
      <alignment horizontal="right" vertical="center" wrapText="1"/>
    </xf>
    <xf numFmtId="3" fontId="42" fillId="0" borderId="32" xfId="0" applyNumberFormat="1" applyFont="1" applyBorder="1" applyAlignment="1">
      <alignment horizontal="right" vertical="center" wrapText="1"/>
    </xf>
    <xf numFmtId="0" fontId="42" fillId="0" borderId="3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/>
    </xf>
    <xf numFmtId="3" fontId="2" fillId="0" borderId="21" xfId="0" applyNumberFormat="1" applyFont="1" applyBorder="1"/>
    <xf numFmtId="3" fontId="2" fillId="0" borderId="22" xfId="0" applyNumberFormat="1" applyFont="1" applyBorder="1"/>
    <xf numFmtId="3" fontId="43" fillId="0" borderId="28" xfId="0" applyNumberFormat="1" applyFont="1" applyBorder="1" applyAlignment="1">
      <alignment horizontal="right" vertical="center" wrapText="1"/>
    </xf>
    <xf numFmtId="3" fontId="43" fillId="0" borderId="32" xfId="0" applyNumberFormat="1" applyFont="1" applyBorder="1" applyAlignment="1">
      <alignment horizontal="right" vertical="center" wrapText="1"/>
    </xf>
    <xf numFmtId="0" fontId="43" fillId="0" borderId="32" xfId="0" applyFont="1" applyBorder="1" applyAlignment="1">
      <alignment horizontal="right" vertical="center" wrapText="1"/>
    </xf>
    <xf numFmtId="3" fontId="42" fillId="0" borderId="33" xfId="0" applyNumberFormat="1" applyFont="1" applyBorder="1" applyAlignment="1">
      <alignment horizontal="right" vertical="center" wrapText="1"/>
    </xf>
    <xf numFmtId="0" fontId="42" fillId="0" borderId="33" xfId="0" applyFont="1" applyBorder="1" applyAlignment="1">
      <alignment horizontal="right" vertical="center" wrapText="1"/>
    </xf>
    <xf numFmtId="0" fontId="44" fillId="0" borderId="33" xfId="0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indent="1"/>
    </xf>
  </cellXfs>
  <cellStyles count="8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CH Std" xfId="73"/>
    <cellStyle name="CH Std 2" xfId="45"/>
    <cellStyle name="DC Grdtotal" xfId="78"/>
    <cellStyle name="DC Grdtotal 2" xfId="46"/>
    <cellStyle name="DC HFM" xfId="47"/>
    <cellStyle name="DC Subtotal1" xfId="74"/>
    <cellStyle name="DC Subtotal1 2" xfId="48"/>
    <cellStyle name="DC Subtotal2" xfId="79"/>
    <cellStyle name="DC Subtotal2 2" xfId="49"/>
    <cellStyle name="DC Subtotal3" xfId="75"/>
    <cellStyle name="DC Subtotal3 2" xfId="50"/>
    <cellStyle name="DC Subtotal4" xfId="76"/>
    <cellStyle name="DC Subtotal4 2" xfId="51"/>
    <cellStyle name="DC XLS" xfId="77"/>
    <cellStyle name="DC XLS 2" xfId="52"/>
    <cellStyle name="RH CTB_Pakiet draft v15" xfId="53"/>
    <cellStyle name="RH GrdTotal" xfId="54"/>
    <cellStyle name="RH Subtotal1" xfId="55"/>
    <cellStyle name="RH Subtotal2" xfId="56"/>
    <cellStyle name="RH Subtotal3" xfId="57"/>
    <cellStyle name="RH Subtotal4" xfId="5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 2" xfId="44"/>
    <cellStyle name="Нейтральный" xfId="8" builtinId="28" customBuiltin="1"/>
    <cellStyle name="Обычный" xfId="0" builtinId="0"/>
    <cellStyle name="Обычный 13" xfId="59"/>
    <cellStyle name="Обычный 2" xfId="60"/>
    <cellStyle name="Обычный 2 2" xfId="61"/>
    <cellStyle name="Обычный 2 3" xfId="62"/>
    <cellStyle name="Обычный 2 4" xfId="80"/>
    <cellStyle name="Обычный 3" xfId="63"/>
    <cellStyle name="Обычный 3 2" xfId="64"/>
    <cellStyle name="Обычный 3 3" xfId="65"/>
    <cellStyle name="Обычный 4" xfId="66"/>
    <cellStyle name="Обычный 5" xfId="67"/>
    <cellStyle name="Обычный 6" xfId="68"/>
    <cellStyle name="Обычный 7" xfId="69"/>
    <cellStyle name="Обычный 8" xfId="42"/>
    <cellStyle name="Обычный 9" xfId="70"/>
    <cellStyle name="Обычный_Лист1" xfId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71"/>
    <cellStyle name="Финансовый 2 2" xfId="81"/>
    <cellStyle name="Финансовый 2 4" xfId="82"/>
    <cellStyle name="Финансовый 3" xfId="72"/>
    <cellStyle name="Финансовый 4" xfId="4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6"/>
  <sheetViews>
    <sheetView tabSelected="1" topLeftCell="A31" zoomScaleNormal="100" workbookViewId="0">
      <selection activeCell="B58" sqref="B58"/>
    </sheetView>
  </sheetViews>
  <sheetFormatPr defaultRowHeight="15" x14ac:dyDescent="0.25"/>
  <cols>
    <col min="2" max="2" width="44.140625" customWidth="1"/>
    <col min="3" max="3" width="11" customWidth="1"/>
    <col min="4" max="4" width="12.28515625" bestFit="1" customWidth="1"/>
    <col min="5" max="5" width="13.140625" customWidth="1"/>
  </cols>
  <sheetData>
    <row r="1" spans="2:5" x14ac:dyDescent="0.25">
      <c r="B1" s="42" t="s">
        <v>79</v>
      </c>
    </row>
    <row r="2" spans="2:5" x14ac:dyDescent="0.25">
      <c r="B2" s="42"/>
    </row>
    <row r="3" spans="2:5" x14ac:dyDescent="0.25">
      <c r="B3" s="43" t="s">
        <v>128</v>
      </c>
    </row>
    <row r="4" spans="2:5" ht="15.75" x14ac:dyDescent="0.25">
      <c r="B4" s="181" t="s">
        <v>81</v>
      </c>
    </row>
    <row r="5" spans="2:5" ht="15.75" thickBot="1" x14ac:dyDescent="0.3">
      <c r="B5" s="9"/>
      <c r="C5" s="9"/>
      <c r="D5" s="9"/>
      <c r="E5" s="9"/>
    </row>
    <row r="6" spans="2:5" x14ac:dyDescent="0.25">
      <c r="B6" s="188" t="s">
        <v>133</v>
      </c>
      <c r="C6" s="190" t="s">
        <v>0</v>
      </c>
      <c r="D6" s="193" t="s">
        <v>80</v>
      </c>
      <c r="E6" s="45" t="s">
        <v>97</v>
      </c>
    </row>
    <row r="7" spans="2:5" x14ac:dyDescent="0.25">
      <c r="B7" s="188"/>
      <c r="C7" s="190"/>
      <c r="D7" s="193"/>
      <c r="E7" s="45" t="s">
        <v>1</v>
      </c>
    </row>
    <row r="8" spans="2:5" ht="11.25" customHeight="1" thickBot="1" x14ac:dyDescent="0.3">
      <c r="B8" s="189"/>
      <c r="C8" s="191"/>
      <c r="D8" s="194"/>
      <c r="E8" s="46"/>
    </row>
    <row r="9" spans="2:5" x14ac:dyDescent="0.25">
      <c r="B9" s="1" t="s">
        <v>2</v>
      </c>
    </row>
    <row r="10" spans="2:5" x14ac:dyDescent="0.25">
      <c r="B10" s="1" t="s">
        <v>3</v>
      </c>
    </row>
    <row r="11" spans="2:5" x14ac:dyDescent="0.25">
      <c r="B11" s="2" t="s">
        <v>4</v>
      </c>
      <c r="C11" s="3">
        <v>3</v>
      </c>
      <c r="D11" s="47">
        <v>2912272</v>
      </c>
      <c r="E11" s="47">
        <v>2825086</v>
      </c>
    </row>
    <row r="12" spans="2:5" x14ac:dyDescent="0.25">
      <c r="B12" s="2" t="s">
        <v>6</v>
      </c>
      <c r="C12" s="3">
        <v>4</v>
      </c>
      <c r="D12" s="47">
        <f>5039099+501409</f>
        <v>5540508</v>
      </c>
      <c r="E12" s="47">
        <v>5203021</v>
      </c>
    </row>
    <row r="13" spans="2:5" x14ac:dyDescent="0.25">
      <c r="B13" s="2" t="s">
        <v>7</v>
      </c>
      <c r="C13" s="3"/>
      <c r="D13" s="47">
        <v>25456</v>
      </c>
      <c r="E13" s="47">
        <v>29856</v>
      </c>
    </row>
    <row r="14" spans="2:5" x14ac:dyDescent="0.25">
      <c r="B14" s="2" t="s">
        <v>8</v>
      </c>
      <c r="C14" s="3"/>
      <c r="D14" s="47"/>
      <c r="E14" s="47">
        <v>61464</v>
      </c>
    </row>
    <row r="15" spans="2:5" x14ac:dyDescent="0.25">
      <c r="B15" s="110" t="s">
        <v>111</v>
      </c>
      <c r="C15" s="111">
        <v>5</v>
      </c>
      <c r="D15" s="112">
        <v>706944</v>
      </c>
      <c r="E15" s="112">
        <v>716518</v>
      </c>
    </row>
    <row r="16" spans="2:5" x14ac:dyDescent="0.25">
      <c r="B16" s="104" t="s">
        <v>9</v>
      </c>
      <c r="C16" s="111"/>
      <c r="D16" s="121">
        <f>SUM(D11:D15)</f>
        <v>9185180</v>
      </c>
      <c r="E16" s="122">
        <v>8835945</v>
      </c>
    </row>
    <row r="17" spans="2:6" x14ac:dyDescent="0.25">
      <c r="B17" s="1" t="s">
        <v>10</v>
      </c>
      <c r="C17" s="3"/>
      <c r="D17" s="3"/>
      <c r="E17" s="4"/>
    </row>
    <row r="18" spans="2:6" x14ac:dyDescent="0.25">
      <c r="B18" s="2" t="s">
        <v>11</v>
      </c>
      <c r="C18" s="3">
        <v>6</v>
      </c>
      <c r="D18" s="47">
        <v>1133741</v>
      </c>
      <c r="E18" s="47">
        <v>885870</v>
      </c>
    </row>
    <row r="19" spans="2:6" x14ac:dyDescent="0.25">
      <c r="B19" s="2" t="s">
        <v>83</v>
      </c>
      <c r="C19" s="3"/>
      <c r="D19" s="47">
        <v>338930</v>
      </c>
      <c r="E19" s="47">
        <v>233592</v>
      </c>
    </row>
    <row r="20" spans="2:6" x14ac:dyDescent="0.25">
      <c r="B20" s="2" t="s">
        <v>12</v>
      </c>
      <c r="C20" s="3">
        <v>7</v>
      </c>
      <c r="D20" s="47">
        <v>1563371</v>
      </c>
      <c r="E20" s="47">
        <v>1151825</v>
      </c>
    </row>
    <row r="21" spans="2:6" x14ac:dyDescent="0.25">
      <c r="B21" s="2" t="s">
        <v>13</v>
      </c>
      <c r="C21" s="3"/>
      <c r="D21" s="47">
        <f>51856+500000+126408</f>
        <v>678264</v>
      </c>
      <c r="E21" s="47">
        <v>49171</v>
      </c>
    </row>
    <row r="22" spans="2:6" x14ac:dyDescent="0.25">
      <c r="B22" s="110" t="s">
        <v>14</v>
      </c>
      <c r="C22" s="111">
        <v>8</v>
      </c>
      <c r="D22" s="112">
        <f>5703434-D15</f>
        <v>4996490</v>
      </c>
      <c r="E22" s="112">
        <v>1247169</v>
      </c>
      <c r="F22" s="50"/>
    </row>
    <row r="23" spans="2:6" x14ac:dyDescent="0.25">
      <c r="B23" s="119" t="s">
        <v>15</v>
      </c>
      <c r="C23" s="120"/>
      <c r="D23" s="53">
        <f>SUM(D18:D22)</f>
        <v>8710796</v>
      </c>
      <c r="E23" s="53">
        <v>3567627</v>
      </c>
    </row>
    <row r="24" spans="2:6" x14ac:dyDescent="0.25">
      <c r="B24" s="115" t="s">
        <v>16</v>
      </c>
      <c r="C24" s="116"/>
      <c r="D24" s="117">
        <f>D16+D23</f>
        <v>17895976</v>
      </c>
      <c r="E24" s="118">
        <v>12403572</v>
      </c>
    </row>
    <row r="25" spans="2:6" x14ac:dyDescent="0.25">
      <c r="B25" s="5"/>
      <c r="C25" s="3"/>
      <c r="D25" s="3"/>
      <c r="E25" s="4"/>
    </row>
    <row r="26" spans="2:6" x14ac:dyDescent="0.25">
      <c r="B26" s="1" t="s">
        <v>17</v>
      </c>
      <c r="C26" s="3"/>
      <c r="D26" s="3"/>
      <c r="E26" s="4"/>
    </row>
    <row r="27" spans="2:6" x14ac:dyDescent="0.25">
      <c r="B27" s="2" t="s">
        <v>18</v>
      </c>
      <c r="C27" s="3">
        <v>9</v>
      </c>
      <c r="D27" s="47">
        <v>135666</v>
      </c>
      <c r="E27" s="47">
        <v>111000</v>
      </c>
    </row>
    <row r="28" spans="2:6" x14ac:dyDescent="0.25">
      <c r="B28" s="2" t="s">
        <v>19</v>
      </c>
      <c r="C28" s="3">
        <v>9</v>
      </c>
      <c r="D28" s="47">
        <v>7900385</v>
      </c>
      <c r="E28" s="47">
        <v>35762</v>
      </c>
    </row>
    <row r="29" spans="2:6" x14ac:dyDescent="0.25">
      <c r="B29" s="107" t="s">
        <v>20</v>
      </c>
      <c r="C29" s="108"/>
      <c r="D29" s="109">
        <v>6622530</v>
      </c>
      <c r="E29" s="109">
        <v>1352034</v>
      </c>
      <c r="F29" s="50"/>
    </row>
    <row r="30" spans="2:6" x14ac:dyDescent="0.25">
      <c r="B30" s="115" t="s">
        <v>21</v>
      </c>
      <c r="C30" s="116"/>
      <c r="D30" s="117">
        <f>SUM(D27:D29)</f>
        <v>14658581</v>
      </c>
      <c r="E30" s="118">
        <v>1498796</v>
      </c>
    </row>
    <row r="31" spans="2:6" x14ac:dyDescent="0.25">
      <c r="B31" s="5"/>
      <c r="C31" s="3"/>
      <c r="D31" s="3"/>
      <c r="E31" s="4"/>
    </row>
    <row r="32" spans="2:6" x14ac:dyDescent="0.25">
      <c r="B32" s="6" t="s">
        <v>22</v>
      </c>
      <c r="C32" s="3"/>
      <c r="D32" s="3"/>
      <c r="E32" s="4"/>
    </row>
    <row r="33" spans="2:5" x14ac:dyDescent="0.25">
      <c r="B33" s="2" t="s">
        <v>23</v>
      </c>
      <c r="C33" s="3"/>
      <c r="D33" s="47">
        <f>729913-D34-D35</f>
        <v>558343</v>
      </c>
      <c r="E33" s="47">
        <v>431616</v>
      </c>
    </row>
    <row r="34" spans="2:5" ht="24" x14ac:dyDescent="0.25">
      <c r="B34" s="15" t="s">
        <v>24</v>
      </c>
      <c r="C34" s="3"/>
      <c r="D34" s="47">
        <v>159652</v>
      </c>
      <c r="E34" s="47">
        <v>42598</v>
      </c>
    </row>
    <row r="35" spans="2:5" x14ac:dyDescent="0.25">
      <c r="B35" s="7" t="s">
        <v>25</v>
      </c>
      <c r="C35" s="3"/>
      <c r="D35" s="47">
        <v>11918</v>
      </c>
      <c r="E35" s="47">
        <v>11918</v>
      </c>
    </row>
    <row r="36" spans="2:5" x14ac:dyDescent="0.25">
      <c r="B36" s="115" t="s">
        <v>26</v>
      </c>
      <c r="C36" s="116"/>
      <c r="D36" s="117">
        <f>SUM(D33:D35)</f>
        <v>729913</v>
      </c>
      <c r="E36" s="118">
        <v>486132</v>
      </c>
    </row>
    <row r="37" spans="2:5" x14ac:dyDescent="0.25">
      <c r="B37" s="5"/>
      <c r="C37" s="3"/>
      <c r="D37" s="3"/>
      <c r="E37" s="4"/>
    </row>
    <row r="38" spans="2:5" x14ac:dyDescent="0.25">
      <c r="B38" s="1" t="s">
        <v>27</v>
      </c>
      <c r="C38" s="3"/>
      <c r="D38" s="3"/>
      <c r="E38" s="4"/>
    </row>
    <row r="39" spans="2:5" ht="21.75" customHeight="1" x14ac:dyDescent="0.25">
      <c r="B39" s="2" t="s">
        <v>28</v>
      </c>
      <c r="C39" s="3"/>
      <c r="D39" s="47"/>
      <c r="E39" s="47">
        <v>7961861</v>
      </c>
    </row>
    <row r="40" spans="2:5" x14ac:dyDescent="0.25">
      <c r="B40" s="2" t="s">
        <v>29</v>
      </c>
      <c r="C40" s="3">
        <v>10</v>
      </c>
      <c r="D40" s="47">
        <f>541898+149110-D43+1</f>
        <v>681750</v>
      </c>
      <c r="E40" s="47">
        <v>1991662</v>
      </c>
    </row>
    <row r="41" spans="2:5" x14ac:dyDescent="0.25">
      <c r="B41" s="2" t="s">
        <v>30</v>
      </c>
      <c r="C41" s="3">
        <v>11</v>
      </c>
      <c r="D41" s="47">
        <v>1491624</v>
      </c>
      <c r="E41" s="47">
        <v>333214</v>
      </c>
    </row>
    <row r="42" spans="2:5" x14ac:dyDescent="0.25">
      <c r="B42" s="107" t="s">
        <v>31</v>
      </c>
      <c r="C42" s="108"/>
      <c r="D42" s="109">
        <v>324849</v>
      </c>
      <c r="E42" s="109">
        <v>100643</v>
      </c>
    </row>
    <row r="43" spans="2:5" x14ac:dyDescent="0.25">
      <c r="B43" s="110" t="s">
        <v>32</v>
      </c>
      <c r="C43" s="111"/>
      <c r="D43" s="112">
        <v>9259</v>
      </c>
      <c r="E43" s="112">
        <v>31264</v>
      </c>
    </row>
    <row r="44" spans="2:5" x14ac:dyDescent="0.25">
      <c r="B44" s="106" t="s">
        <v>33</v>
      </c>
      <c r="C44" s="105"/>
      <c r="D44" s="173">
        <f>SUM(D39:D43)</f>
        <v>2507482</v>
      </c>
      <c r="E44" s="173">
        <v>10418644</v>
      </c>
    </row>
    <row r="45" spans="2:5" x14ac:dyDescent="0.25">
      <c r="B45" s="104" t="s">
        <v>34</v>
      </c>
      <c r="C45" s="105"/>
      <c r="D45" s="173">
        <f>D44+D36</f>
        <v>3237395</v>
      </c>
      <c r="E45" s="173">
        <v>10904776</v>
      </c>
    </row>
    <row r="46" spans="2:5" ht="15.75" thickBot="1" x14ac:dyDescent="0.3">
      <c r="B46" s="113" t="s">
        <v>35</v>
      </c>
      <c r="C46" s="114"/>
      <c r="D46" s="174">
        <f>D45+D30</f>
        <v>17895976</v>
      </c>
      <c r="E46" s="174">
        <v>12403572</v>
      </c>
    </row>
    <row r="47" spans="2:5" x14ac:dyDescent="0.25">
      <c r="B47" s="206" t="s">
        <v>134</v>
      </c>
      <c r="C47" s="171"/>
      <c r="D47" s="172">
        <v>131608</v>
      </c>
    </row>
    <row r="48" spans="2:5" x14ac:dyDescent="0.25">
      <c r="B48" s="192"/>
      <c r="C48" s="192"/>
      <c r="D48" s="192"/>
      <c r="E48" s="192"/>
    </row>
    <row r="49" spans="2:5" hidden="1" x14ac:dyDescent="0.25">
      <c r="B49" s="2" t="s">
        <v>104</v>
      </c>
      <c r="C49" s="2"/>
      <c r="D49" s="153">
        <f>D24</f>
        <v>17895976</v>
      </c>
    </row>
    <row r="50" spans="2:5" hidden="1" x14ac:dyDescent="0.25">
      <c r="B50" s="2" t="s">
        <v>84</v>
      </c>
      <c r="C50" s="2"/>
      <c r="D50" s="153">
        <v>-24666</v>
      </c>
    </row>
    <row r="51" spans="2:5" hidden="1" x14ac:dyDescent="0.25">
      <c r="B51" s="2" t="s">
        <v>105</v>
      </c>
      <c r="C51" s="2"/>
      <c r="D51" s="153">
        <f>-D13</f>
        <v>-25456</v>
      </c>
    </row>
    <row r="52" spans="2:5" hidden="1" x14ac:dyDescent="0.25">
      <c r="B52" s="2" t="s">
        <v>106</v>
      </c>
      <c r="C52" s="2"/>
      <c r="D52" s="153">
        <f>-(D44+D36)</f>
        <v>-3237395</v>
      </c>
    </row>
    <row r="53" spans="2:5" hidden="1" x14ac:dyDescent="0.25">
      <c r="B53" s="2" t="s">
        <v>107</v>
      </c>
      <c r="C53" s="2"/>
      <c r="D53" s="153">
        <f>-(D49+D50+D51+D52)</f>
        <v>-14608459</v>
      </c>
    </row>
    <row r="54" spans="2:5" hidden="1" x14ac:dyDescent="0.25">
      <c r="B54" s="2" t="s">
        <v>108</v>
      </c>
      <c r="C54" s="2"/>
      <c r="D54" s="153">
        <v>111000</v>
      </c>
    </row>
    <row r="55" spans="2:5" hidden="1" x14ac:dyDescent="0.25">
      <c r="B55" s="2" t="s">
        <v>109</v>
      </c>
      <c r="C55" s="2"/>
      <c r="D55" s="153">
        <v>131608</v>
      </c>
    </row>
    <row r="56" spans="2:5" x14ac:dyDescent="0.25">
      <c r="D56" s="50"/>
    </row>
    <row r="57" spans="2:5" x14ac:dyDescent="0.25">
      <c r="B57" s="11"/>
      <c r="D57" s="50"/>
    </row>
    <row r="59" spans="2:5" ht="15" customHeight="1" x14ac:dyDescent="0.25">
      <c r="E59" s="13"/>
    </row>
    <row r="60" spans="2:5" x14ac:dyDescent="0.25">
      <c r="B60" s="2" t="s">
        <v>137</v>
      </c>
      <c r="C60" s="187" t="s">
        <v>138</v>
      </c>
      <c r="D60" s="187"/>
    </row>
    <row r="61" spans="2:5" x14ac:dyDescent="0.25">
      <c r="B61" s="43" t="s">
        <v>135</v>
      </c>
      <c r="C61" s="186" t="s">
        <v>37</v>
      </c>
      <c r="D61" s="186"/>
    </row>
    <row r="62" spans="2:5" x14ac:dyDescent="0.25">
      <c r="B62" s="43" t="s">
        <v>136</v>
      </c>
      <c r="C62" s="43" t="s">
        <v>36</v>
      </c>
      <c r="D62" s="182"/>
    </row>
    <row r="63" spans="2:5" ht="25.5" customHeight="1" x14ac:dyDescent="0.25">
      <c r="B63" s="12"/>
      <c r="D63" s="13"/>
      <c r="E63" s="13"/>
    </row>
    <row r="64" spans="2:5" x14ac:dyDescent="0.25">
      <c r="B64" s="10"/>
    </row>
    <row r="65" spans="2:2" x14ac:dyDescent="0.25">
      <c r="B65" s="14" t="s">
        <v>127</v>
      </c>
    </row>
    <row r="66" spans="2:2" x14ac:dyDescent="0.25">
      <c r="B66" s="14" t="s">
        <v>82</v>
      </c>
    </row>
  </sheetData>
  <mergeCells count="6">
    <mergeCell ref="C61:D61"/>
    <mergeCell ref="C60:D60"/>
    <mergeCell ref="B6:B8"/>
    <mergeCell ref="C6:C8"/>
    <mergeCell ref="B48:E48"/>
    <mergeCell ref="D6:D8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topLeftCell="A16" zoomScaleNormal="100" workbookViewId="0">
      <selection activeCell="B14" sqref="B14"/>
    </sheetView>
  </sheetViews>
  <sheetFormatPr defaultRowHeight="15" x14ac:dyDescent="0.25"/>
  <cols>
    <col min="1" max="1" width="4.85546875" customWidth="1"/>
    <col min="2" max="2" width="35.42578125" customWidth="1"/>
    <col min="3" max="3" width="12.42578125" customWidth="1"/>
    <col min="4" max="4" width="12.5703125" customWidth="1"/>
    <col min="5" max="5" width="20.7109375" customWidth="1"/>
  </cols>
  <sheetData>
    <row r="1" spans="2:5" x14ac:dyDescent="0.25">
      <c r="B1" s="42" t="s">
        <v>79</v>
      </c>
    </row>
    <row r="2" spans="2:5" x14ac:dyDescent="0.25">
      <c r="B2" s="43"/>
    </row>
    <row r="3" spans="2:5" x14ac:dyDescent="0.25">
      <c r="B3" s="43" t="s">
        <v>100</v>
      </c>
    </row>
    <row r="4" spans="2:5" ht="15.75" x14ac:dyDescent="0.25">
      <c r="B4" s="181" t="s">
        <v>102</v>
      </c>
      <c r="C4" s="181"/>
      <c r="D4" s="181"/>
    </row>
    <row r="5" spans="2:5" ht="15.75" thickBot="1" x14ac:dyDescent="0.3">
      <c r="B5" s="84"/>
      <c r="C5" s="9"/>
      <c r="D5" s="9"/>
      <c r="E5" s="9"/>
    </row>
    <row r="6" spans="2:5" ht="15" customHeight="1" x14ac:dyDescent="0.25">
      <c r="B6" s="198" t="s">
        <v>133</v>
      </c>
      <c r="C6" s="201" t="s">
        <v>0</v>
      </c>
      <c r="D6" s="195" t="s">
        <v>98</v>
      </c>
      <c r="E6" s="85" t="s">
        <v>38</v>
      </c>
    </row>
    <row r="7" spans="2:5" ht="27.75" customHeight="1" x14ac:dyDescent="0.25">
      <c r="B7" s="199"/>
      <c r="C7" s="202"/>
      <c r="D7" s="196"/>
      <c r="E7" s="83" t="s">
        <v>39</v>
      </c>
    </row>
    <row r="8" spans="2:5" ht="19.5" customHeight="1" thickBot="1" x14ac:dyDescent="0.3">
      <c r="B8" s="200"/>
      <c r="C8" s="203"/>
      <c r="D8" s="197"/>
      <c r="E8" s="86" t="s">
        <v>40</v>
      </c>
    </row>
    <row r="9" spans="2:5" x14ac:dyDescent="0.25">
      <c r="B9" s="15" t="s">
        <v>41</v>
      </c>
      <c r="C9" s="16">
        <v>12</v>
      </c>
      <c r="D9" s="75">
        <v>11306703</v>
      </c>
      <c r="E9" s="101">
        <v>3429618</v>
      </c>
    </row>
    <row r="10" spans="2:5" x14ac:dyDescent="0.25">
      <c r="B10" s="127" t="s">
        <v>42</v>
      </c>
      <c r="C10" s="128">
        <v>13</v>
      </c>
      <c r="D10" s="129">
        <v>-2943420</v>
      </c>
      <c r="E10" s="130">
        <v>-1691717</v>
      </c>
    </row>
    <row r="11" spans="2:5" x14ac:dyDescent="0.25">
      <c r="B11" s="123" t="s">
        <v>43</v>
      </c>
      <c r="C11" s="124"/>
      <c r="D11" s="125">
        <f>D9+D10</f>
        <v>8363283</v>
      </c>
      <c r="E11" s="126">
        <v>1737901</v>
      </c>
    </row>
    <row r="12" spans="2:5" x14ac:dyDescent="0.25">
      <c r="B12" s="15"/>
      <c r="C12" s="16"/>
      <c r="D12" s="77"/>
      <c r="E12" s="81"/>
    </row>
    <row r="13" spans="2:5" x14ac:dyDescent="0.25">
      <c r="B13" s="15" t="s">
        <v>44</v>
      </c>
      <c r="C13" s="16">
        <v>14</v>
      </c>
      <c r="D13" s="75">
        <v>-407905</v>
      </c>
      <c r="E13" s="101">
        <v>-154433</v>
      </c>
    </row>
    <row r="14" spans="2:5" x14ac:dyDescent="0.25">
      <c r="B14" s="15" t="s">
        <v>45</v>
      </c>
      <c r="C14" s="16">
        <v>15</v>
      </c>
      <c r="D14" s="75">
        <v>-1084309</v>
      </c>
      <c r="E14" s="101">
        <v>-334356</v>
      </c>
    </row>
    <row r="15" spans="2:5" x14ac:dyDescent="0.25">
      <c r="B15" s="127" t="s">
        <v>112</v>
      </c>
      <c r="C15" s="128">
        <v>16</v>
      </c>
      <c r="D15" s="129">
        <f>123256-41</f>
        <v>123215</v>
      </c>
      <c r="E15" s="130">
        <v>17397</v>
      </c>
    </row>
    <row r="16" spans="2:5" x14ac:dyDescent="0.25">
      <c r="B16" s="123" t="s">
        <v>46</v>
      </c>
      <c r="C16" s="124"/>
      <c r="D16" s="125">
        <f>D11+D13+D14+D15</f>
        <v>6994284</v>
      </c>
      <c r="E16" s="126">
        <v>1266509</v>
      </c>
    </row>
    <row r="17" spans="2:5" ht="24" x14ac:dyDescent="0.25">
      <c r="B17" s="132" t="s">
        <v>110</v>
      </c>
      <c r="C17" s="136">
        <v>17</v>
      </c>
      <c r="D17" s="134">
        <v>-116862</v>
      </c>
      <c r="E17" s="135">
        <v>461337</v>
      </c>
    </row>
    <row r="18" spans="2:5" x14ac:dyDescent="0.25">
      <c r="B18" s="131" t="s">
        <v>47</v>
      </c>
      <c r="C18" s="128"/>
      <c r="D18" s="125">
        <f>D16+D17</f>
        <v>6877422</v>
      </c>
      <c r="E18" s="126">
        <v>1727846</v>
      </c>
    </row>
    <row r="19" spans="2:5" ht="24" x14ac:dyDescent="0.25">
      <c r="B19" s="132" t="s">
        <v>48</v>
      </c>
      <c r="C19" s="136"/>
      <c r="D19" s="134">
        <f>-1606926</f>
        <v>-1606926</v>
      </c>
      <c r="E19" s="135">
        <v>-375812</v>
      </c>
    </row>
    <row r="20" spans="2:5" x14ac:dyDescent="0.25">
      <c r="B20" s="123" t="s">
        <v>49</v>
      </c>
      <c r="C20" s="128"/>
      <c r="D20" s="125">
        <f>D18+D19</f>
        <v>5270496</v>
      </c>
      <c r="E20" s="126">
        <v>1352034</v>
      </c>
    </row>
    <row r="21" spans="2:5" x14ac:dyDescent="0.25">
      <c r="B21" s="132" t="s">
        <v>50</v>
      </c>
      <c r="C21" s="136"/>
      <c r="D21" s="134"/>
      <c r="E21" s="137" t="s">
        <v>5</v>
      </c>
    </row>
    <row r="22" spans="2:5" ht="15.75" thickBot="1" x14ac:dyDescent="0.3">
      <c r="B22" s="20" t="s">
        <v>51</v>
      </c>
      <c r="C22" s="21"/>
      <c r="D22" s="82">
        <f>D20</f>
        <v>5270496</v>
      </c>
      <c r="E22" s="82">
        <v>1352034</v>
      </c>
    </row>
    <row r="23" spans="2:5" ht="15.75" thickTop="1" x14ac:dyDescent="0.25">
      <c r="B23" s="138"/>
      <c r="C23" s="155"/>
      <c r="D23" s="54"/>
      <c r="E23" s="54"/>
    </row>
    <row r="24" spans="2:5" x14ac:dyDescent="0.25">
      <c r="B24" s="138"/>
      <c r="C24" s="155"/>
      <c r="D24" s="54"/>
      <c r="E24" s="54"/>
    </row>
    <row r="25" spans="2:5" x14ac:dyDescent="0.25">
      <c r="B25" s="156" t="s">
        <v>120</v>
      </c>
      <c r="C25" s="157"/>
      <c r="D25" s="158"/>
      <c r="E25" s="159" t="s">
        <v>119</v>
      </c>
    </row>
    <row r="26" spans="2:5" x14ac:dyDescent="0.25">
      <c r="B26" s="160"/>
      <c r="C26" s="161"/>
      <c r="D26" s="162"/>
      <c r="E26" s="163"/>
    </row>
    <row r="27" spans="2:5" x14ac:dyDescent="0.25">
      <c r="B27" s="164" t="s">
        <v>126</v>
      </c>
      <c r="C27" s="165"/>
      <c r="D27" s="166">
        <f>D22/111000*1000</f>
        <v>47481.945945945947</v>
      </c>
      <c r="E27" s="166">
        <f>E22/111000*1000</f>
        <v>12180.486486486487</v>
      </c>
    </row>
    <row r="28" spans="2:5" x14ac:dyDescent="0.25">
      <c r="B28" s="87"/>
      <c r="D28" s="50"/>
    </row>
    <row r="29" spans="2:5" x14ac:dyDescent="0.25">
      <c r="B29" s="167"/>
      <c r="D29" s="50"/>
    </row>
    <row r="30" spans="2:5" x14ac:dyDescent="0.25">
      <c r="B30" s="167"/>
      <c r="D30" s="50"/>
    </row>
    <row r="31" spans="2:5" ht="15" customHeight="1" x14ac:dyDescent="0.25">
      <c r="B31" s="2" t="s">
        <v>137</v>
      </c>
      <c r="C31" s="204" t="s">
        <v>139</v>
      </c>
      <c r="D31" s="204"/>
      <c r="E31" s="44"/>
    </row>
    <row r="32" spans="2:5" ht="15" customHeight="1" x14ac:dyDescent="0.25">
      <c r="B32" s="43" t="s">
        <v>135</v>
      </c>
      <c r="C32" s="186" t="s">
        <v>37</v>
      </c>
      <c r="D32" s="186"/>
    </row>
    <row r="33" spans="2:5" x14ac:dyDescent="0.25">
      <c r="B33" s="43" t="s">
        <v>136</v>
      </c>
      <c r="C33" s="43" t="s">
        <v>36</v>
      </c>
      <c r="E33" s="182"/>
    </row>
    <row r="34" spans="2:5" x14ac:dyDescent="0.25">
      <c r="B34" s="12"/>
      <c r="C34" s="44"/>
      <c r="D34" s="13"/>
    </row>
    <row r="35" spans="2:5" x14ac:dyDescent="0.25">
      <c r="C35" s="44"/>
      <c r="D35" s="44"/>
    </row>
    <row r="36" spans="2:5" ht="25.5" customHeight="1" x14ac:dyDescent="0.25">
      <c r="B36" s="12"/>
      <c r="C36" s="183"/>
      <c r="D36" s="13"/>
      <c r="E36" s="13"/>
    </row>
    <row r="37" spans="2:5" x14ac:dyDescent="0.25">
      <c r="B37" s="14" t="s">
        <v>127</v>
      </c>
    </row>
    <row r="38" spans="2:5" x14ac:dyDescent="0.25">
      <c r="B38" s="14" t="s">
        <v>101</v>
      </c>
    </row>
  </sheetData>
  <mergeCells count="5">
    <mergeCell ref="D6:D8"/>
    <mergeCell ref="B6:B8"/>
    <mergeCell ref="C6:C8"/>
    <mergeCell ref="C32:D32"/>
    <mergeCell ref="C31:D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zoomScaleNormal="100" workbookViewId="0">
      <selection activeCell="B3" sqref="B3"/>
    </sheetView>
  </sheetViews>
  <sheetFormatPr defaultRowHeight="15" x14ac:dyDescent="0.25"/>
  <cols>
    <col min="1" max="1" width="5.28515625" customWidth="1"/>
    <col min="2" max="2" width="45" customWidth="1"/>
    <col min="3" max="3" width="7.28515625" customWidth="1"/>
    <col min="4" max="4" width="11.28515625" customWidth="1"/>
    <col min="5" max="5" width="16.5703125" customWidth="1"/>
  </cols>
  <sheetData>
    <row r="1" spans="2:5" x14ac:dyDescent="0.25">
      <c r="B1" s="42" t="s">
        <v>79</v>
      </c>
    </row>
    <row r="2" spans="2:5" x14ac:dyDescent="0.25">
      <c r="B2" s="42"/>
    </row>
    <row r="3" spans="2:5" x14ac:dyDescent="0.25">
      <c r="B3" s="43" t="s">
        <v>129</v>
      </c>
    </row>
    <row r="4" spans="2:5" ht="15.75" x14ac:dyDescent="0.25">
      <c r="B4" s="181" t="s">
        <v>103</v>
      </c>
      <c r="C4" s="181"/>
      <c r="D4" s="181"/>
    </row>
    <row r="5" spans="2:5" ht="15.75" thickBot="1" x14ac:dyDescent="0.3">
      <c r="B5" s="43"/>
    </row>
    <row r="6" spans="2:5" ht="55.5" customHeight="1" thickTop="1" thickBot="1" x14ac:dyDescent="0.3">
      <c r="B6" s="22" t="s">
        <v>130</v>
      </c>
      <c r="C6" s="23" t="s">
        <v>0</v>
      </c>
      <c r="D6" s="26" t="s">
        <v>98</v>
      </c>
      <c r="E6" s="26" t="s">
        <v>56</v>
      </c>
    </row>
    <row r="7" spans="2:5" ht="24.75" thickTop="1" x14ac:dyDescent="0.25">
      <c r="B7" s="34" t="s">
        <v>57</v>
      </c>
      <c r="C7" s="19"/>
      <c r="D7" s="19"/>
      <c r="E7" s="35"/>
    </row>
    <row r="8" spans="2:5" x14ac:dyDescent="0.25">
      <c r="B8" s="15" t="s">
        <v>58</v>
      </c>
      <c r="C8" s="16"/>
      <c r="D8" s="75">
        <f>Лист1!D16</f>
        <v>10991125.484550001</v>
      </c>
      <c r="E8" s="101">
        <v>2482817</v>
      </c>
    </row>
    <row r="9" spans="2:5" x14ac:dyDescent="0.25">
      <c r="B9" s="15" t="s">
        <v>115</v>
      </c>
      <c r="C9" s="16"/>
      <c r="D9" s="75">
        <f>Лист1!D25+Лист1!D48+139672</f>
        <v>271503.49369000003</v>
      </c>
      <c r="E9" s="101">
        <v>3046</v>
      </c>
    </row>
    <row r="10" spans="2:5" x14ac:dyDescent="0.25">
      <c r="B10" s="15" t="s">
        <v>59</v>
      </c>
      <c r="C10" s="16"/>
      <c r="D10" s="75">
        <f>-Лист1!E41-D23-D26+34833</f>
        <v>-1760960.8688000003</v>
      </c>
      <c r="E10" s="101">
        <v>-209764</v>
      </c>
    </row>
    <row r="11" spans="2:5" x14ac:dyDescent="0.25">
      <c r="B11" s="15" t="s">
        <v>60</v>
      </c>
      <c r="C11" s="16"/>
      <c r="D11" s="147">
        <v>-500000</v>
      </c>
      <c r="E11" s="101">
        <v>-27443</v>
      </c>
    </row>
    <row r="12" spans="2:5" x14ac:dyDescent="0.25">
      <c r="B12" s="15" t="s">
        <v>61</v>
      </c>
      <c r="C12" s="16"/>
      <c r="D12" s="75">
        <f>-(Лист1!E42+Лист1!E37)</f>
        <v>-1190362.08394</v>
      </c>
      <c r="E12" s="101">
        <v>-248626</v>
      </c>
    </row>
    <row r="13" spans="2:5" x14ac:dyDescent="0.25">
      <c r="B13" s="15" t="s">
        <v>62</v>
      </c>
      <c r="C13" s="16"/>
      <c r="D13" s="75">
        <f>-Лист1!E28</f>
        <v>-1490588.0563100001</v>
      </c>
      <c r="E13" s="101">
        <v>-326933</v>
      </c>
    </row>
    <row r="14" spans="2:5" x14ac:dyDescent="0.25">
      <c r="B14" s="15" t="s">
        <v>63</v>
      </c>
      <c r="C14" s="16"/>
      <c r="D14" s="75">
        <f>-199149</f>
        <v>-199149</v>
      </c>
      <c r="E14" s="101">
        <v>-18753</v>
      </c>
    </row>
    <row r="15" spans="2:5" x14ac:dyDescent="0.25">
      <c r="B15" s="15" t="s">
        <v>64</v>
      </c>
      <c r="C15" s="16"/>
      <c r="D15" s="75">
        <f>-Лист1!E27</f>
        <v>-24329.571260000001</v>
      </c>
      <c r="E15" s="101">
        <v>-523489</v>
      </c>
    </row>
    <row r="16" spans="2:5" x14ac:dyDescent="0.25">
      <c r="B16" s="127" t="s">
        <v>65</v>
      </c>
      <c r="C16" s="128"/>
      <c r="D16" s="129">
        <f>-(Лист1!E26+Лист1!E48)</f>
        <v>-417083.68242000003</v>
      </c>
      <c r="E16" s="130">
        <v>-148591</v>
      </c>
    </row>
    <row r="17" spans="2:5" ht="24" x14ac:dyDescent="0.25">
      <c r="B17" s="139" t="s">
        <v>66</v>
      </c>
      <c r="C17" s="133"/>
      <c r="D17" s="137">
        <f>SUM(D8:D16)</f>
        <v>5680155.7155100023</v>
      </c>
      <c r="E17" s="140">
        <v>982264</v>
      </c>
    </row>
    <row r="18" spans="2:5" ht="15.75" thickBot="1" x14ac:dyDescent="0.3">
      <c r="B18" s="37"/>
      <c r="C18" s="38"/>
      <c r="D18" s="76"/>
      <c r="E18" s="82"/>
    </row>
    <row r="19" spans="2:5" ht="24.75" thickTop="1" x14ac:dyDescent="0.25">
      <c r="B19" s="34" t="s">
        <v>67</v>
      </c>
      <c r="C19" s="39"/>
      <c r="D19" s="77"/>
      <c r="E19" s="77"/>
    </row>
    <row r="20" spans="2:5" x14ac:dyDescent="0.25">
      <c r="B20" s="19"/>
      <c r="C20" s="16"/>
      <c r="D20" s="75"/>
      <c r="E20" s="81"/>
    </row>
    <row r="21" spans="2:5" x14ac:dyDescent="0.25">
      <c r="B21" s="15" t="s">
        <v>113</v>
      </c>
      <c r="C21" s="16"/>
      <c r="D21" s="75"/>
      <c r="E21" s="101">
        <v>663222</v>
      </c>
    </row>
    <row r="22" spans="2:5" ht="24" x14ac:dyDescent="0.25">
      <c r="B22" s="15" t="s">
        <v>68</v>
      </c>
      <c r="C22" s="16"/>
      <c r="D22" s="75"/>
      <c r="E22" s="101">
        <v>-699710</v>
      </c>
    </row>
    <row r="23" spans="2:5" x14ac:dyDescent="0.25">
      <c r="B23" s="15" t="s">
        <v>69</v>
      </c>
      <c r="C23" s="16"/>
      <c r="D23" s="75">
        <v>-1743413</v>
      </c>
      <c r="E23" s="101">
        <v>-27782</v>
      </c>
    </row>
    <row r="24" spans="2:5" x14ac:dyDescent="0.25">
      <c r="B24" s="15" t="s">
        <v>114</v>
      </c>
      <c r="C24" s="16"/>
      <c r="D24" s="75"/>
      <c r="E24" s="101">
        <v>-65894</v>
      </c>
    </row>
    <row r="25" spans="2:5" x14ac:dyDescent="0.25">
      <c r="B25" s="15" t="s">
        <v>70</v>
      </c>
      <c r="C25" s="16"/>
      <c r="D25" s="75"/>
      <c r="E25" s="101">
        <v>-387</v>
      </c>
    </row>
    <row r="26" spans="2:5" x14ac:dyDescent="0.25">
      <c r="B26" s="127" t="s">
        <v>71</v>
      </c>
      <c r="C26" s="128"/>
      <c r="D26" s="129">
        <v>-55614</v>
      </c>
      <c r="E26" s="130">
        <v>-2220</v>
      </c>
    </row>
    <row r="27" spans="2:5" ht="24" x14ac:dyDescent="0.25">
      <c r="B27" s="139" t="s">
        <v>72</v>
      </c>
      <c r="C27" s="136"/>
      <c r="D27" s="137">
        <f>SUM(D23:D26)</f>
        <v>-1799027</v>
      </c>
      <c r="E27" s="140">
        <v>-132771</v>
      </c>
    </row>
    <row r="28" spans="2:5" ht="15.75" thickBot="1" x14ac:dyDescent="0.3">
      <c r="B28" s="18"/>
      <c r="C28" s="17"/>
      <c r="D28" s="78"/>
      <c r="E28" s="52"/>
    </row>
    <row r="29" spans="2:5" ht="24" x14ac:dyDescent="0.25">
      <c r="B29" s="34" t="s">
        <v>73</v>
      </c>
      <c r="C29" s="35"/>
      <c r="D29" s="79"/>
      <c r="E29" s="81"/>
    </row>
    <row r="30" spans="2:5" x14ac:dyDescent="0.25">
      <c r="B30" s="40" t="s">
        <v>74</v>
      </c>
      <c r="C30" s="16"/>
      <c r="D30" s="75"/>
      <c r="E30" s="101">
        <v>111000</v>
      </c>
    </row>
    <row r="31" spans="2:5" ht="24" x14ac:dyDescent="0.25">
      <c r="B31" s="141" t="s">
        <v>75</v>
      </c>
      <c r="C31" s="128"/>
      <c r="D31" s="129"/>
      <c r="E31" s="130">
        <v>35762</v>
      </c>
    </row>
    <row r="32" spans="2:5" ht="24" x14ac:dyDescent="0.25">
      <c r="B32" s="142" t="s">
        <v>76</v>
      </c>
      <c r="C32" s="143"/>
      <c r="D32" s="144"/>
      <c r="E32" s="140">
        <v>146762</v>
      </c>
    </row>
    <row r="33" spans="2:5" x14ac:dyDescent="0.25">
      <c r="B33" s="145" t="s">
        <v>77</v>
      </c>
      <c r="C33" s="143"/>
      <c r="D33" s="140">
        <f>D17+D27+D32</f>
        <v>3881128.7155100023</v>
      </c>
      <c r="E33" s="140">
        <v>996255</v>
      </c>
    </row>
    <row r="34" spans="2:5" x14ac:dyDescent="0.25">
      <c r="B34" s="142" t="s">
        <v>78</v>
      </c>
      <c r="C34" s="136"/>
      <c r="D34" s="140">
        <v>-131808</v>
      </c>
      <c r="E34" s="140">
        <v>250914</v>
      </c>
    </row>
    <row r="35" spans="2:5" x14ac:dyDescent="0.25">
      <c r="B35" s="146" t="s">
        <v>132</v>
      </c>
      <c r="C35" s="128">
        <v>8</v>
      </c>
      <c r="D35" s="126">
        <f>E36</f>
        <v>1247169</v>
      </c>
      <c r="E35" s="125" t="s">
        <v>5</v>
      </c>
    </row>
    <row r="36" spans="2:5" ht="15.75" thickBot="1" x14ac:dyDescent="0.3">
      <c r="B36" s="41" t="s">
        <v>131</v>
      </c>
      <c r="C36" s="38">
        <v>8</v>
      </c>
      <c r="D36" s="82">
        <f>SUM(D33:D35)</f>
        <v>4996489.7155100023</v>
      </c>
      <c r="E36" s="82">
        <v>1247169</v>
      </c>
    </row>
    <row r="37" spans="2:5" ht="15.75" thickTop="1" x14ac:dyDescent="0.25">
      <c r="B37" s="99"/>
      <c r="C37" s="100"/>
      <c r="D37" s="54"/>
      <c r="E37" s="54"/>
    </row>
    <row r="38" spans="2:5" x14ac:dyDescent="0.25">
      <c r="B38" s="99"/>
      <c r="C38" s="100"/>
      <c r="D38" s="54"/>
      <c r="E38" s="54"/>
    </row>
    <row r="39" spans="2:5" x14ac:dyDescent="0.25">
      <c r="B39" s="184"/>
      <c r="C39" s="44"/>
      <c r="D39" s="44"/>
    </row>
    <row r="40" spans="2:5" x14ac:dyDescent="0.25">
      <c r="B40" s="2" t="s">
        <v>137</v>
      </c>
      <c r="C40" s="204" t="s">
        <v>139</v>
      </c>
      <c r="D40" s="204"/>
    </row>
    <row r="41" spans="2:5" ht="32.25" customHeight="1" x14ac:dyDescent="0.25">
      <c r="B41" s="43" t="s">
        <v>135</v>
      </c>
      <c r="C41" s="186" t="s">
        <v>37</v>
      </c>
      <c r="D41" s="186"/>
    </row>
    <row r="42" spans="2:5" x14ac:dyDescent="0.25">
      <c r="B42" s="43" t="s">
        <v>136</v>
      </c>
      <c r="C42" s="43" t="s">
        <v>36</v>
      </c>
    </row>
    <row r="43" spans="2:5" x14ac:dyDescent="0.25">
      <c r="B43" s="12"/>
    </row>
    <row r="44" spans="2:5" x14ac:dyDescent="0.25">
      <c r="B44" s="14" t="s">
        <v>127</v>
      </c>
    </row>
    <row r="45" spans="2:5" x14ac:dyDescent="0.25">
      <c r="B45" s="14" t="s">
        <v>96</v>
      </c>
    </row>
  </sheetData>
  <mergeCells count="2">
    <mergeCell ref="C40:D40"/>
    <mergeCell ref="C41:D41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zoomScaleNormal="100" workbookViewId="0">
      <selection activeCell="B3" sqref="B3"/>
    </sheetView>
  </sheetViews>
  <sheetFormatPr defaultRowHeight="15" x14ac:dyDescent="0.25"/>
  <cols>
    <col min="2" max="2" width="31.7109375" customWidth="1"/>
    <col min="3" max="3" width="11.42578125" customWidth="1"/>
    <col min="4" max="4" width="13" customWidth="1"/>
    <col min="5" max="5" width="10.28515625" customWidth="1"/>
    <col min="6" max="6" width="14.28515625" customWidth="1"/>
    <col min="7" max="7" width="12.85546875" customWidth="1"/>
    <col min="8" max="8" width="13.7109375" customWidth="1"/>
  </cols>
  <sheetData>
    <row r="1" spans="2:8" x14ac:dyDescent="0.25">
      <c r="B1" s="42" t="s">
        <v>79</v>
      </c>
    </row>
    <row r="2" spans="2:8" x14ac:dyDescent="0.25">
      <c r="B2" s="42"/>
    </row>
    <row r="3" spans="2:8" x14ac:dyDescent="0.25">
      <c r="B3" s="43" t="s">
        <v>140</v>
      </c>
    </row>
    <row r="4" spans="2:8" ht="15.75" x14ac:dyDescent="0.25">
      <c r="B4" s="181" t="s">
        <v>103</v>
      </c>
      <c r="C4" s="181"/>
      <c r="D4" s="181"/>
    </row>
    <row r="5" spans="2:8" ht="15.75" thickBot="1" x14ac:dyDescent="0.3">
      <c r="B5" s="43"/>
    </row>
    <row r="6" spans="2:8" ht="37.5" thickTop="1" thickBot="1" x14ac:dyDescent="0.3">
      <c r="B6" s="22" t="s">
        <v>133</v>
      </c>
      <c r="C6" s="23" t="s">
        <v>0</v>
      </c>
      <c r="D6" s="24" t="s">
        <v>84</v>
      </c>
      <c r="E6" s="24" t="s">
        <v>18</v>
      </c>
      <c r="F6" s="25" t="s">
        <v>19</v>
      </c>
      <c r="G6" s="24" t="s">
        <v>20</v>
      </c>
      <c r="H6" s="26" t="s">
        <v>53</v>
      </c>
    </row>
    <row r="7" spans="2:8" ht="15.75" thickTop="1" x14ac:dyDescent="0.25">
      <c r="B7" s="27" t="s">
        <v>116</v>
      </c>
      <c r="C7" s="90"/>
      <c r="D7" s="90"/>
      <c r="E7" s="92"/>
      <c r="F7" s="94"/>
      <c r="G7" s="92"/>
      <c r="H7" s="92">
        <f>E7+F7+G7</f>
        <v>0</v>
      </c>
    </row>
    <row r="8" spans="2:8" x14ac:dyDescent="0.25">
      <c r="B8" s="29" t="s">
        <v>84</v>
      </c>
      <c r="C8" s="51"/>
      <c r="D8" s="54"/>
      <c r="E8" s="53"/>
      <c r="F8" s="54"/>
      <c r="G8" s="53"/>
      <c r="H8" s="53">
        <f>D8</f>
        <v>0</v>
      </c>
    </row>
    <row r="9" spans="2:8" x14ac:dyDescent="0.25">
      <c r="B9" s="29" t="s">
        <v>54</v>
      </c>
      <c r="C9" s="28"/>
      <c r="D9" s="101"/>
      <c r="E9" s="150">
        <v>111000</v>
      </c>
      <c r="F9" s="75"/>
      <c r="G9" s="47"/>
      <c r="H9" s="150">
        <f>E9</f>
        <v>111000</v>
      </c>
    </row>
    <row r="10" spans="2:8" x14ac:dyDescent="0.25">
      <c r="B10" s="29" t="s">
        <v>19</v>
      </c>
      <c r="C10" s="28"/>
      <c r="D10" s="101"/>
      <c r="E10" s="47" t="s">
        <v>5</v>
      </c>
      <c r="F10" s="101">
        <v>35762</v>
      </c>
      <c r="G10" s="47" t="s">
        <v>5</v>
      </c>
      <c r="H10" s="150">
        <f>F10</f>
        <v>35762</v>
      </c>
    </row>
    <row r="11" spans="2:8" ht="15.75" thickBot="1" x14ac:dyDescent="0.3">
      <c r="B11" s="31" t="s">
        <v>55</v>
      </c>
      <c r="C11" s="88"/>
      <c r="D11" s="102"/>
      <c r="E11" s="48"/>
      <c r="F11" s="78"/>
      <c r="G11" s="151">
        <v>1352034</v>
      </c>
      <c r="H11" s="151">
        <f>F11+G11</f>
        <v>1352034</v>
      </c>
    </row>
    <row r="12" spans="2:8" ht="15.75" thickBot="1" x14ac:dyDescent="0.3">
      <c r="B12" s="96" t="s">
        <v>51</v>
      </c>
      <c r="C12" s="98"/>
      <c r="D12" s="97">
        <f>D9</f>
        <v>0</v>
      </c>
      <c r="E12" s="97">
        <v>111000</v>
      </c>
      <c r="F12" s="97">
        <f>F10</f>
        <v>35762</v>
      </c>
      <c r="G12" s="97">
        <f>G11</f>
        <v>1352034</v>
      </c>
      <c r="H12" s="97">
        <f>H9+H10+H11</f>
        <v>1498796</v>
      </c>
    </row>
    <row r="13" spans="2:8" ht="15.75" thickBot="1" x14ac:dyDescent="0.3">
      <c r="B13" s="36" t="s">
        <v>117</v>
      </c>
      <c r="C13" s="98"/>
      <c r="D13" s="97">
        <f>D12</f>
        <v>0</v>
      </c>
      <c r="E13" s="97">
        <v>111000</v>
      </c>
      <c r="F13" s="97">
        <f>F7+F12</f>
        <v>35762</v>
      </c>
      <c r="G13" s="97">
        <f>G7+G12</f>
        <v>1352034</v>
      </c>
      <c r="H13" s="49">
        <f>D13+E13+F13+G13</f>
        <v>1498796</v>
      </c>
    </row>
    <row r="14" spans="2:8" ht="15.75" thickBot="1" x14ac:dyDescent="0.3">
      <c r="B14" s="148"/>
      <c r="C14" s="8"/>
      <c r="D14" s="8"/>
      <c r="E14" s="8"/>
      <c r="F14" s="8"/>
      <c r="G14" s="8"/>
      <c r="H14" s="149"/>
    </row>
    <row r="15" spans="2:8" ht="15.75" thickBot="1" x14ac:dyDescent="0.3">
      <c r="B15" s="18" t="s">
        <v>118</v>
      </c>
      <c r="C15" s="91"/>
      <c r="D15" s="102">
        <f>D13</f>
        <v>0</v>
      </c>
      <c r="E15" s="93">
        <f>E13</f>
        <v>111000</v>
      </c>
      <c r="F15" s="95">
        <f>F13</f>
        <v>35762</v>
      </c>
      <c r="G15" s="93">
        <f>G13</f>
        <v>1352034</v>
      </c>
      <c r="H15" s="93">
        <f>H13</f>
        <v>1498796</v>
      </c>
    </row>
    <row r="16" spans="2:8" x14ac:dyDescent="0.25">
      <c r="B16" s="29" t="s">
        <v>84</v>
      </c>
      <c r="C16" s="51"/>
      <c r="D16" s="103">
        <v>24666</v>
      </c>
      <c r="E16" s="152"/>
      <c r="F16" s="103"/>
      <c r="G16" s="152"/>
      <c r="H16" s="152">
        <f>D16</f>
        <v>24666</v>
      </c>
    </row>
    <row r="17" spans="2:8" x14ac:dyDescent="0.25">
      <c r="B17" s="29" t="s">
        <v>54</v>
      </c>
      <c r="C17" s="28"/>
      <c r="D17" s="28"/>
      <c r="E17" s="55"/>
      <c r="F17" s="56" t="s">
        <v>5</v>
      </c>
      <c r="G17" s="57" t="s">
        <v>5</v>
      </c>
      <c r="H17" s="150">
        <f>E17</f>
        <v>0</v>
      </c>
    </row>
    <row r="18" spans="2:8" x14ac:dyDescent="0.25">
      <c r="B18" s="29" t="s">
        <v>19</v>
      </c>
      <c r="C18" s="28"/>
      <c r="D18" s="28"/>
      <c r="E18" s="30" t="s">
        <v>5</v>
      </c>
      <c r="F18" s="103">
        <v>7864623</v>
      </c>
      <c r="G18" s="30" t="s">
        <v>5</v>
      </c>
      <c r="H18" s="150">
        <f>F18</f>
        <v>7864623</v>
      </c>
    </row>
    <row r="19" spans="2:8" ht="15.75" thickBot="1" x14ac:dyDescent="0.3">
      <c r="B19" s="31" t="s">
        <v>55</v>
      </c>
      <c r="C19" s="91"/>
      <c r="D19" s="91"/>
      <c r="E19" s="32"/>
      <c r="F19" s="78"/>
      <c r="G19" s="151">
        <f>'ОП иУ'!D20</f>
        <v>5270496</v>
      </c>
      <c r="H19" s="151">
        <f>F19+G19</f>
        <v>5270496</v>
      </c>
    </row>
    <row r="20" spans="2:8" ht="15.75" thickBot="1" x14ac:dyDescent="0.3">
      <c r="B20" s="96" t="s">
        <v>51</v>
      </c>
      <c r="C20" s="98"/>
      <c r="D20" s="97">
        <f>D16</f>
        <v>24666</v>
      </c>
      <c r="E20" s="97" t="s">
        <v>5</v>
      </c>
      <c r="F20" s="97">
        <f>F18</f>
        <v>7864623</v>
      </c>
      <c r="G20" s="97">
        <f>G19</f>
        <v>5270496</v>
      </c>
      <c r="H20" s="97">
        <f>H16+H18+H19</f>
        <v>13159785</v>
      </c>
    </row>
    <row r="21" spans="2:8" ht="15.75" thickBot="1" x14ac:dyDescent="0.3">
      <c r="B21" s="36" t="s">
        <v>99</v>
      </c>
      <c r="C21" s="98"/>
      <c r="D21" s="97">
        <v>24666</v>
      </c>
      <c r="E21" s="97">
        <v>111000</v>
      </c>
      <c r="F21" s="97">
        <f>F15+F20</f>
        <v>7900385</v>
      </c>
      <c r="G21" s="97">
        <f>G15+G20</f>
        <v>6622530</v>
      </c>
      <c r="H21" s="49">
        <f>D21+E21+F21+G21</f>
        <v>14658581</v>
      </c>
    </row>
    <row r="22" spans="2:8" x14ac:dyDescent="0.25">
      <c r="B22" s="89"/>
      <c r="H22" s="50"/>
    </row>
    <row r="23" spans="2:8" x14ac:dyDescent="0.25">
      <c r="B23" s="154"/>
      <c r="H23" s="50"/>
    </row>
    <row r="24" spans="2:8" x14ac:dyDescent="0.25">
      <c r="B24" s="87"/>
      <c r="H24" s="50"/>
    </row>
    <row r="25" spans="2:8" x14ac:dyDescent="0.25">
      <c r="B25" s="2" t="s">
        <v>137</v>
      </c>
      <c r="C25" s="44"/>
      <c r="D25" s="204" t="s">
        <v>139</v>
      </c>
      <c r="E25" s="204"/>
    </row>
    <row r="26" spans="2:8" x14ac:dyDescent="0.25">
      <c r="B26" s="43" t="s">
        <v>135</v>
      </c>
      <c r="C26" s="44"/>
      <c r="D26" s="186" t="s">
        <v>37</v>
      </c>
      <c r="E26" s="186"/>
    </row>
    <row r="27" spans="2:8" x14ac:dyDescent="0.25">
      <c r="B27" s="43" t="s">
        <v>136</v>
      </c>
      <c r="C27" s="44"/>
      <c r="D27" s="43" t="s">
        <v>36</v>
      </c>
    </row>
    <row r="28" spans="2:8" x14ac:dyDescent="0.25">
      <c r="B28" s="184"/>
      <c r="C28" s="44"/>
      <c r="D28" s="44"/>
      <c r="E28" s="183"/>
    </row>
    <row r="29" spans="2:8" ht="25.5" customHeight="1" x14ac:dyDescent="0.25">
      <c r="B29" s="184"/>
      <c r="C29" s="205"/>
      <c r="D29" s="205"/>
      <c r="E29" s="205"/>
    </row>
    <row r="30" spans="2:8" x14ac:dyDescent="0.25">
      <c r="B30" s="185"/>
      <c r="C30" s="183"/>
      <c r="D30" s="183"/>
      <c r="E30" s="183"/>
    </row>
    <row r="31" spans="2:8" x14ac:dyDescent="0.25">
      <c r="B31" s="12"/>
    </row>
    <row r="32" spans="2:8" x14ac:dyDescent="0.25">
      <c r="B32" s="14" t="s">
        <v>127</v>
      </c>
    </row>
    <row r="33" spans="2:2" x14ac:dyDescent="0.25">
      <c r="B33" s="14" t="s">
        <v>52</v>
      </c>
    </row>
    <row r="34" spans="2:2" x14ac:dyDescent="0.25">
      <c r="B34" s="33"/>
    </row>
    <row r="35" spans="2:2" x14ac:dyDescent="0.25">
      <c r="B35" s="12"/>
    </row>
  </sheetData>
  <mergeCells count="3">
    <mergeCell ref="C29:E29"/>
    <mergeCell ref="D25:E25"/>
    <mergeCell ref="D26:E26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8"/>
  <sheetViews>
    <sheetView topLeftCell="A66" workbookViewId="0">
      <selection activeCell="E77" sqref="E71:E77"/>
    </sheetView>
  </sheetViews>
  <sheetFormatPr defaultRowHeight="15" x14ac:dyDescent="0.25"/>
  <cols>
    <col min="4" max="5" width="16.42578125" bestFit="1" customWidth="1"/>
  </cols>
  <sheetData>
    <row r="1" spans="2:7" x14ac:dyDescent="0.25">
      <c r="E1">
        <v>1000</v>
      </c>
    </row>
    <row r="2" spans="2:7" x14ac:dyDescent="0.25">
      <c r="B2" s="58" t="s">
        <v>85</v>
      </c>
      <c r="C2" s="59"/>
      <c r="D2" s="59"/>
      <c r="E2" s="59"/>
      <c r="F2" s="59"/>
      <c r="G2" s="59"/>
    </row>
    <row r="3" spans="2:7" ht="15.75" x14ac:dyDescent="0.25">
      <c r="B3" s="60" t="s">
        <v>86</v>
      </c>
      <c r="C3" s="59"/>
      <c r="D3" s="59"/>
      <c r="E3" s="59"/>
      <c r="F3" s="59"/>
      <c r="G3" s="59"/>
    </row>
    <row r="4" spans="2:7" x14ac:dyDescent="0.25">
      <c r="B4" s="61" t="s">
        <v>87</v>
      </c>
      <c r="C4" s="61" t="s">
        <v>88</v>
      </c>
      <c r="D4" s="59"/>
      <c r="E4" s="59"/>
      <c r="F4" s="59"/>
      <c r="G4" s="59"/>
    </row>
    <row r="5" spans="2:7" x14ac:dyDescent="0.25">
      <c r="B5" s="62" t="s">
        <v>89</v>
      </c>
      <c r="C5" s="63" t="s">
        <v>90</v>
      </c>
      <c r="D5" s="63" t="s">
        <v>91</v>
      </c>
      <c r="E5" s="63" t="s">
        <v>92</v>
      </c>
      <c r="F5" s="59"/>
      <c r="G5" s="59"/>
    </row>
    <row r="6" spans="2:7" ht="36" x14ac:dyDescent="0.25">
      <c r="B6" s="64">
        <v>1000</v>
      </c>
      <c r="C6" s="65" t="s">
        <v>93</v>
      </c>
      <c r="D6" s="72">
        <v>1963686720.5599999</v>
      </c>
      <c r="E6" s="73"/>
      <c r="F6" s="59"/>
      <c r="G6" s="59"/>
    </row>
    <row r="7" spans="2:7" x14ac:dyDescent="0.25">
      <c r="B7" s="66"/>
      <c r="C7" s="70">
        <v>1000</v>
      </c>
      <c r="D7" s="74">
        <v>29134837.60523</v>
      </c>
      <c r="E7" s="74">
        <v>29134837.60523</v>
      </c>
      <c r="F7" s="59"/>
      <c r="G7" s="59"/>
    </row>
    <row r="8" spans="2:7" x14ac:dyDescent="0.25">
      <c r="B8" s="67"/>
      <c r="C8" s="70">
        <v>1010</v>
      </c>
      <c r="D8" s="74">
        <v>0</v>
      </c>
      <c r="E8" s="74">
        <v>300</v>
      </c>
      <c r="F8" s="59"/>
      <c r="G8" s="59"/>
    </row>
    <row r="9" spans="2:7" x14ac:dyDescent="0.25">
      <c r="B9" s="67"/>
      <c r="C9" s="70">
        <v>1020</v>
      </c>
      <c r="D9" s="74">
        <v>8219676.4893399989</v>
      </c>
      <c r="E9" s="74">
        <v>8244231.5935300002</v>
      </c>
      <c r="F9" s="59"/>
      <c r="G9" s="59"/>
    </row>
    <row r="10" spans="2:7" x14ac:dyDescent="0.25">
      <c r="B10" s="68"/>
      <c r="C10" s="70">
        <v>1022</v>
      </c>
      <c r="D10" s="74">
        <v>8219676.4893399989</v>
      </c>
      <c r="E10" s="74">
        <v>8244231.5935300002</v>
      </c>
      <c r="F10" s="59"/>
      <c r="G10" s="59"/>
    </row>
    <row r="11" spans="2:7" x14ac:dyDescent="0.25">
      <c r="B11" s="67"/>
      <c r="C11" s="70">
        <v>1030</v>
      </c>
      <c r="D11" s="74">
        <v>16005690.78018</v>
      </c>
      <c r="E11" s="74">
        <v>10845284.32505</v>
      </c>
      <c r="F11" s="59"/>
      <c r="G11" s="59"/>
    </row>
    <row r="12" spans="2:7" x14ac:dyDescent="0.25">
      <c r="B12" s="67"/>
      <c r="C12" s="70">
        <v>1050</v>
      </c>
      <c r="D12" s="74">
        <v>4909470.3357100002</v>
      </c>
      <c r="E12" s="74">
        <v>10045021.686650002</v>
      </c>
      <c r="F12" s="59"/>
      <c r="G12" s="59"/>
    </row>
    <row r="13" spans="2:7" x14ac:dyDescent="0.25">
      <c r="B13" s="66"/>
      <c r="C13" s="70">
        <v>1100</v>
      </c>
      <c r="D13" s="74">
        <v>0</v>
      </c>
      <c r="E13" s="74">
        <v>500000</v>
      </c>
      <c r="F13" s="59"/>
      <c r="G13" s="59"/>
    </row>
    <row r="14" spans="2:7" x14ac:dyDescent="0.25">
      <c r="B14" s="67"/>
      <c r="C14" s="70">
        <v>1110</v>
      </c>
      <c r="D14" s="74">
        <v>0</v>
      </c>
      <c r="E14" s="74">
        <v>500000</v>
      </c>
      <c r="F14" s="59"/>
      <c r="G14" s="59"/>
    </row>
    <row r="15" spans="2:7" x14ac:dyDescent="0.25">
      <c r="B15" s="66"/>
      <c r="C15" s="70">
        <v>1200</v>
      </c>
      <c r="D15" s="74">
        <v>11087103.678280002</v>
      </c>
      <c r="E15" s="74">
        <v>40743.087</v>
      </c>
      <c r="F15" s="59"/>
      <c r="G15" s="59"/>
    </row>
    <row r="16" spans="2:7" x14ac:dyDescent="0.25">
      <c r="B16" s="67"/>
      <c r="C16" s="70">
        <v>1210</v>
      </c>
      <c r="D16" s="74">
        <v>10991125.484550001</v>
      </c>
      <c r="E16" s="74">
        <v>0</v>
      </c>
      <c r="F16" s="59"/>
      <c r="G16" s="59"/>
    </row>
    <row r="17" spans="2:7" x14ac:dyDescent="0.25">
      <c r="B17" s="67"/>
      <c r="C17" s="70">
        <v>1250</v>
      </c>
      <c r="D17" s="74">
        <v>12262.80401</v>
      </c>
      <c r="E17" s="74">
        <v>40743.087</v>
      </c>
      <c r="F17" s="59"/>
      <c r="G17" s="59"/>
    </row>
    <row r="18" spans="2:7" x14ac:dyDescent="0.25">
      <c r="B18" s="68"/>
      <c r="C18" s="70">
        <v>1251</v>
      </c>
      <c r="D18" s="74">
        <v>962.80401000000006</v>
      </c>
      <c r="E18" s="74">
        <v>495.28699999999998</v>
      </c>
      <c r="F18" s="59"/>
      <c r="G18" s="59"/>
    </row>
    <row r="19" spans="2:7" x14ac:dyDescent="0.25">
      <c r="B19" s="68"/>
      <c r="C19" s="70">
        <v>1253</v>
      </c>
      <c r="D19" s="74">
        <v>11300</v>
      </c>
      <c r="E19" s="74">
        <v>40247.800000000003</v>
      </c>
      <c r="F19" s="59"/>
      <c r="G19" s="59"/>
    </row>
    <row r="20" spans="2:7" x14ac:dyDescent="0.25">
      <c r="B20" s="67"/>
      <c r="C20" s="70">
        <v>1270</v>
      </c>
      <c r="D20" s="74">
        <v>63649.30414</v>
      </c>
      <c r="E20" s="74">
        <v>0</v>
      </c>
      <c r="F20" s="59"/>
      <c r="G20" s="59"/>
    </row>
    <row r="21" spans="2:7" x14ac:dyDescent="0.25">
      <c r="B21" s="67"/>
      <c r="C21" s="70">
        <v>1280</v>
      </c>
      <c r="D21" s="74">
        <v>20066.085579999999</v>
      </c>
      <c r="E21" s="74">
        <v>0</v>
      </c>
      <c r="F21" s="59"/>
      <c r="G21" s="59"/>
    </row>
    <row r="22" spans="2:7" x14ac:dyDescent="0.25">
      <c r="B22" s="68"/>
      <c r="C22" s="70">
        <v>1284</v>
      </c>
      <c r="D22" s="74">
        <v>20066.085579999999</v>
      </c>
      <c r="E22" s="74">
        <v>0</v>
      </c>
      <c r="F22" s="59"/>
      <c r="G22" s="59"/>
    </row>
    <row r="23" spans="2:7" x14ac:dyDescent="0.25">
      <c r="B23" s="66"/>
      <c r="C23" s="70">
        <v>1400</v>
      </c>
      <c r="D23" s="74">
        <v>0</v>
      </c>
      <c r="E23" s="74">
        <v>23320.038</v>
      </c>
      <c r="F23" s="59"/>
      <c r="G23" s="59"/>
    </row>
    <row r="24" spans="2:7" x14ac:dyDescent="0.25">
      <c r="B24" s="67"/>
      <c r="C24" s="70">
        <v>1430</v>
      </c>
      <c r="D24" s="74">
        <v>0</v>
      </c>
      <c r="E24" s="74">
        <v>23320.038</v>
      </c>
      <c r="F24" s="59"/>
      <c r="G24" s="59"/>
    </row>
    <row r="25" spans="2:7" x14ac:dyDescent="0.25">
      <c r="B25" s="66"/>
      <c r="C25" s="70">
        <v>1600</v>
      </c>
      <c r="D25" s="74">
        <v>6286.4008899999999</v>
      </c>
      <c r="E25" s="74">
        <v>426506.94193000003</v>
      </c>
      <c r="F25" s="59"/>
      <c r="G25" s="59"/>
    </row>
    <row r="26" spans="2:7" x14ac:dyDescent="0.25">
      <c r="B26" s="67"/>
      <c r="C26" s="70">
        <v>1610</v>
      </c>
      <c r="D26" s="74">
        <v>6286.4008899999999</v>
      </c>
      <c r="E26" s="74">
        <v>402177.37067000003</v>
      </c>
      <c r="F26" s="59"/>
      <c r="G26" s="59"/>
    </row>
    <row r="27" spans="2:7" x14ac:dyDescent="0.25">
      <c r="B27" s="67"/>
      <c r="C27" s="70">
        <v>1620</v>
      </c>
      <c r="D27" s="74">
        <v>0</v>
      </c>
      <c r="E27" s="74">
        <v>24329.571260000001</v>
      </c>
      <c r="F27" s="59"/>
      <c r="G27" s="59"/>
    </row>
    <row r="28" spans="2:7" x14ac:dyDescent="0.25">
      <c r="B28" s="66"/>
      <c r="C28" s="70">
        <v>3100</v>
      </c>
      <c r="D28" s="74">
        <v>0</v>
      </c>
      <c r="E28" s="74">
        <v>1490588.0563100001</v>
      </c>
      <c r="F28" s="59"/>
      <c r="G28" s="59"/>
    </row>
    <row r="29" spans="2:7" x14ac:dyDescent="0.25">
      <c r="B29" s="67"/>
      <c r="C29" s="70">
        <v>3110</v>
      </c>
      <c r="D29" s="74">
        <v>0</v>
      </c>
      <c r="E29" s="74">
        <v>427854</v>
      </c>
      <c r="F29" s="59"/>
      <c r="G29" s="59"/>
    </row>
    <row r="30" spans="2:7" x14ac:dyDescent="0.25">
      <c r="B30" s="67"/>
      <c r="C30" s="70">
        <v>3120</v>
      </c>
      <c r="D30" s="74">
        <v>0</v>
      </c>
      <c r="E30" s="74">
        <v>107634.72048</v>
      </c>
      <c r="F30" s="59"/>
      <c r="G30" s="59"/>
    </row>
    <row r="31" spans="2:7" x14ac:dyDescent="0.25">
      <c r="B31" s="67"/>
      <c r="C31" s="70">
        <v>3130</v>
      </c>
      <c r="D31" s="74">
        <v>0</v>
      </c>
      <c r="E31" s="74">
        <v>26335.123</v>
      </c>
      <c r="F31" s="59"/>
      <c r="G31" s="59"/>
    </row>
    <row r="32" spans="2:7" x14ac:dyDescent="0.25">
      <c r="B32" s="67"/>
      <c r="C32" s="70">
        <v>3150</v>
      </c>
      <c r="D32" s="74">
        <v>0</v>
      </c>
      <c r="E32" s="74">
        <v>87403.601580000002</v>
      </c>
      <c r="F32" s="59"/>
      <c r="G32" s="59"/>
    </row>
    <row r="33" spans="2:7" x14ac:dyDescent="0.25">
      <c r="B33" s="67"/>
      <c r="C33" s="70">
        <v>3160</v>
      </c>
      <c r="D33" s="74">
        <v>0</v>
      </c>
      <c r="E33" s="74">
        <v>406.15800000000002</v>
      </c>
      <c r="F33" s="59"/>
      <c r="G33" s="59"/>
    </row>
    <row r="34" spans="2:7" x14ac:dyDescent="0.25">
      <c r="B34" s="67"/>
      <c r="C34" s="70">
        <v>3170</v>
      </c>
      <c r="D34" s="74">
        <v>0</v>
      </c>
      <c r="E34" s="74">
        <v>2803.5169999999998</v>
      </c>
      <c r="F34" s="59"/>
      <c r="G34" s="59"/>
    </row>
    <row r="35" spans="2:7" x14ac:dyDescent="0.25">
      <c r="B35" s="67"/>
      <c r="C35" s="70">
        <v>3180</v>
      </c>
      <c r="D35" s="74">
        <v>0</v>
      </c>
      <c r="E35" s="74">
        <v>27782.985000000001</v>
      </c>
      <c r="F35" s="59"/>
      <c r="G35" s="59"/>
    </row>
    <row r="36" spans="2:7" x14ac:dyDescent="0.25">
      <c r="B36" s="67"/>
      <c r="C36" s="70">
        <v>3190</v>
      </c>
      <c r="D36" s="74">
        <v>0</v>
      </c>
      <c r="E36" s="74">
        <v>810367.95125000004</v>
      </c>
      <c r="F36" s="59"/>
      <c r="G36" s="59"/>
    </row>
    <row r="37" spans="2:7" x14ac:dyDescent="0.25">
      <c r="B37" s="66"/>
      <c r="C37" s="70">
        <v>3200</v>
      </c>
      <c r="D37" s="74">
        <v>2278.4669100000001</v>
      </c>
      <c r="E37" s="74">
        <v>134380.27987999999</v>
      </c>
      <c r="F37" s="59"/>
      <c r="G37" s="59"/>
    </row>
    <row r="38" spans="2:7" x14ac:dyDescent="0.25">
      <c r="B38" s="67"/>
      <c r="C38" s="70">
        <v>3210</v>
      </c>
      <c r="D38" s="74">
        <v>844.02811999999994</v>
      </c>
      <c r="E38" s="74">
        <v>34584.660069999998</v>
      </c>
      <c r="F38" s="59"/>
      <c r="G38" s="59"/>
    </row>
    <row r="39" spans="2:7" x14ac:dyDescent="0.25">
      <c r="B39" s="67"/>
      <c r="C39" s="70">
        <v>3220</v>
      </c>
      <c r="D39" s="74">
        <v>1434.4387899999999</v>
      </c>
      <c r="E39" s="74">
        <v>99795.619810000004</v>
      </c>
      <c r="F39" s="59"/>
      <c r="G39" s="59"/>
    </row>
    <row r="40" spans="2:7" x14ac:dyDescent="0.25">
      <c r="B40" s="66"/>
      <c r="C40" s="70">
        <v>3300</v>
      </c>
      <c r="D40" s="74">
        <v>19619.930620000003</v>
      </c>
      <c r="E40" s="74">
        <v>4685638.32448</v>
      </c>
      <c r="F40" s="59"/>
      <c r="G40" s="59"/>
    </row>
    <row r="41" spans="2:7" x14ac:dyDescent="0.25">
      <c r="B41" s="67"/>
      <c r="C41" s="70">
        <v>3310</v>
      </c>
      <c r="D41" s="74">
        <v>18799.232319999999</v>
      </c>
      <c r="E41" s="74">
        <v>3594820.8688000003</v>
      </c>
      <c r="F41" s="59"/>
      <c r="G41" s="59"/>
    </row>
    <row r="42" spans="2:7" x14ac:dyDescent="0.25">
      <c r="B42" s="67"/>
      <c r="C42" s="70">
        <v>3350</v>
      </c>
      <c r="D42" s="74">
        <v>625.69830000000002</v>
      </c>
      <c r="E42" s="74">
        <v>1055981.80406</v>
      </c>
      <c r="F42" s="59"/>
      <c r="G42" s="59"/>
    </row>
    <row r="43" spans="2:7" x14ac:dyDescent="0.25">
      <c r="B43" s="67"/>
      <c r="C43" s="70">
        <v>3390</v>
      </c>
      <c r="D43" s="74">
        <v>195</v>
      </c>
      <c r="E43" s="74">
        <v>34835.651619999997</v>
      </c>
      <c r="F43" s="59"/>
      <c r="G43" s="59"/>
    </row>
    <row r="44" spans="2:7" x14ac:dyDescent="0.25">
      <c r="B44" s="68"/>
      <c r="C44" s="70">
        <v>3395</v>
      </c>
      <c r="D44" s="74">
        <v>0</v>
      </c>
      <c r="E44" s="74">
        <v>6980.2596800000001</v>
      </c>
      <c r="F44" s="59"/>
      <c r="G44" s="59"/>
    </row>
    <row r="45" spans="2:7" x14ac:dyDescent="0.25">
      <c r="B45" s="68"/>
      <c r="C45" s="70">
        <v>3396</v>
      </c>
      <c r="D45" s="74">
        <v>0</v>
      </c>
      <c r="E45" s="74">
        <v>26830.391940000001</v>
      </c>
      <c r="F45" s="59"/>
      <c r="G45" s="59"/>
    </row>
    <row r="46" spans="2:7" x14ac:dyDescent="0.25">
      <c r="B46" s="68"/>
      <c r="C46" s="70">
        <v>3397</v>
      </c>
      <c r="D46" s="74">
        <v>195</v>
      </c>
      <c r="E46" s="74">
        <v>1025</v>
      </c>
      <c r="F46" s="59"/>
      <c r="G46" s="59"/>
    </row>
    <row r="47" spans="2:7" x14ac:dyDescent="0.25">
      <c r="B47" s="66"/>
      <c r="C47" s="70">
        <v>3500</v>
      </c>
      <c r="D47" s="74">
        <v>125545.0928</v>
      </c>
      <c r="E47" s="74">
        <v>14906.311750000001</v>
      </c>
      <c r="F47" s="59"/>
      <c r="G47" s="59"/>
    </row>
    <row r="48" spans="2:7" x14ac:dyDescent="0.25">
      <c r="B48" s="67"/>
      <c r="C48" s="70">
        <v>3510</v>
      </c>
      <c r="D48" s="74">
        <v>125545.0928</v>
      </c>
      <c r="E48" s="74">
        <v>14906.311750000001</v>
      </c>
      <c r="F48" s="59"/>
      <c r="G48" s="59"/>
    </row>
    <row r="49" spans="2:7" x14ac:dyDescent="0.25">
      <c r="B49" s="66"/>
      <c r="C49" s="70">
        <v>6200</v>
      </c>
      <c r="D49" s="74">
        <v>1215675.0019100001</v>
      </c>
      <c r="E49" s="74">
        <v>84.02</v>
      </c>
      <c r="F49" s="59"/>
      <c r="G49" s="59"/>
    </row>
    <row r="50" spans="2:7" x14ac:dyDescent="0.25">
      <c r="B50" s="67"/>
      <c r="C50" s="70">
        <v>6250</v>
      </c>
      <c r="D50" s="74">
        <v>1193879.6357200001</v>
      </c>
      <c r="E50" s="74">
        <v>0</v>
      </c>
      <c r="F50" s="59"/>
      <c r="G50" s="59"/>
    </row>
    <row r="51" spans="2:7" x14ac:dyDescent="0.25">
      <c r="B51" s="67"/>
      <c r="C51" s="70">
        <v>6280</v>
      </c>
      <c r="D51" s="74">
        <v>21795.366190000001</v>
      </c>
      <c r="E51" s="74">
        <v>84.02</v>
      </c>
      <c r="F51" s="59"/>
      <c r="G51" s="59"/>
    </row>
    <row r="52" spans="2:7" x14ac:dyDescent="0.25">
      <c r="B52" s="66"/>
      <c r="C52" s="70">
        <v>7200</v>
      </c>
      <c r="D52" s="74">
        <v>0.71316999999999997</v>
      </c>
      <c r="E52" s="74">
        <v>21773.613260000002</v>
      </c>
      <c r="F52" s="59"/>
      <c r="G52" s="59"/>
    </row>
    <row r="53" spans="2:7" x14ac:dyDescent="0.25">
      <c r="B53" s="67"/>
      <c r="C53" s="70">
        <v>7210</v>
      </c>
      <c r="D53" s="74">
        <v>0</v>
      </c>
      <c r="E53" s="74">
        <v>1385.2077300000001</v>
      </c>
      <c r="F53" s="59"/>
      <c r="G53" s="59"/>
    </row>
    <row r="54" spans="2:7" x14ac:dyDescent="0.25">
      <c r="B54" s="67"/>
      <c r="C54" s="70">
        <v>7211</v>
      </c>
      <c r="D54" s="74">
        <v>0.71316999999999997</v>
      </c>
      <c r="E54" s="74">
        <v>20282.41344</v>
      </c>
      <c r="F54" s="59"/>
      <c r="G54" s="59"/>
    </row>
    <row r="55" spans="2:7" x14ac:dyDescent="0.25">
      <c r="B55" s="67"/>
      <c r="C55" s="70">
        <v>7212</v>
      </c>
      <c r="D55" s="74">
        <v>0</v>
      </c>
      <c r="E55" s="74">
        <v>105.99208999999999</v>
      </c>
      <c r="F55" s="59"/>
      <c r="G55" s="59"/>
    </row>
    <row r="56" spans="2:7" x14ac:dyDescent="0.25">
      <c r="B56" s="66"/>
      <c r="C56" s="70">
        <v>7400</v>
      </c>
      <c r="D56" s="74">
        <v>0</v>
      </c>
      <c r="E56" s="74">
        <v>1378820.95771</v>
      </c>
      <c r="F56" s="59"/>
      <c r="G56" s="59"/>
    </row>
    <row r="57" spans="2:7" x14ac:dyDescent="0.25">
      <c r="B57" s="67"/>
      <c r="C57" s="70">
        <v>7430</v>
      </c>
      <c r="D57" s="74">
        <v>0</v>
      </c>
      <c r="E57" s="74">
        <v>1335263.95108</v>
      </c>
      <c r="F57" s="80">
        <f>D50-E57</f>
        <v>-141384.31535999989</v>
      </c>
      <c r="G57" s="59"/>
    </row>
    <row r="58" spans="2:7" x14ac:dyDescent="0.25">
      <c r="B58" s="67"/>
      <c r="C58" s="70">
        <v>7470</v>
      </c>
      <c r="D58" s="74">
        <v>0</v>
      </c>
      <c r="E58" s="74">
        <v>43557.006630000003</v>
      </c>
      <c r="F58" s="59"/>
      <c r="G58" s="59"/>
    </row>
    <row r="59" spans="2:7" x14ac:dyDescent="0.25">
      <c r="B59" s="69"/>
      <c r="C59" s="71" t="s">
        <v>94</v>
      </c>
      <c r="D59" s="74">
        <v>41591346.889810003</v>
      </c>
      <c r="E59" s="74">
        <v>37851599.235550001</v>
      </c>
      <c r="F59" s="59"/>
      <c r="G59" s="59"/>
    </row>
    <row r="60" spans="2:7" ht="24" x14ac:dyDescent="0.25">
      <c r="B60" s="69"/>
      <c r="C60" s="71" t="s">
        <v>95</v>
      </c>
      <c r="D60" s="74">
        <v>5703434.3748199996</v>
      </c>
      <c r="E60" s="74">
        <v>0</v>
      </c>
      <c r="F60" s="59"/>
      <c r="G60" s="59"/>
    </row>
    <row r="61" spans="2:7" x14ac:dyDescent="0.25">
      <c r="B61" s="59"/>
      <c r="C61" s="59"/>
      <c r="D61" s="59"/>
      <c r="E61" s="59"/>
      <c r="F61" s="59"/>
      <c r="G61" s="59"/>
    </row>
    <row r="62" spans="2:7" x14ac:dyDescent="0.25">
      <c r="B62" s="59"/>
      <c r="C62" s="59"/>
      <c r="D62" s="59"/>
      <c r="E62" s="59"/>
      <c r="F62" s="59"/>
      <c r="G62" s="59"/>
    </row>
    <row r="63" spans="2:7" x14ac:dyDescent="0.25">
      <c r="B63" s="59"/>
      <c r="C63" s="59"/>
      <c r="D63" s="80">
        <f>D15+D25+D37+D40+D47+D51</f>
        <v>11262628.935690003</v>
      </c>
      <c r="E63" s="80">
        <f>E13+E15+E23+E25+E28+E37+E40+E43+E47+E51+E52+E58</f>
        <v>7416333.3308599992</v>
      </c>
      <c r="F63" s="59"/>
      <c r="G63" s="59"/>
    </row>
    <row r="64" spans="2:7" x14ac:dyDescent="0.25">
      <c r="B64" s="59"/>
      <c r="C64" s="59"/>
      <c r="D64" s="80">
        <f>ДДС!D8+ДДС!D9</f>
        <v>11262628.978240002</v>
      </c>
      <c r="E64" s="80">
        <f>ДДС!D10+ДДС!D12+ДДС!D13+ДДС!D15+ДДС!D16+ДДС!D11+ДДС!D14</f>
        <v>-5582473.2627300005</v>
      </c>
      <c r="F64" s="59"/>
      <c r="G64" s="59"/>
    </row>
    <row r="65" spans="2:7" x14ac:dyDescent="0.25">
      <c r="B65" s="59"/>
      <c r="C65" s="59"/>
      <c r="D65" s="80">
        <f>D63-D64</f>
        <v>-4.2549999430775642E-2</v>
      </c>
      <c r="E65" s="80">
        <f>E63-E64</f>
        <v>12998806.593589999</v>
      </c>
      <c r="F65" s="59"/>
      <c r="G65" s="59"/>
    </row>
    <row r="66" spans="2:7" x14ac:dyDescent="0.25">
      <c r="B66" s="59"/>
      <c r="C66" s="59"/>
      <c r="D66" s="59"/>
      <c r="E66" s="59"/>
      <c r="F66" s="59"/>
      <c r="G66" s="59"/>
    </row>
    <row r="67" spans="2:7" x14ac:dyDescent="0.25">
      <c r="B67" s="59"/>
      <c r="C67" s="59"/>
      <c r="D67" s="59"/>
      <c r="E67" s="59"/>
      <c r="F67" s="59"/>
      <c r="G67" s="59"/>
    </row>
    <row r="68" spans="2:7" x14ac:dyDescent="0.25">
      <c r="B68" s="59"/>
      <c r="C68" s="59"/>
      <c r="D68" s="59"/>
      <c r="E68" s="59"/>
      <c r="F68" s="59"/>
      <c r="G68" s="59"/>
    </row>
    <row r="69" spans="2:7" x14ac:dyDescent="0.25">
      <c r="B69" s="59"/>
      <c r="C69" s="59"/>
      <c r="D69" s="59"/>
      <c r="E69" s="59"/>
      <c r="F69" s="59"/>
      <c r="G69" s="59"/>
    </row>
    <row r="70" spans="2:7" ht="15.75" thickBot="1" x14ac:dyDescent="0.3">
      <c r="B70" s="59"/>
      <c r="C70" s="59"/>
      <c r="D70" s="59"/>
      <c r="E70" s="59"/>
      <c r="F70" s="59"/>
      <c r="G70" s="59"/>
    </row>
    <row r="71" spans="2:7" ht="16.5" thickBot="1" x14ac:dyDescent="0.3">
      <c r="B71" s="59"/>
      <c r="C71" s="168">
        <v>828641</v>
      </c>
      <c r="D71" s="175">
        <v>130806</v>
      </c>
      <c r="E71" s="178">
        <v>1015173</v>
      </c>
      <c r="F71" s="59"/>
      <c r="G71" s="59"/>
    </row>
    <row r="72" spans="2:7" ht="16.5" thickBot="1" x14ac:dyDescent="0.3">
      <c r="B72" s="59"/>
      <c r="C72" s="169">
        <v>555721</v>
      </c>
      <c r="D72" s="176">
        <v>111977</v>
      </c>
      <c r="E72" s="178">
        <v>543217</v>
      </c>
      <c r="F72" s="59"/>
      <c r="G72" s="59"/>
    </row>
    <row r="73" spans="2:7" ht="16.5" thickBot="1" x14ac:dyDescent="0.3">
      <c r="B73" s="59"/>
      <c r="C73" s="169">
        <v>113541</v>
      </c>
      <c r="D73" s="176">
        <v>103232</v>
      </c>
      <c r="E73" s="178">
        <v>151637</v>
      </c>
      <c r="F73" s="59"/>
      <c r="G73" s="59"/>
    </row>
    <row r="74" spans="2:7" ht="16.5" thickBot="1" x14ac:dyDescent="0.3">
      <c r="B74" s="59"/>
      <c r="C74" s="169">
        <v>18632</v>
      </c>
      <c r="D74" s="176">
        <v>42856</v>
      </c>
      <c r="E74" s="179" t="s">
        <v>123</v>
      </c>
      <c r="F74" s="59"/>
      <c r="G74" s="59"/>
    </row>
    <row r="75" spans="2:7" ht="16.5" thickBot="1" x14ac:dyDescent="0.3">
      <c r="B75" s="59"/>
      <c r="C75" s="169">
        <v>31066</v>
      </c>
      <c r="D75" s="176">
        <v>32260</v>
      </c>
      <c r="E75" s="178">
        <v>144777</v>
      </c>
      <c r="F75" s="59"/>
      <c r="G75" s="59"/>
    </row>
    <row r="76" spans="2:7" ht="16.5" thickBot="1" x14ac:dyDescent="0.3">
      <c r="B76" s="59"/>
      <c r="C76" s="169">
        <v>7389</v>
      </c>
      <c r="D76" s="176">
        <v>30454</v>
      </c>
      <c r="E76" s="178">
        <v>832652</v>
      </c>
      <c r="F76" s="59"/>
      <c r="G76" s="59"/>
    </row>
    <row r="77" spans="2:7" ht="16.5" thickBot="1" x14ac:dyDescent="0.3">
      <c r="B77" s="59"/>
      <c r="C77" s="169">
        <v>4795</v>
      </c>
      <c r="D77" s="176">
        <v>19464</v>
      </c>
      <c r="E77" s="178">
        <v>324094</v>
      </c>
      <c r="F77" s="59"/>
      <c r="G77" s="59"/>
    </row>
    <row r="78" spans="2:7" ht="32.25" thickBot="1" x14ac:dyDescent="0.3">
      <c r="B78" s="59"/>
      <c r="C78" s="170" t="s">
        <v>121</v>
      </c>
      <c r="D78" s="176">
        <v>17328</v>
      </c>
      <c r="E78" s="180" t="s">
        <v>124</v>
      </c>
      <c r="F78" s="59"/>
      <c r="G78" s="59"/>
    </row>
    <row r="79" spans="2:7" ht="16.5" thickBot="1" x14ac:dyDescent="0.3">
      <c r="B79" s="59"/>
      <c r="C79" s="169">
        <v>1247</v>
      </c>
      <c r="D79" s="176">
        <v>12021</v>
      </c>
      <c r="E79" s="179" t="s">
        <v>125</v>
      </c>
      <c r="F79" s="59"/>
      <c r="G79" s="59"/>
    </row>
    <row r="80" spans="2:7" ht="16.5" thickBot="1" x14ac:dyDescent="0.3">
      <c r="B80" s="59"/>
      <c r="C80" s="170">
        <v>450</v>
      </c>
      <c r="D80" s="176">
        <v>11470</v>
      </c>
      <c r="E80" s="178">
        <v>-4369</v>
      </c>
      <c r="F80" s="59"/>
      <c r="G80" s="59"/>
    </row>
    <row r="81" spans="2:7" ht="16.5" thickBot="1" x14ac:dyDescent="0.3">
      <c r="B81" s="59"/>
      <c r="C81" s="170">
        <v>444</v>
      </c>
      <c r="D81" s="176">
        <v>10043</v>
      </c>
      <c r="E81" s="59"/>
      <c r="F81" s="59"/>
      <c r="G81" s="59"/>
    </row>
    <row r="82" spans="2:7" ht="16.5" thickBot="1" x14ac:dyDescent="0.3">
      <c r="B82" s="59"/>
      <c r="C82" s="170" t="s">
        <v>122</v>
      </c>
      <c r="D82" s="176">
        <v>10024</v>
      </c>
      <c r="E82" s="59"/>
      <c r="F82" s="59"/>
      <c r="G82" s="59"/>
    </row>
    <row r="83" spans="2:7" ht="16.5" thickBot="1" x14ac:dyDescent="0.3">
      <c r="B83" s="59"/>
      <c r="C83" s="170">
        <v>347</v>
      </c>
      <c r="D83" s="176">
        <v>8935</v>
      </c>
      <c r="E83" s="59"/>
      <c r="F83" s="59"/>
      <c r="G83" s="59"/>
    </row>
    <row r="84" spans="2:7" ht="16.5" thickBot="1" x14ac:dyDescent="0.3">
      <c r="B84" s="59"/>
      <c r="C84" s="170">
        <v>205</v>
      </c>
      <c r="D84" s="176">
        <v>8362</v>
      </c>
      <c r="E84" s="59"/>
      <c r="F84" s="59"/>
      <c r="G84" s="59"/>
    </row>
    <row r="85" spans="2:7" ht="16.5" thickBot="1" x14ac:dyDescent="0.3">
      <c r="B85" s="59"/>
      <c r="C85" s="170">
        <v>190</v>
      </c>
      <c r="D85" s="176">
        <v>7181</v>
      </c>
      <c r="E85" s="59"/>
      <c r="F85" s="59"/>
      <c r="G85" s="59"/>
    </row>
    <row r="86" spans="2:7" ht="16.5" thickBot="1" x14ac:dyDescent="0.3">
      <c r="B86" s="59"/>
      <c r="C86" s="170">
        <v>163</v>
      </c>
      <c r="D86" s="176">
        <v>6273</v>
      </c>
      <c r="E86" s="59"/>
      <c r="F86" s="59"/>
      <c r="G86" s="59"/>
    </row>
    <row r="87" spans="2:7" ht="16.5" thickBot="1" x14ac:dyDescent="0.3">
      <c r="C87" s="170">
        <v>113</v>
      </c>
      <c r="D87" s="176">
        <v>6158</v>
      </c>
    </row>
    <row r="88" spans="2:7" ht="16.5" thickBot="1" x14ac:dyDescent="0.3">
      <c r="C88" s="170">
        <v>86</v>
      </c>
      <c r="D88" s="176">
        <v>5804</v>
      </c>
    </row>
    <row r="89" spans="2:7" ht="16.5" thickBot="1" x14ac:dyDescent="0.3">
      <c r="C89" s="170">
        <v>63</v>
      </c>
      <c r="D89" s="176">
        <v>5788</v>
      </c>
    </row>
    <row r="90" spans="2:7" ht="16.5" thickBot="1" x14ac:dyDescent="0.3">
      <c r="C90" s="170">
        <v>60</v>
      </c>
      <c r="D90" s="176">
        <v>5039</v>
      </c>
    </row>
    <row r="91" spans="2:7" ht="16.5" thickBot="1" x14ac:dyDescent="0.3">
      <c r="C91" s="170">
        <v>56</v>
      </c>
      <c r="D91" s="176">
        <v>4819</v>
      </c>
    </row>
    <row r="92" spans="2:7" ht="16.5" thickBot="1" x14ac:dyDescent="0.3">
      <c r="C92" s="170">
        <v>56</v>
      </c>
      <c r="D92" s="176">
        <v>4800</v>
      </c>
    </row>
    <row r="93" spans="2:7" ht="16.5" thickBot="1" x14ac:dyDescent="0.3">
      <c r="C93" s="170">
        <v>32</v>
      </c>
      <c r="D93" s="176">
        <v>4277</v>
      </c>
    </row>
    <row r="94" spans="2:7" ht="16.5" thickBot="1" x14ac:dyDescent="0.3">
      <c r="C94" s="170">
        <v>30</v>
      </c>
      <c r="D94" s="176">
        <v>4028</v>
      </c>
    </row>
    <row r="95" spans="2:7" ht="16.5" thickBot="1" x14ac:dyDescent="0.3">
      <c r="C95" s="170">
        <v>23</v>
      </c>
      <c r="D95" s="176">
        <v>3809</v>
      </c>
    </row>
    <row r="96" spans="2:7" ht="16.5" thickBot="1" x14ac:dyDescent="0.3">
      <c r="C96" s="170">
        <v>13</v>
      </c>
      <c r="D96" s="176">
        <v>3736</v>
      </c>
    </row>
    <row r="97" spans="3:4" ht="16.5" thickBot="1" x14ac:dyDescent="0.3">
      <c r="C97" s="170">
        <v>5</v>
      </c>
      <c r="D97" s="176">
        <v>3684</v>
      </c>
    </row>
    <row r="98" spans="3:4" ht="16.5" thickBot="1" x14ac:dyDescent="0.3">
      <c r="C98" s="170">
        <v>3</v>
      </c>
      <c r="D98" s="176">
        <v>3023</v>
      </c>
    </row>
    <row r="99" spans="3:4" ht="16.5" thickBot="1" x14ac:dyDescent="0.3">
      <c r="D99" s="176">
        <v>2734</v>
      </c>
    </row>
    <row r="100" spans="3:4" ht="16.5" thickBot="1" x14ac:dyDescent="0.3">
      <c r="D100" s="176">
        <v>2732</v>
      </c>
    </row>
    <row r="101" spans="3:4" ht="16.5" thickBot="1" x14ac:dyDescent="0.3">
      <c r="D101" s="176">
        <v>2722</v>
      </c>
    </row>
    <row r="102" spans="3:4" ht="16.5" thickBot="1" x14ac:dyDescent="0.3">
      <c r="D102" s="176">
        <v>2625</v>
      </c>
    </row>
    <row r="103" spans="3:4" ht="16.5" thickBot="1" x14ac:dyDescent="0.3">
      <c r="D103" s="176">
        <v>2540</v>
      </c>
    </row>
    <row r="104" spans="3:4" ht="16.5" thickBot="1" x14ac:dyDescent="0.3">
      <c r="D104" s="176">
        <v>2481</v>
      </c>
    </row>
    <row r="105" spans="3:4" ht="16.5" thickBot="1" x14ac:dyDescent="0.3">
      <c r="D105" s="176">
        <v>2370</v>
      </c>
    </row>
    <row r="106" spans="3:4" ht="16.5" thickBot="1" x14ac:dyDescent="0.3">
      <c r="D106" s="176">
        <v>2181</v>
      </c>
    </row>
    <row r="107" spans="3:4" ht="16.5" thickBot="1" x14ac:dyDescent="0.3">
      <c r="D107" s="176">
        <v>1946</v>
      </c>
    </row>
    <row r="108" spans="3:4" ht="16.5" thickBot="1" x14ac:dyDescent="0.3">
      <c r="D108" s="176">
        <v>1761</v>
      </c>
    </row>
    <row r="109" spans="3:4" ht="16.5" thickBot="1" x14ac:dyDescent="0.3">
      <c r="D109" s="176">
        <v>1736</v>
      </c>
    </row>
    <row r="110" spans="3:4" ht="16.5" thickBot="1" x14ac:dyDescent="0.3">
      <c r="D110" s="176">
        <v>1699</v>
      </c>
    </row>
    <row r="111" spans="3:4" ht="16.5" thickBot="1" x14ac:dyDescent="0.3">
      <c r="D111" s="176">
        <v>1509</v>
      </c>
    </row>
    <row r="112" spans="3:4" ht="16.5" thickBot="1" x14ac:dyDescent="0.3">
      <c r="D112" s="176">
        <v>1472</v>
      </c>
    </row>
    <row r="113" spans="4:4" ht="16.5" thickBot="1" x14ac:dyDescent="0.3">
      <c r="D113" s="176">
        <v>1337</v>
      </c>
    </row>
    <row r="114" spans="4:4" ht="16.5" thickBot="1" x14ac:dyDescent="0.3">
      <c r="D114" s="176">
        <v>1329</v>
      </c>
    </row>
    <row r="115" spans="4:4" ht="16.5" thickBot="1" x14ac:dyDescent="0.3">
      <c r="D115" s="176">
        <v>1318</v>
      </c>
    </row>
    <row r="116" spans="4:4" ht="16.5" thickBot="1" x14ac:dyDescent="0.3">
      <c r="D116" s="176">
        <v>1315</v>
      </c>
    </row>
    <row r="117" spans="4:4" ht="16.5" thickBot="1" x14ac:dyDescent="0.3">
      <c r="D117" s="176">
        <v>1292</v>
      </c>
    </row>
    <row r="118" spans="4:4" ht="16.5" thickBot="1" x14ac:dyDescent="0.3">
      <c r="D118" s="176">
        <v>1280</v>
      </c>
    </row>
    <row r="119" spans="4:4" ht="16.5" thickBot="1" x14ac:dyDescent="0.3">
      <c r="D119" s="176">
        <v>1244</v>
      </c>
    </row>
    <row r="120" spans="4:4" ht="16.5" thickBot="1" x14ac:dyDescent="0.3">
      <c r="D120" s="176">
        <v>1095</v>
      </c>
    </row>
    <row r="121" spans="4:4" ht="16.5" thickBot="1" x14ac:dyDescent="0.3">
      <c r="D121" s="176">
        <v>1093</v>
      </c>
    </row>
    <row r="122" spans="4:4" ht="16.5" thickBot="1" x14ac:dyDescent="0.3">
      <c r="D122" s="177">
        <v>992</v>
      </c>
    </row>
    <row r="123" spans="4:4" ht="16.5" thickBot="1" x14ac:dyDescent="0.3">
      <c r="D123" s="177">
        <v>964</v>
      </c>
    </row>
    <row r="124" spans="4:4" ht="16.5" thickBot="1" x14ac:dyDescent="0.3">
      <c r="D124" s="177">
        <v>828</v>
      </c>
    </row>
    <row r="125" spans="4:4" ht="16.5" thickBot="1" x14ac:dyDescent="0.3">
      <c r="D125" s="177">
        <v>827</v>
      </c>
    </row>
    <row r="126" spans="4:4" ht="16.5" thickBot="1" x14ac:dyDescent="0.3">
      <c r="D126" s="177">
        <v>792</v>
      </c>
    </row>
    <row r="127" spans="4:4" ht="16.5" thickBot="1" x14ac:dyDescent="0.3">
      <c r="D127" s="177">
        <v>779</v>
      </c>
    </row>
    <row r="128" spans="4:4" ht="16.5" thickBot="1" x14ac:dyDescent="0.3">
      <c r="D128" s="177">
        <v>755</v>
      </c>
    </row>
    <row r="129" spans="4:4" ht="16.5" thickBot="1" x14ac:dyDescent="0.3">
      <c r="D129" s="177">
        <v>733</v>
      </c>
    </row>
    <row r="130" spans="4:4" ht="16.5" thickBot="1" x14ac:dyDescent="0.3">
      <c r="D130" s="177">
        <v>705</v>
      </c>
    </row>
    <row r="131" spans="4:4" ht="16.5" thickBot="1" x14ac:dyDescent="0.3">
      <c r="D131" s="177">
        <v>690</v>
      </c>
    </row>
    <row r="132" spans="4:4" ht="16.5" thickBot="1" x14ac:dyDescent="0.3">
      <c r="D132" s="177">
        <v>680</v>
      </c>
    </row>
    <row r="133" spans="4:4" ht="16.5" thickBot="1" x14ac:dyDescent="0.3">
      <c r="D133" s="177">
        <v>628</v>
      </c>
    </row>
    <row r="134" spans="4:4" ht="16.5" thickBot="1" x14ac:dyDescent="0.3">
      <c r="D134" s="177">
        <v>579</v>
      </c>
    </row>
    <row r="135" spans="4:4" ht="16.5" thickBot="1" x14ac:dyDescent="0.3">
      <c r="D135" s="177">
        <v>571</v>
      </c>
    </row>
    <row r="136" spans="4:4" ht="16.5" thickBot="1" x14ac:dyDescent="0.3">
      <c r="D136" s="177">
        <v>563</v>
      </c>
    </row>
    <row r="137" spans="4:4" ht="16.5" thickBot="1" x14ac:dyDescent="0.3">
      <c r="D137" s="177">
        <v>562</v>
      </c>
    </row>
    <row r="138" spans="4:4" ht="16.5" thickBot="1" x14ac:dyDescent="0.3">
      <c r="D138" s="177">
        <v>560</v>
      </c>
    </row>
    <row r="139" spans="4:4" ht="16.5" thickBot="1" x14ac:dyDescent="0.3">
      <c r="D139" s="177">
        <v>522</v>
      </c>
    </row>
    <row r="140" spans="4:4" ht="16.5" thickBot="1" x14ac:dyDescent="0.3">
      <c r="D140" s="177">
        <v>474</v>
      </c>
    </row>
    <row r="141" spans="4:4" ht="16.5" thickBot="1" x14ac:dyDescent="0.3">
      <c r="D141" s="177">
        <v>471</v>
      </c>
    </row>
    <row r="142" spans="4:4" ht="16.5" thickBot="1" x14ac:dyDescent="0.3">
      <c r="D142" s="177">
        <v>470</v>
      </c>
    </row>
    <row r="143" spans="4:4" ht="16.5" thickBot="1" x14ac:dyDescent="0.3">
      <c r="D143" s="177">
        <v>439</v>
      </c>
    </row>
    <row r="144" spans="4:4" ht="16.5" thickBot="1" x14ac:dyDescent="0.3">
      <c r="D144" s="177">
        <v>433</v>
      </c>
    </row>
    <row r="145" spans="4:4" ht="16.5" thickBot="1" x14ac:dyDescent="0.3">
      <c r="D145" s="177">
        <v>427</v>
      </c>
    </row>
    <row r="146" spans="4:4" ht="16.5" thickBot="1" x14ac:dyDescent="0.3">
      <c r="D146" s="177">
        <v>390</v>
      </c>
    </row>
    <row r="147" spans="4:4" ht="16.5" thickBot="1" x14ac:dyDescent="0.3">
      <c r="D147" s="177">
        <v>378</v>
      </c>
    </row>
    <row r="148" spans="4:4" ht="16.5" thickBot="1" x14ac:dyDescent="0.3">
      <c r="D148" s="177">
        <v>377</v>
      </c>
    </row>
    <row r="149" spans="4:4" ht="16.5" thickBot="1" x14ac:dyDescent="0.3">
      <c r="D149" s="177">
        <v>350</v>
      </c>
    </row>
    <row r="150" spans="4:4" ht="16.5" thickBot="1" x14ac:dyDescent="0.3">
      <c r="D150" s="177">
        <v>337</v>
      </c>
    </row>
    <row r="151" spans="4:4" ht="16.5" thickBot="1" x14ac:dyDescent="0.3">
      <c r="D151" s="177">
        <v>321</v>
      </c>
    </row>
    <row r="152" spans="4:4" ht="16.5" thickBot="1" x14ac:dyDescent="0.3">
      <c r="D152" s="177">
        <v>321</v>
      </c>
    </row>
    <row r="153" spans="4:4" ht="16.5" thickBot="1" x14ac:dyDescent="0.3">
      <c r="D153" s="177">
        <v>317</v>
      </c>
    </row>
    <row r="154" spans="4:4" ht="16.5" thickBot="1" x14ac:dyDescent="0.3">
      <c r="D154" s="177">
        <v>291</v>
      </c>
    </row>
    <row r="155" spans="4:4" ht="16.5" thickBot="1" x14ac:dyDescent="0.3">
      <c r="D155" s="177">
        <v>248</v>
      </c>
    </row>
    <row r="156" spans="4:4" ht="16.5" thickBot="1" x14ac:dyDescent="0.3">
      <c r="D156" s="177">
        <v>225</v>
      </c>
    </row>
    <row r="157" spans="4:4" ht="16.5" thickBot="1" x14ac:dyDescent="0.3">
      <c r="D157" s="177">
        <v>222</v>
      </c>
    </row>
    <row r="158" spans="4:4" ht="16.5" thickBot="1" x14ac:dyDescent="0.3">
      <c r="D158" s="177">
        <v>200</v>
      </c>
    </row>
    <row r="159" spans="4:4" ht="16.5" thickBot="1" x14ac:dyDescent="0.3">
      <c r="D159" s="177">
        <v>198</v>
      </c>
    </row>
    <row r="160" spans="4:4" ht="16.5" thickBot="1" x14ac:dyDescent="0.3">
      <c r="D160" s="177">
        <v>195</v>
      </c>
    </row>
    <row r="161" spans="4:4" ht="16.5" thickBot="1" x14ac:dyDescent="0.3">
      <c r="D161" s="177">
        <v>190</v>
      </c>
    </row>
    <row r="162" spans="4:4" ht="16.5" thickBot="1" x14ac:dyDescent="0.3">
      <c r="D162" s="177">
        <v>188</v>
      </c>
    </row>
    <row r="163" spans="4:4" ht="16.5" thickBot="1" x14ac:dyDescent="0.3">
      <c r="D163" s="177">
        <v>188</v>
      </c>
    </row>
    <row r="164" spans="4:4" ht="16.5" thickBot="1" x14ac:dyDescent="0.3">
      <c r="D164" s="177">
        <v>155</v>
      </c>
    </row>
    <row r="165" spans="4:4" ht="16.5" thickBot="1" x14ac:dyDescent="0.3">
      <c r="D165" s="177">
        <v>154</v>
      </c>
    </row>
    <row r="166" spans="4:4" ht="16.5" thickBot="1" x14ac:dyDescent="0.3">
      <c r="D166" s="177">
        <v>136</v>
      </c>
    </row>
    <row r="167" spans="4:4" ht="16.5" thickBot="1" x14ac:dyDescent="0.3">
      <c r="D167" s="177">
        <v>135</v>
      </c>
    </row>
    <row r="168" spans="4:4" ht="16.5" thickBot="1" x14ac:dyDescent="0.3">
      <c r="D168" s="177">
        <v>134</v>
      </c>
    </row>
    <row r="169" spans="4:4" ht="16.5" thickBot="1" x14ac:dyDescent="0.3">
      <c r="D169" s="177">
        <v>112</v>
      </c>
    </row>
    <row r="170" spans="4:4" ht="16.5" thickBot="1" x14ac:dyDescent="0.3">
      <c r="D170" s="177">
        <v>95</v>
      </c>
    </row>
    <row r="171" spans="4:4" ht="16.5" thickBot="1" x14ac:dyDescent="0.3">
      <c r="D171" s="177">
        <v>92</v>
      </c>
    </row>
    <row r="172" spans="4:4" ht="16.5" thickBot="1" x14ac:dyDescent="0.3">
      <c r="D172" s="177">
        <v>89</v>
      </c>
    </row>
    <row r="173" spans="4:4" ht="16.5" thickBot="1" x14ac:dyDescent="0.3">
      <c r="D173" s="177">
        <v>82</v>
      </c>
    </row>
    <row r="174" spans="4:4" ht="16.5" thickBot="1" x14ac:dyDescent="0.3">
      <c r="D174" s="177">
        <v>75</v>
      </c>
    </row>
    <row r="175" spans="4:4" ht="16.5" thickBot="1" x14ac:dyDescent="0.3">
      <c r="D175" s="177">
        <v>60</v>
      </c>
    </row>
    <row r="176" spans="4:4" ht="16.5" thickBot="1" x14ac:dyDescent="0.3">
      <c r="D176" s="177">
        <v>58</v>
      </c>
    </row>
    <row r="177" spans="4:4" ht="16.5" thickBot="1" x14ac:dyDescent="0.3">
      <c r="D177" s="177">
        <v>56</v>
      </c>
    </row>
    <row r="178" spans="4:4" ht="16.5" thickBot="1" x14ac:dyDescent="0.3">
      <c r="D178" s="177">
        <v>46</v>
      </c>
    </row>
    <row r="179" spans="4:4" ht="16.5" thickBot="1" x14ac:dyDescent="0.3">
      <c r="D179" s="177">
        <v>45</v>
      </c>
    </row>
    <row r="180" spans="4:4" ht="16.5" thickBot="1" x14ac:dyDescent="0.3">
      <c r="D180" s="177">
        <v>45</v>
      </c>
    </row>
    <row r="181" spans="4:4" ht="16.5" thickBot="1" x14ac:dyDescent="0.3">
      <c r="D181" s="177">
        <v>43</v>
      </c>
    </row>
    <row r="182" spans="4:4" ht="16.5" thickBot="1" x14ac:dyDescent="0.3">
      <c r="D182" s="177">
        <v>41</v>
      </c>
    </row>
    <row r="183" spans="4:4" ht="16.5" thickBot="1" x14ac:dyDescent="0.3">
      <c r="D183" s="177">
        <v>41</v>
      </c>
    </row>
    <row r="184" spans="4:4" ht="16.5" thickBot="1" x14ac:dyDescent="0.3">
      <c r="D184" s="177">
        <v>38</v>
      </c>
    </row>
    <row r="185" spans="4:4" ht="16.5" thickBot="1" x14ac:dyDescent="0.3">
      <c r="D185" s="177">
        <v>31</v>
      </c>
    </row>
    <row r="186" spans="4:4" ht="16.5" thickBot="1" x14ac:dyDescent="0.3">
      <c r="D186" s="177">
        <v>31</v>
      </c>
    </row>
    <row r="187" spans="4:4" ht="16.5" thickBot="1" x14ac:dyDescent="0.3">
      <c r="D187" s="177">
        <v>30</v>
      </c>
    </row>
    <row r="188" spans="4:4" ht="16.5" thickBot="1" x14ac:dyDescent="0.3">
      <c r="D188" s="177">
        <v>24</v>
      </c>
    </row>
    <row r="189" spans="4:4" ht="16.5" thickBot="1" x14ac:dyDescent="0.3">
      <c r="D189" s="177">
        <v>17</v>
      </c>
    </row>
    <row r="190" spans="4:4" ht="16.5" thickBot="1" x14ac:dyDescent="0.3">
      <c r="D190" s="177">
        <v>11</v>
      </c>
    </row>
    <row r="191" spans="4:4" ht="16.5" thickBot="1" x14ac:dyDescent="0.3">
      <c r="D191" s="177">
        <v>6</v>
      </c>
    </row>
    <row r="192" spans="4:4" ht="16.5" thickBot="1" x14ac:dyDescent="0.3">
      <c r="D192" s="177">
        <v>6</v>
      </c>
    </row>
    <row r="193" spans="4:4" ht="16.5" thickBot="1" x14ac:dyDescent="0.3">
      <c r="D193" s="177">
        <v>4</v>
      </c>
    </row>
    <row r="194" spans="4:4" ht="16.5" thickBot="1" x14ac:dyDescent="0.3">
      <c r="D194" s="177">
        <v>4</v>
      </c>
    </row>
    <row r="195" spans="4:4" ht="16.5" thickBot="1" x14ac:dyDescent="0.3">
      <c r="D195" s="177">
        <v>3</v>
      </c>
    </row>
    <row r="196" spans="4:4" ht="16.5" thickBot="1" x14ac:dyDescent="0.3">
      <c r="D196" s="177">
        <v>3</v>
      </c>
    </row>
    <row r="197" spans="4:4" ht="16.5" thickBot="1" x14ac:dyDescent="0.3">
      <c r="D197" s="177">
        <v>3</v>
      </c>
    </row>
    <row r="198" spans="4:4" ht="16.5" thickBot="1" x14ac:dyDescent="0.3">
      <c r="D198" s="177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Баланс</vt:lpstr>
      <vt:lpstr>ОП иУ</vt:lpstr>
      <vt:lpstr>ДДС</vt:lpstr>
      <vt:lpstr>Отчет об измен.капитал</vt:lpstr>
      <vt:lpstr>Лист1</vt:lpstr>
      <vt:lpstr>Баланс!OLE_LINK2</vt:lpstr>
      <vt:lpstr>Баланс!OLE_LINK3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Алмагуль Курмангалиева</dc:creator>
  <cp:lastModifiedBy>Gulnara</cp:lastModifiedBy>
  <cp:lastPrinted>2016-11-14T12:41:22Z</cp:lastPrinted>
  <dcterms:created xsi:type="dcterms:W3CDTF">2016-11-08T09:34:34Z</dcterms:created>
  <dcterms:modified xsi:type="dcterms:W3CDTF">2016-11-14T12:46:01Z</dcterms:modified>
</cp:coreProperties>
</file>