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7400" windowHeight="12660" tabRatio="846" activeTab="0"/>
  </bookViews>
  <sheets>
    <sheet name="Бухгалтерский баланс" sheetId="1" r:id="rId1"/>
    <sheet name="Отчет о прибылях и убытках" sheetId="2" r:id="rId2"/>
    <sheet name="Отчет о движ денеж средс прямой" sheetId="3" r:id="rId3"/>
    <sheet name="Отчет об изменении в капитале" sheetId="4" r:id="rId4"/>
  </sheets>
  <definedNames>
    <definedName name="sub1000639034" localSheetId="0">'Отчет о прибылях и убытках'!#REF!</definedName>
    <definedName name="sub1000639341" localSheetId="0">'Отчет о прибылях и убытках'!$D$3</definedName>
    <definedName name="sub1001579237" localSheetId="0">'Отчет о прибылях и убытках'!$D$5</definedName>
    <definedName name="sub1001579238" localSheetId="0">'Отчет о прибылях и убытках'!$A$7</definedName>
    <definedName name="sub1001579239" localSheetId="0">'Отчет о прибылях и убытках'!$A$8</definedName>
    <definedName name="sub1001579240" localSheetId="0">'Отчет о прибылях и убытках'!#REF!</definedName>
    <definedName name="sub1001579241" localSheetId="0">'Отчет о прибылях и убытках'!#REF!</definedName>
    <definedName name="sub1001579242" localSheetId="0">'Отчет о прибылях и убытках'!#REF!</definedName>
    <definedName name="sub1001588857" localSheetId="0">'Отчет о прибылях и убытках'!#REF!</definedName>
    <definedName name="SUB2" localSheetId="0">'Отчет о прибылях и убытках'!$A$16</definedName>
    <definedName name="_xlnm.Print_Area" localSheetId="1">'Отчет о прибылях и убытках'!$A$1:$D$67</definedName>
    <definedName name="_xlnm.Print_Area" localSheetId="3">'Отчет об изменении в капитале'!$A$1:$I$87</definedName>
  </definedNames>
  <calcPr fullCalcOnLoad="1"/>
</workbook>
</file>

<file path=xl/sharedStrings.xml><?xml version="1.0" encoding="utf-8"?>
<sst xmlns="http://schemas.openxmlformats.org/spreadsheetml/2006/main" count="305" uniqueCount="212">
  <si>
    <t>Активы</t>
  </si>
  <si>
    <t>Код строки</t>
  </si>
  <si>
    <t>На конец отчетного периода</t>
  </si>
  <si>
    <t>На начало отчетного периода</t>
  </si>
  <si>
    <t>I. Краткосрочные активы:</t>
  </si>
  <si>
    <t>Денежные средства и их эквиваленты</t>
  </si>
  <si>
    <t>Финансовые активы, имеющиеся в наличии для продажи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</si>
  <si>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</si>
  <si>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</si>
  <si>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</si>
  <si>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</si>
  <si>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Краткосрочная торговая и прочая дебиторская задолженность</t>
  </si>
  <si>
    <t>Текущий подоходный налог</t>
  </si>
  <si>
    <t>Запасы</t>
  </si>
  <si>
    <t>Прочие краткосрочные активы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</si>
  <si>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</si>
  <si>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</si>
  <si>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</si>
  <si>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</si>
  <si>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</si>
  <si>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</si>
  <si>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</si>
  <si>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</si>
  <si>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</si>
  <si>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</si>
  <si>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</si>
  <si>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</si>
  <si>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</si>
  <si>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</si>
  <si>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Баланс (строка 100 +строка 101+ строка 200)</t>
  </si>
  <si>
    <t>Обязательство и капитал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</si>
  <si>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</si>
  <si>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</si>
  <si>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</si>
  <si>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</si>
  <si>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</si>
  <si>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</si>
  <si>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</si>
  <si>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</si>
  <si>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</si>
  <si>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</si>
  <si>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</si>
  <si>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</si>
  <si>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</si>
  <si>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</si>
  <si>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</si>
  <si>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</si>
  <si>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</si>
  <si>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</si>
  <si>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</si>
  <si>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</si>
  <si>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</si>
  <si>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</si>
  <si>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</si>
  <si>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</si>
  <si>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</si>
  <si>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</si>
  <si>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300+строка 301+строка 400 + строка 500)</t>
  </si>
  <si>
    <t>Место печати</t>
  </si>
  <si>
    <t>Наименование показателей</t>
  </si>
  <si>
    <t>За отчетный период</t>
  </si>
  <si>
    <t>За предыдущий период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</si>
  <si>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</si>
  <si>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</si>
  <si>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</si>
  <si>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</si>
  <si>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Административные расходы</t>
  </si>
  <si>
    <t>Прочие расходы</t>
  </si>
  <si>
    <t>Прочие доходы</t>
  </si>
  <si>
    <t>Итого операционная прибыль (убыток) (+/- строки с 012 по 016)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</si>
  <si>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</si>
  <si>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</si>
  <si>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</si>
  <si>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</si>
  <si>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>Прочие неоперационные расходы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</si>
  <si>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</si>
  <si>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</si>
  <si>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</si>
  <si>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</si>
  <si>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</si>
  <si>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</si>
  <si>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</si>
  <si>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</si>
  <si>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</si>
  <si>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</si>
  <si>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</si>
  <si>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</si>
  <si>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</si>
  <si>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</si>
  <si>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</si>
  <si>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</si>
  <si>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</si>
  <si>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</si>
  <si>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</si>
  <si>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</si>
  <si>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</si>
  <si>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</si>
  <si>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</si>
  <si>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</si>
  <si>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</si>
  <si>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</si>
  <si>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</si>
  <si>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</si>
  <si>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I. Движение денежных средств от операционной деятельности</t>
  </si>
  <si>
    <t>1. Поступление денежных средств, всего (сумма строк с 011 по 016)</t>
  </si>
  <si>
    <t>реализация товаров и услуг</t>
  </si>
  <si>
    <t>прочая выручка</t>
  </si>
  <si>
    <t>авансы, полученные от покупателей, заказчиков</t>
  </si>
  <si>
    <t>поступления по договорам страхования</t>
  </si>
  <si>
    <t>полученные вознаграждения</t>
  </si>
  <si>
    <t>прочие поступления</t>
  </si>
  <si>
    <t>2. Выбытие денежных средств, всего (сумма строк с 021 по 027)</t>
  </si>
  <si>
    <t>платежи поставщикам за товары и услуги</t>
  </si>
  <si>
    <t>авансы, выданные поставщикам товаров и услуг</t>
  </si>
  <si>
    <t>выплаты по оплате труда</t>
  </si>
  <si>
    <t>выплата вознаграждения</t>
  </si>
  <si>
    <t>выплаты по договорам страхования</t>
  </si>
  <si>
    <t>подоходный налог и другие платежи в бюджет</t>
  </si>
  <si>
    <t>прочие выплаты</t>
  </si>
  <si>
    <t>3. Чистая сумма денежных средств от операционной деятельности (строка 010 – строка 020)</t>
  </si>
  <si>
    <t>II. Движение денежных средств от инвестиционной деятельности</t>
  </si>
  <si>
    <t>1. Поступление денежных средств, всего (сумма строк с 041 по 051)</t>
  </si>
  <si>
    <t>реализация основных средств</t>
  </si>
  <si>
    <t>реализация нематериальных активов</t>
  </si>
  <si>
    <t>реализация других долгосрочных активов</t>
  </si>
  <si>
    <t>реализация долевых инструментов других организаций (кроме дочерних) и долей участия в совместном предпринимательстве</t>
  </si>
  <si>
    <t>реализация долговых инструментов других организаций</t>
  </si>
  <si>
    <t>возмещение при потере контроля над дочерними организациями</t>
  </si>
  <si>
    <t>реализация прочих финансовых активов</t>
  </si>
  <si>
    <t>фьючерсные и форвардные контракты, опционы и свопы</t>
  </si>
  <si>
    <t>полученные дивиденды</t>
  </si>
  <si>
    <t>2. Выбытие денежных средств, всего (сумма строк с 061 по 071)</t>
  </si>
  <si>
    <t>приобретение основных средств</t>
  </si>
  <si>
    <t>приобретение нематериальных активов</t>
  </si>
  <si>
    <t>приобретение других долгосрочных активов</t>
  </si>
  <si>
    <t>приобретение долевых инструментов других организаций (кроме дочерних) и долей участия в совместном предпринимательстве</t>
  </si>
  <si>
    <t>приобретение долговых инструментов других организаций</t>
  </si>
  <si>
    <t>приобретение контроля над дочерними организациями</t>
  </si>
  <si>
    <t>приобретение прочих финансовых активов</t>
  </si>
  <si>
    <t>предоставление займов</t>
  </si>
  <si>
    <t>инвестиции в ассоциированные и дочерние организации</t>
  </si>
  <si>
    <t>3. Чистая сумма денежных средств от инвестиционной деятельности (строка 040 – строка 060)</t>
  </si>
  <si>
    <t>III. Движение денежных средств от финансовой деятельности</t>
  </si>
  <si>
    <t>1. Поступление денежных средств, всего (сумма строк с 091 по 094)</t>
  </si>
  <si>
    <t>эмиссия акций и других финансовых инструментов</t>
  </si>
  <si>
    <t>получение займов</t>
  </si>
  <si>
    <t>2. Выбытие денежных средств, всего (сумма строк с 101 по 105)</t>
  </si>
  <si>
    <t>погашение займов</t>
  </si>
  <si>
    <t>выплата дивидендов</t>
  </si>
  <si>
    <t>выплаты собственникам по акциям организации</t>
  </si>
  <si>
    <t>прочие выбытия</t>
  </si>
  <si>
    <t>3. Чистая сумма денежных средств от финансовой деятельности (строка 090 – строка 100)</t>
  </si>
  <si>
    <t>4. Влияние обменных курсов валют к тенге</t>
  </si>
  <si>
    <t>5. Увеличение +/- уменьшение денежных средств (строка 030 +/- строка 080 +/- строка 110)</t>
  </si>
  <si>
    <t>6. Денежные средства и их эквиваленты на начало отчетного периода</t>
  </si>
  <si>
    <t>Наименование компонентов</t>
  </si>
  <si>
    <t>Капитал материнской организации</t>
  </si>
  <si>
    <t>Итого капитал</t>
  </si>
  <si>
    <t>Нераспределенная прибыль</t>
  </si>
  <si>
    <t>Сальдо на 1 января предыдущего года</t>
  </si>
  <si>
    <t>Изменение в учетной политике</t>
  </si>
  <si>
    <t>Пересчитанное сальдо (строка 010+/строка 011)</t>
  </si>
  <si>
    <t>Общая совокупная прибыль, всего(строка 210 + строка 220):</t>
  </si>
  <si>
    <t>Прибыль (убыток) за год</t>
  </si>
  <si>
    <t>Прочая совокупная прибыль, всего (сумма строк с 221 по 229):</t>
  </si>
  <si>
    <t>Прирост от переоценки основных средств (за минусом налогового эффекта)</t>
  </si>
  <si>
    <t>Перевод амортизации от переоценки основных средств (за минусом налогового эффекта)</t>
  </si>
  <si>
    <t>Переоценка финансовых активов, имеющиеся в наличии для продажи (за минусом налогового эффекта)</t>
  </si>
  <si>
    <t>Хеджирование денежных потоков (за минусом налогового эффекта)</t>
  </si>
  <si>
    <t>Операции с собственниками , всего (сумма строк с 310 по 318):</t>
  </si>
  <si>
    <t>Вознаграждения работников акциями: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</si>
  <si>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</si>
  <si>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</si>
  <si>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</si>
  <si>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</si>
  <si>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</si>
  <si>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</si>
  <si>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</si>
  <si>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</si>
  <si>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</si>
  <si>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>Прочие операции с собственниками</t>
  </si>
  <si>
    <t>Изменения в доле участия в дочерних организациях, не приводящей к потере контроля</t>
  </si>
  <si>
    <t>Сальдо на 1 января отчетного года (строка 100 + строка 200 + строка 300)</t>
  </si>
  <si>
    <t>Пересчитанное сальдо (строка 400+/строка 401)</t>
  </si>
  <si>
    <t>Общая совокупная прибыль, всего (строка 610+ строка 620):</t>
  </si>
  <si>
    <t>Прочая совокупная прибыль, всего (сумма строк с 621 по 629):</t>
  </si>
  <si>
    <t>Эффект изменения в ставке подоходного налога на отсроченный налог дочерних компаний</t>
  </si>
  <si>
    <t>Операции с собственниками всего (сумма строк с 710 по 718)</t>
  </si>
  <si>
    <t>Вознаграждения работников акциями</t>
  </si>
  <si>
    <t>Выпуск долевых инструментов, связанный с объединением бизнеса</t>
  </si>
  <si>
    <t>Аналогичный  период прошлого года</t>
  </si>
  <si>
    <t>7.  Денежные средства группы выбытия, классифицированные как предназначенные для продажи.</t>
  </si>
  <si>
    <t xml:space="preserve">3.1. Чистые денежные средства, полученные от прекращенной операционной деятельности </t>
  </si>
  <si>
    <t xml:space="preserve">3.1.  Чистые денежные средства, использованные в прекращенной
 инвестиционной деятельности  </t>
  </si>
  <si>
    <t xml:space="preserve">3.1.  Чистые денежные средства, использованные в прекращенной
 финансовой деятельности  </t>
  </si>
  <si>
    <t>7.1 Денежные средства и их эквиваленты на конец отчетного периода</t>
  </si>
  <si>
    <t>За отчетный
 период</t>
  </si>
  <si>
    <t>АО "Алатау Жарық Компаниясы"</t>
  </si>
  <si>
    <t xml:space="preserve">Консолидированная финансовая отчетность за  1 полугодие 2015 года </t>
  </si>
  <si>
    <t>(вес суммы представлены в тысячах тенге, если не указано иное)</t>
  </si>
  <si>
    <t>КОНСОЛИДИРОВАННЫЙ ОТЧЕТ О ФИНАНСОВОМ ПОЛОЖЕНИИ</t>
  </si>
  <si>
    <t>по состоянию на 30 июня 2015 года</t>
  </si>
  <si>
    <t>Балансовая стоимость одной простой акции (тенге)</t>
  </si>
  <si>
    <t>КОНСОЛИДИРОВАННЫЙ ОТЧЕТ О СОВОКУПНОМ ДОХОДЕ</t>
  </si>
  <si>
    <t>за год, заканчивающийся 30 июня 2015 года</t>
  </si>
  <si>
    <t>КОНСОЛИДИРОВАННЫЙ ОТЧЕТ О ДВИЖЕНИИ ДЕНЕЖНЫХ СРЕДСТВ (прямой метод)</t>
  </si>
  <si>
    <t xml:space="preserve">КОНСОЛИДИРОВАННЫЙ ОТЧЕТ ОБ ИЗМЕНЕНИЯХ В КАПИТАЛЕ </t>
  </si>
  <si>
    <t xml:space="preserve">                                       (фамилия, имя, отчество)                     (подпись)</t>
  </si>
  <si>
    <t xml:space="preserve">                                       (фамилия, имя, отчество)                     (подпись)</t>
  </si>
  <si>
    <r>
      <t xml:space="preserve">Руководитель              </t>
    </r>
    <r>
      <rPr>
        <b/>
        <u val="single"/>
        <sz val="10"/>
        <color indexed="8"/>
        <rFont val="Times New Roman"/>
        <family val="1"/>
      </rPr>
      <t>Иппергенов Т.С.</t>
    </r>
    <r>
      <rPr>
        <sz val="10"/>
        <color indexed="8"/>
        <rFont val="Times New Roman"/>
        <family val="1"/>
      </rPr>
      <t xml:space="preserve">                    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9"/>
        <rFont val="Times New Roman"/>
        <family val="1"/>
      </rPr>
      <t>1</t>
    </r>
    <r>
      <rPr>
        <b/>
        <sz val="10"/>
        <color indexed="8"/>
        <rFont val="Times New Roman"/>
        <family val="1"/>
      </rPr>
      <t>__________________</t>
    </r>
  </si>
  <si>
    <r>
      <t>Главный бухгалтер</t>
    </r>
    <r>
      <rPr>
        <sz val="10"/>
        <color indexed="8"/>
        <rFont val="Times New Roman"/>
        <family val="1"/>
      </rPr>
      <t xml:space="preserve">    </t>
    </r>
    <r>
      <rPr>
        <b/>
        <u val="single"/>
        <sz val="10"/>
        <color indexed="8"/>
        <rFont val="Times New Roman"/>
        <family val="1"/>
      </rPr>
      <t>Есенгулова А.К.</t>
    </r>
    <r>
      <rPr>
        <b/>
        <sz val="10"/>
        <color indexed="8"/>
        <rFont val="Times New Roman"/>
        <family val="1"/>
      </rPr>
      <t xml:space="preserve">          </t>
    </r>
    <r>
      <rPr>
        <sz val="10"/>
        <color indexed="8"/>
        <rFont val="Times New Roman"/>
        <family val="1"/>
      </rPr>
      <t xml:space="preserve">           </t>
    </r>
    <r>
      <rPr>
        <b/>
        <sz val="10"/>
        <color indexed="9"/>
        <rFont val="Times New Roman"/>
        <family val="1"/>
      </rPr>
      <t>1</t>
    </r>
    <r>
      <rPr>
        <b/>
        <sz val="10"/>
        <color indexed="8"/>
        <rFont val="Times New Roman"/>
        <family val="1"/>
      </rPr>
      <t>__________________</t>
    </r>
  </si>
  <si>
    <t>Сальдо на 30 июня отчетного года (строка 500 + строка 600 + строка 700)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</si>
</sst>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_ ;\-#,##0.00\ "/>
    <numFmt numFmtId="181" formatCode="#,##0_ ;\-#,##0\ "/>
    <numFmt numFmtId="182" formatCode="_(* #,##0_);_(* \(#,##0\);_(* &quot;-&quot;??_);_(@_)"/>
    <numFmt numFmtId="183" formatCode="_-* #,##0_р_._-;\-* #,##0_р_._-;_-* &quot;-&quot;??_р_._-;_-@_-"/>
    <numFmt numFmtId="184" formatCode="_(* #,##0_);_(* \(#,##0\);_(* &quot;-&quot;_);_(@_)"/>
    <numFmt numFmtId="185" formatCode="_(* #,##0,_);_(* \(#,##0,\);_(* &quot;-&quot;_);_(@_)"/>
    <numFmt numFmtId="186" formatCode="#,##0.00&quot;р.&quot;"/>
    <numFmt numFmtId="187" formatCode="_-* #,##0.00_-;\-* #,##0.00_-;_-* &quot;-&quot;??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52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sz val="10"/>
      <name val="Helv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color indexed="8"/>
      <name val="Times New Roman"/>
      <family val="1"/>
    </font>
    <font>
      <u val="single"/>
      <sz val="10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  <font>
      <sz val="10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5" fillId="0" borderId="0">
      <alignment/>
      <protection/>
    </xf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justify"/>
    </xf>
    <xf numFmtId="0" fontId="1" fillId="0" borderId="0" xfId="0" applyFont="1" applyAlignment="1">
      <alignment horizontal="right"/>
    </xf>
    <xf numFmtId="0" fontId="3" fillId="0" borderId="0" xfId="42" applyAlignment="1" applyProtection="1">
      <alignment horizontal="right"/>
      <protection/>
    </xf>
    <xf numFmtId="3" fontId="0" fillId="0" borderId="0" xfId="0" applyNumberFormat="1" applyAlignment="1">
      <alignment/>
    </xf>
    <xf numFmtId="41" fontId="0" fillId="0" borderId="0" xfId="0" applyNumberFormat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3" fontId="7" fillId="33" borderId="0" xfId="68" applyNumberFormat="1" applyFont="1" applyFill="1" applyBorder="1" applyAlignment="1">
      <alignment horizontal="center"/>
    </xf>
    <xf numFmtId="3" fontId="7" fillId="0" borderId="0" xfId="55" applyNumberFormat="1" applyFont="1" applyBorder="1" applyAlignment="1">
      <alignment horizontal="center"/>
      <protection/>
    </xf>
    <xf numFmtId="3" fontId="7" fillId="0" borderId="0" xfId="0" applyNumberFormat="1" applyFont="1" applyBorder="1" applyAlignment="1">
      <alignment/>
    </xf>
    <xf numFmtId="49" fontId="6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left"/>
    </xf>
    <xf numFmtId="3" fontId="7" fillId="0" borderId="0" xfId="0" applyNumberFormat="1" applyFont="1" applyFill="1" applyAlignment="1">
      <alignment horizontal="left"/>
    </xf>
    <xf numFmtId="3" fontId="6" fillId="0" borderId="0" xfId="0" applyNumberFormat="1" applyFont="1" applyFill="1" applyAlignment="1">
      <alignment vertical="center"/>
    </xf>
    <xf numFmtId="184" fontId="7" fillId="0" borderId="0" xfId="0" applyNumberFormat="1" applyFont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3" fontId="1" fillId="0" borderId="10" xfId="0" applyNumberFormat="1" applyFont="1" applyFill="1" applyBorder="1" applyAlignment="1">
      <alignment horizontal="right" vertical="center" wrapText="1"/>
    </xf>
    <xf numFmtId="3" fontId="1" fillId="0" borderId="12" xfId="0" applyNumberFormat="1" applyFont="1" applyFill="1" applyBorder="1" applyAlignment="1">
      <alignment horizontal="right" vertical="center" wrapText="1"/>
    </xf>
    <xf numFmtId="3" fontId="2" fillId="0" borderId="12" xfId="0" applyNumberFormat="1" applyFont="1" applyFill="1" applyBorder="1" applyAlignment="1">
      <alignment horizontal="right" vertical="center" wrapText="1"/>
    </xf>
    <xf numFmtId="3" fontId="1" fillId="0" borderId="14" xfId="68" applyNumberFormat="1" applyFont="1" applyFill="1" applyBorder="1" applyAlignment="1">
      <alignment horizontal="right" vertical="center"/>
    </xf>
    <xf numFmtId="3" fontId="2" fillId="0" borderId="15" xfId="0" applyNumberFormat="1" applyFont="1" applyFill="1" applyBorder="1" applyAlignment="1">
      <alignment horizontal="right" vertical="center" wrapText="1"/>
    </xf>
    <xf numFmtId="3" fontId="1" fillId="0" borderId="15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0" fontId="7" fillId="0" borderId="0" xfId="0" applyFont="1" applyFill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84" fontId="1" fillId="0" borderId="15" xfId="0" applyNumberFormat="1" applyFont="1" applyBorder="1" applyAlignment="1">
      <alignment horizontal="center" vertical="center" wrapText="1"/>
    </xf>
    <xf numFmtId="184" fontId="2" fillId="0" borderId="15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0" fontId="1" fillId="0" borderId="0" xfId="0" applyFont="1" applyAlignment="1">
      <alignment horizontal="center" vertical="center"/>
    </xf>
    <xf numFmtId="3" fontId="1" fillId="0" borderId="16" xfId="0" applyNumberFormat="1" applyFont="1" applyBorder="1" applyAlignment="1">
      <alignment horizontal="center" vertical="center" wrapText="1"/>
    </xf>
    <xf numFmtId="3" fontId="2" fillId="0" borderId="15" xfId="0" applyNumberFormat="1" applyFont="1" applyBorder="1" applyAlignment="1">
      <alignment horizontal="right" vertical="center" wrapText="1"/>
    </xf>
    <xf numFmtId="3" fontId="1" fillId="0" borderId="15" xfId="0" applyNumberFormat="1" applyFont="1" applyBorder="1" applyAlignment="1">
      <alignment horizontal="right" vertical="center" wrapText="1"/>
    </xf>
    <xf numFmtId="3" fontId="2" fillId="0" borderId="15" xfId="0" applyNumberFormat="1" applyFont="1" applyBorder="1" applyAlignment="1">
      <alignment horizontal="center" vertical="center" wrapText="1"/>
    </xf>
    <xf numFmtId="41" fontId="6" fillId="0" borderId="17" xfId="57" applyNumberFormat="1" applyFont="1" applyFill="1" applyBorder="1" applyAlignment="1">
      <alignment horizontal="right" vertical="center" wrapText="1"/>
      <protection/>
    </xf>
    <xf numFmtId="41" fontId="6" fillId="0" borderId="17" xfId="57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right" vertical="center"/>
    </xf>
    <xf numFmtId="3" fontId="7" fillId="0" borderId="0" xfId="0" applyNumberFormat="1" applyFont="1" applyAlignment="1">
      <alignment vertical="center"/>
    </xf>
    <xf numFmtId="184" fontId="7" fillId="0" borderId="0" xfId="0" applyNumberFormat="1" applyFont="1" applyAlignment="1">
      <alignment vertical="center"/>
    </xf>
    <xf numFmtId="3" fontId="2" fillId="0" borderId="12" xfId="0" applyNumberFormat="1" applyFont="1" applyBorder="1" applyAlignment="1">
      <alignment horizontal="right" vertical="center" wrapText="1"/>
    </xf>
    <xf numFmtId="184" fontId="1" fillId="0" borderId="15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2" fillId="0" borderId="1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" fillId="0" borderId="19" xfId="0" applyFont="1" applyBorder="1" applyAlignment="1">
      <alignment vertical="top" wrapText="1"/>
    </xf>
    <xf numFmtId="0" fontId="1" fillId="0" borderId="19" xfId="0" applyFont="1" applyBorder="1" applyAlignment="1">
      <alignment horizontal="center" vertical="top" wrapText="1"/>
    </xf>
    <xf numFmtId="0" fontId="7" fillId="0" borderId="0" xfId="0" applyFont="1" applyFill="1" applyAlignment="1">
      <alignment/>
    </xf>
    <xf numFmtId="0" fontId="1" fillId="0" borderId="20" xfId="0" applyFont="1" applyBorder="1" applyAlignment="1">
      <alignment vertical="center"/>
    </xf>
    <xf numFmtId="0" fontId="9" fillId="0" borderId="0" xfId="42" applyFont="1" applyAlignment="1" applyProtection="1">
      <alignment horizontal="right"/>
      <protection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3" fontId="1" fillId="0" borderId="0" xfId="0" applyNumberFormat="1" applyFont="1" applyAlignment="1">
      <alignment horizontal="right"/>
    </xf>
    <xf numFmtId="41" fontId="50" fillId="0" borderId="0" xfId="0" applyNumberFormat="1" applyFont="1" applyAlignment="1">
      <alignment horizontal="right" vertical="center"/>
    </xf>
    <xf numFmtId="41" fontId="50" fillId="0" borderId="0" xfId="0" applyNumberFormat="1" applyFont="1" applyAlignment="1">
      <alignment/>
    </xf>
    <xf numFmtId="0" fontId="7" fillId="0" borderId="21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184" fontId="2" fillId="0" borderId="23" xfId="0" applyNumberFormat="1" applyFont="1" applyBorder="1" applyAlignment="1">
      <alignment horizontal="center" vertical="center" wrapText="1"/>
    </xf>
    <xf numFmtId="182" fontId="51" fillId="0" borderId="20" xfId="54" applyNumberFormat="1" applyFont="1" applyFill="1" applyBorder="1" applyAlignment="1">
      <alignment horizontal="right" vertical="center"/>
      <protection/>
    </xf>
    <xf numFmtId="182" fontId="51" fillId="0" borderId="17" xfId="54" applyNumberFormat="1" applyFont="1" applyFill="1" applyBorder="1" applyAlignment="1">
      <alignment horizontal="right" vertical="center"/>
      <protection/>
    </xf>
    <xf numFmtId="3" fontId="7" fillId="0" borderId="18" xfId="0" applyNumberFormat="1" applyFont="1" applyBorder="1" applyAlignment="1">
      <alignment vertical="center"/>
    </xf>
    <xf numFmtId="3" fontId="7" fillId="0" borderId="24" xfId="0" applyNumberFormat="1" applyFont="1" applyBorder="1" applyAlignment="1">
      <alignment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7" fillId="0" borderId="0" xfId="0" applyFont="1" applyAlignment="1">
      <alignment horizontal="left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5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2" xfId="54"/>
    <cellStyle name="Обычный 3" xfId="55"/>
    <cellStyle name="Обычный 8" xfId="56"/>
    <cellStyle name="Обычный_капитал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Финансовый 3" xfId="68"/>
    <cellStyle name="Финансовый 4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l:30820085.0%20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jl:30820085.0%20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jl:30820085.0%20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jl:30820085.0%20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0"/>
  <sheetViews>
    <sheetView tabSelected="1" zoomScalePageLayoutView="0" workbookViewId="0" topLeftCell="A1">
      <selection activeCell="A19" sqref="A19"/>
    </sheetView>
  </sheetViews>
  <sheetFormatPr defaultColWidth="9.00390625" defaultRowHeight="12.75"/>
  <cols>
    <col min="1" max="1" width="79.00390625" style="8" customWidth="1"/>
    <col min="2" max="2" width="17.00390625" style="8" customWidth="1"/>
    <col min="3" max="3" width="19.625" style="8" customWidth="1"/>
    <col min="4" max="4" width="18.875" style="8" customWidth="1"/>
    <col min="5" max="5" width="9.125" style="8" customWidth="1"/>
    <col min="6" max="6" width="14.25390625" style="8" bestFit="1" customWidth="1"/>
    <col min="7" max="16384" width="9.125" style="8" customWidth="1"/>
  </cols>
  <sheetData>
    <row r="1" spans="1:4" ht="12.75">
      <c r="A1" s="19"/>
      <c r="B1" s="19"/>
      <c r="C1" s="19"/>
      <c r="D1" s="34"/>
    </row>
    <row r="2" spans="1:4" ht="12.75">
      <c r="A2" s="19"/>
      <c r="B2" s="19"/>
      <c r="C2" s="19"/>
      <c r="D2" s="34"/>
    </row>
    <row r="3" spans="1:4" ht="12.75">
      <c r="A3" s="19"/>
      <c r="B3" s="19"/>
      <c r="C3" s="19"/>
      <c r="D3" s="34"/>
    </row>
    <row r="4" spans="1:4" ht="12.75">
      <c r="A4" s="19"/>
      <c r="B4" s="19"/>
      <c r="C4" s="19"/>
      <c r="D4" s="34"/>
    </row>
    <row r="5" ht="12.75">
      <c r="D5" s="55" t="s">
        <v>197</v>
      </c>
    </row>
    <row r="6" ht="12.75">
      <c r="D6" s="55" t="s">
        <v>198</v>
      </c>
    </row>
    <row r="7" ht="12.75">
      <c r="D7" s="55" t="s">
        <v>199</v>
      </c>
    </row>
    <row r="8" ht="12.75">
      <c r="D8" s="4"/>
    </row>
    <row r="9" ht="12.75">
      <c r="D9" s="4"/>
    </row>
    <row r="10" spans="1:3" ht="12.75">
      <c r="A10" s="77"/>
      <c r="B10" s="77"/>
      <c r="C10" s="77"/>
    </row>
    <row r="11" spans="1:3" ht="12.75">
      <c r="A11" s="77"/>
      <c r="B11" s="77"/>
      <c r="C11" s="77"/>
    </row>
    <row r="12" spans="1:3" ht="12.75">
      <c r="A12" s="78"/>
      <c r="B12" s="78"/>
      <c r="C12" s="78"/>
    </row>
    <row r="13" spans="1:4" ht="12.75">
      <c r="A13" s="76" t="s">
        <v>200</v>
      </c>
      <c r="B13" s="76"/>
      <c r="C13" s="76"/>
      <c r="D13" s="76"/>
    </row>
    <row r="14" spans="1:4" ht="12.75">
      <c r="A14" s="76" t="s">
        <v>201</v>
      </c>
      <c r="B14" s="76"/>
      <c r="C14" s="76"/>
      <c r="D14" s="76"/>
    </row>
    <row r="15" spans="1:4" ht="12.75">
      <c r="A15" s="34"/>
      <c r="B15" s="19"/>
      <c r="C15" s="19"/>
      <c r="D15" s="19"/>
    </row>
    <row r="16" spans="1:4" ht="13.5" thickBot="1">
      <c r="A16" s="34"/>
      <c r="B16" s="19"/>
      <c r="C16" s="19"/>
      <c r="D16" s="19"/>
    </row>
    <row r="17" spans="1:4" ht="26.25" thickBot="1">
      <c r="A17" s="21" t="s">
        <v>0</v>
      </c>
      <c r="B17" s="37" t="s">
        <v>1</v>
      </c>
      <c r="C17" s="37" t="s">
        <v>2</v>
      </c>
      <c r="D17" s="37" t="s">
        <v>3</v>
      </c>
    </row>
    <row r="18" spans="1:4" ht="13.5" thickBot="1">
      <c r="A18" s="24" t="s">
        <v>4</v>
      </c>
      <c r="B18" s="38"/>
      <c r="C18" s="38"/>
      <c r="D18" s="38"/>
    </row>
    <row r="19" spans="1:4" ht="13.5" thickBot="1">
      <c r="A19" s="24" t="s">
        <v>5</v>
      </c>
      <c r="B19" s="38">
        <v>10</v>
      </c>
      <c r="C19" s="39">
        <v>2832600</v>
      </c>
      <c r="D19" s="39">
        <v>4207497</v>
      </c>
    </row>
    <row r="20" spans="1:4" ht="13.5" thickBot="1">
      <c r="A20" s="24" t="s">
        <v>6</v>
      </c>
      <c r="B20" s="38">
        <v>11</v>
      </c>
      <c r="C20" s="39"/>
      <c r="D20" s="39"/>
    </row>
    <row r="21" spans="1:4" ht="13.5" thickBot="1">
      <c r="A21" s="24" t="s">
        <v>7</v>
      </c>
      <c r="B21" s="38">
        <v>12</v>
      </c>
      <c r="C21" s="39"/>
      <c r="D21" s="39"/>
    </row>
    <row r="22" spans="1:4" ht="13.5" thickBot="1">
      <c r="A22" s="24" t="s">
        <v>8</v>
      </c>
      <c r="B22" s="38">
        <v>13</v>
      </c>
      <c r="C22" s="39"/>
      <c r="D22" s="39"/>
    </row>
    <row r="23" spans="1:4" ht="13.5" thickBot="1">
      <c r="A23" s="24" t="s">
        <v>9</v>
      </c>
      <c r="B23" s="38">
        <v>14</v>
      </c>
      <c r="C23" s="39"/>
      <c r="D23" s="39"/>
    </row>
    <row r="24" spans="1:4" ht="13.5" thickBot="1">
      <c r="A24" s="24" t="s">
        <v>10</v>
      </c>
      <c r="B24" s="38">
        <v>15</v>
      </c>
      <c r="C24" s="39">
        <v>1339149</v>
      </c>
      <c r="D24" s="39">
        <v>963258</v>
      </c>
    </row>
    <row r="25" spans="1:4" ht="13.5" thickBot="1">
      <c r="A25" s="24" t="s">
        <v>11</v>
      </c>
      <c r="B25" s="38">
        <v>16</v>
      </c>
      <c r="C25" s="39">
        <v>5384969.205569999</v>
      </c>
      <c r="D25" s="39">
        <v>2247751</v>
      </c>
    </row>
    <row r="26" spans="1:4" ht="13.5" thickBot="1">
      <c r="A26" s="24" t="s">
        <v>12</v>
      </c>
      <c r="B26" s="38">
        <v>17</v>
      </c>
      <c r="C26" s="39">
        <v>503295.76281</v>
      </c>
      <c r="D26" s="39">
        <v>480911</v>
      </c>
    </row>
    <row r="27" spans="1:4" ht="13.5" thickBot="1">
      <c r="A27" s="24" t="s">
        <v>13</v>
      </c>
      <c r="B27" s="38">
        <v>18</v>
      </c>
      <c r="C27" s="39">
        <v>1101479.96107</v>
      </c>
      <c r="D27" s="39">
        <v>337142</v>
      </c>
    </row>
    <row r="28" spans="1:4" ht="13.5" thickBot="1">
      <c r="A28" s="24" t="s">
        <v>14</v>
      </c>
      <c r="B28" s="38">
        <v>19</v>
      </c>
      <c r="C28" s="39">
        <f>2155577.09581-544950-14149</f>
        <v>1596478.0958099999</v>
      </c>
      <c r="D28" s="39">
        <f>2885035-429418</f>
        <v>2455617</v>
      </c>
    </row>
    <row r="29" spans="1:4" ht="13.5" thickBot="1">
      <c r="A29" s="24" t="s">
        <v>15</v>
      </c>
      <c r="B29" s="38">
        <v>100</v>
      </c>
      <c r="C29" s="40">
        <f>SUM(C19:C28)</f>
        <v>12757972.025259998</v>
      </c>
      <c r="D29" s="40">
        <f>SUM(D19:D28)</f>
        <v>10692176</v>
      </c>
    </row>
    <row r="30" spans="1:4" ht="13.5" thickBot="1">
      <c r="A30" s="24" t="s">
        <v>16</v>
      </c>
      <c r="B30" s="38">
        <v>101</v>
      </c>
      <c r="C30" s="54">
        <f>9691476+179096</f>
        <v>9870572</v>
      </c>
      <c r="D30" s="39">
        <v>9640370</v>
      </c>
    </row>
    <row r="31" spans="1:4" ht="13.5" thickBot="1">
      <c r="A31" s="24" t="s">
        <v>17</v>
      </c>
      <c r="B31" s="38"/>
      <c r="C31" s="39"/>
      <c r="D31" s="39"/>
    </row>
    <row r="32" spans="1:4" ht="13.5" thickBot="1">
      <c r="A32" s="24" t="s">
        <v>6</v>
      </c>
      <c r="B32" s="38">
        <v>110</v>
      </c>
      <c r="C32" s="39"/>
      <c r="D32" s="39"/>
    </row>
    <row r="33" spans="1:4" ht="13.5" thickBot="1">
      <c r="A33" s="24" t="s">
        <v>7</v>
      </c>
      <c r="B33" s="38">
        <v>111</v>
      </c>
      <c r="C33" s="39"/>
      <c r="D33" s="39"/>
    </row>
    <row r="34" spans="1:4" ht="13.5" thickBot="1">
      <c r="A34" s="24" t="s">
        <v>8</v>
      </c>
      <c r="B34" s="38">
        <v>112</v>
      </c>
      <c r="C34" s="39"/>
      <c r="D34" s="39"/>
    </row>
    <row r="35" spans="1:4" ht="13.5" thickBot="1">
      <c r="A35" s="24" t="s">
        <v>9</v>
      </c>
      <c r="B35" s="38">
        <v>113</v>
      </c>
      <c r="C35" s="39"/>
      <c r="D35" s="39"/>
    </row>
    <row r="36" spans="1:4" ht="13.5" thickBot="1">
      <c r="A36" s="24" t="s">
        <v>18</v>
      </c>
      <c r="B36" s="38">
        <v>114</v>
      </c>
      <c r="C36" s="39"/>
      <c r="D36" s="39"/>
    </row>
    <row r="37" spans="1:4" ht="13.5" thickBot="1">
      <c r="A37" s="24" t="s">
        <v>19</v>
      </c>
      <c r="B37" s="38">
        <v>115</v>
      </c>
      <c r="C37" s="39"/>
      <c r="D37" s="39"/>
    </row>
    <row r="38" spans="1:4" ht="13.5" thickBot="1">
      <c r="A38" s="24" t="s">
        <v>20</v>
      </c>
      <c r="B38" s="38">
        <v>116</v>
      </c>
      <c r="C38" s="39"/>
      <c r="D38" s="39"/>
    </row>
    <row r="39" spans="1:4" ht="13.5" thickBot="1">
      <c r="A39" s="24" t="s">
        <v>21</v>
      </c>
      <c r="B39" s="38">
        <v>117</v>
      </c>
      <c r="C39" s="39"/>
      <c r="D39" s="39"/>
    </row>
    <row r="40" spans="1:4" ht="13.5" thickBot="1">
      <c r="A40" s="24" t="s">
        <v>22</v>
      </c>
      <c r="B40" s="38">
        <v>118</v>
      </c>
      <c r="C40" s="39">
        <v>90580084.54242</v>
      </c>
      <c r="D40" s="39">
        <v>91480528</v>
      </c>
    </row>
    <row r="41" spans="1:4" ht="13.5" thickBot="1">
      <c r="A41" s="24" t="s">
        <v>23</v>
      </c>
      <c r="B41" s="38">
        <v>119</v>
      </c>
      <c r="C41" s="39"/>
      <c r="D41" s="39"/>
    </row>
    <row r="42" spans="1:4" ht="13.5" thickBot="1">
      <c r="A42" s="24" t="s">
        <v>24</v>
      </c>
      <c r="B42" s="38">
        <v>120</v>
      </c>
      <c r="C42" s="39"/>
      <c r="D42" s="39"/>
    </row>
    <row r="43" spans="1:4" ht="13.5" thickBot="1">
      <c r="A43" s="24" t="s">
        <v>25</v>
      </c>
      <c r="B43" s="38">
        <v>121</v>
      </c>
      <c r="C43" s="39">
        <v>508551</v>
      </c>
      <c r="D43" s="39">
        <v>534758</v>
      </c>
    </row>
    <row r="44" spans="1:4" ht="13.5" thickBot="1">
      <c r="A44" s="24" t="s">
        <v>26</v>
      </c>
      <c r="B44" s="38">
        <v>122</v>
      </c>
      <c r="C44" s="39"/>
      <c r="D44" s="39"/>
    </row>
    <row r="45" spans="1:4" ht="13.5" thickBot="1">
      <c r="A45" s="24" t="s">
        <v>27</v>
      </c>
      <c r="B45" s="38">
        <v>123</v>
      </c>
      <c r="C45" s="39">
        <v>987549.2807100001</v>
      </c>
      <c r="D45" s="39">
        <v>595773</v>
      </c>
    </row>
    <row r="46" spans="1:4" ht="13.5" thickBot="1">
      <c r="A46" s="24" t="s">
        <v>28</v>
      </c>
      <c r="B46" s="38">
        <v>200</v>
      </c>
      <c r="C46" s="40">
        <f>SUM(C32:C45)</f>
        <v>92076184.82313</v>
      </c>
      <c r="D46" s="40">
        <f>SUM(D32:D45)</f>
        <v>92611059</v>
      </c>
    </row>
    <row r="47" spans="1:4" ht="13.5" thickBot="1">
      <c r="A47" s="24" t="s">
        <v>29</v>
      </c>
      <c r="B47" s="38"/>
      <c r="C47" s="40">
        <f>C29+C30+C46</f>
        <v>114704728.84839</v>
      </c>
      <c r="D47" s="40">
        <f>D29+D30+D46</f>
        <v>112943605</v>
      </c>
    </row>
    <row r="48" spans="1:4" ht="26.25" thickBot="1">
      <c r="A48" s="24" t="s">
        <v>30</v>
      </c>
      <c r="B48" s="38" t="s">
        <v>1</v>
      </c>
      <c r="C48" s="39" t="s">
        <v>2</v>
      </c>
      <c r="D48" s="39" t="s">
        <v>2</v>
      </c>
    </row>
    <row r="49" spans="1:4" ht="13.5" thickBot="1">
      <c r="A49" s="24" t="s">
        <v>31</v>
      </c>
      <c r="B49" s="38"/>
      <c r="C49" s="39"/>
      <c r="D49" s="39"/>
    </row>
    <row r="50" spans="1:4" ht="13.5" thickBot="1">
      <c r="A50" s="24" t="s">
        <v>32</v>
      </c>
      <c r="B50" s="38">
        <v>210</v>
      </c>
      <c r="C50" s="39">
        <f>1122008.5132-9647</f>
        <v>1112361.5132</v>
      </c>
      <c r="D50" s="39">
        <v>1057915</v>
      </c>
    </row>
    <row r="51" spans="1:4" ht="13.5" thickBot="1">
      <c r="A51" s="24" t="s">
        <v>7</v>
      </c>
      <c r="B51" s="38">
        <v>211</v>
      </c>
      <c r="C51" s="39"/>
      <c r="D51" s="39"/>
    </row>
    <row r="52" spans="1:4" ht="13.5" thickBot="1">
      <c r="A52" s="24" t="s">
        <v>33</v>
      </c>
      <c r="B52" s="38">
        <v>212</v>
      </c>
      <c r="C52" s="39">
        <v>6841513.40248</v>
      </c>
      <c r="D52" s="39">
        <v>6841513</v>
      </c>
    </row>
    <row r="53" spans="1:4" ht="13.5" thickBot="1">
      <c r="A53" s="24" t="s">
        <v>34</v>
      </c>
      <c r="B53" s="38">
        <v>213</v>
      </c>
      <c r="C53" s="39">
        <v>5519313.346410001</v>
      </c>
      <c r="D53" s="39">
        <v>6677369</v>
      </c>
    </row>
    <row r="54" spans="1:4" ht="13.5" thickBot="1">
      <c r="A54" s="24" t="s">
        <v>35</v>
      </c>
      <c r="B54" s="38">
        <v>214</v>
      </c>
      <c r="C54" s="39">
        <v>24959.744</v>
      </c>
      <c r="D54" s="39">
        <v>22570</v>
      </c>
    </row>
    <row r="55" spans="1:4" ht="13.5" thickBot="1">
      <c r="A55" s="24" t="s">
        <v>36</v>
      </c>
      <c r="B55" s="38">
        <v>215</v>
      </c>
      <c r="C55" s="39"/>
      <c r="D55" s="39"/>
    </row>
    <row r="56" spans="1:4" ht="13.5" thickBot="1">
      <c r="A56" s="24" t="s">
        <v>37</v>
      </c>
      <c r="B56" s="38">
        <v>216</v>
      </c>
      <c r="C56" s="39">
        <v>226471.14776</v>
      </c>
      <c r="D56" s="39">
        <v>239375</v>
      </c>
    </row>
    <row r="57" spans="1:4" ht="13.5" thickBot="1">
      <c r="A57" s="24" t="s">
        <v>38</v>
      </c>
      <c r="B57" s="38">
        <v>217</v>
      </c>
      <c r="C57" s="39">
        <v>1386468.82003</v>
      </c>
      <c r="D57" s="39">
        <v>893990</v>
      </c>
    </row>
    <row r="58" spans="1:4" ht="13.5" thickBot="1">
      <c r="A58" s="24" t="s">
        <v>39</v>
      </c>
      <c r="B58" s="38">
        <v>300</v>
      </c>
      <c r="C58" s="40">
        <f>SUM(C50:C57)</f>
        <v>15111087.973880002</v>
      </c>
      <c r="D58" s="40">
        <f>SUM(D50:D57)</f>
        <v>15732732</v>
      </c>
    </row>
    <row r="59" spans="1:4" ht="13.5" thickBot="1">
      <c r="A59" s="24" t="s">
        <v>40</v>
      </c>
      <c r="B59" s="38">
        <v>301</v>
      </c>
      <c r="C59" s="54">
        <f>2453379-544950+35819</f>
        <v>1944248</v>
      </c>
      <c r="D59" s="39">
        <v>2031922</v>
      </c>
    </row>
    <row r="60" spans="1:4" ht="13.5" thickBot="1">
      <c r="A60" s="24" t="s">
        <v>41</v>
      </c>
      <c r="B60" s="38"/>
      <c r="C60" s="39"/>
      <c r="D60" s="39"/>
    </row>
    <row r="61" spans="1:4" ht="13.5" thickBot="1">
      <c r="A61" s="24" t="s">
        <v>32</v>
      </c>
      <c r="B61" s="38">
        <v>310</v>
      </c>
      <c r="C61" s="39">
        <f>16665623.94811+9647</f>
        <v>16675270.94811</v>
      </c>
      <c r="D61" s="39">
        <v>16413513</v>
      </c>
    </row>
    <row r="62" spans="1:4" ht="13.5" thickBot="1">
      <c r="A62" s="24" t="s">
        <v>7</v>
      </c>
      <c r="B62" s="38">
        <v>311</v>
      </c>
      <c r="C62" s="39"/>
      <c r="D62" s="39"/>
    </row>
    <row r="63" spans="1:4" ht="13.5" thickBot="1">
      <c r="A63" s="24" t="s">
        <v>42</v>
      </c>
      <c r="B63" s="38">
        <v>312</v>
      </c>
      <c r="C63" s="39"/>
      <c r="D63" s="39"/>
    </row>
    <row r="64" spans="1:4" ht="13.5" thickBot="1">
      <c r="A64" s="24" t="s">
        <v>43</v>
      </c>
      <c r="B64" s="38">
        <v>313</v>
      </c>
      <c r="C64" s="39">
        <v>487878.81797000003</v>
      </c>
      <c r="D64" s="39">
        <v>769656</v>
      </c>
    </row>
    <row r="65" spans="1:4" ht="13.5" thickBot="1">
      <c r="A65" s="24" t="s">
        <v>44</v>
      </c>
      <c r="B65" s="38">
        <v>314</v>
      </c>
      <c r="C65" s="39">
        <v>286330.643</v>
      </c>
      <c r="D65" s="39">
        <v>263155</v>
      </c>
    </row>
    <row r="66" spans="1:4" ht="13.5" thickBot="1">
      <c r="A66" s="24" t="s">
        <v>45</v>
      </c>
      <c r="B66" s="38">
        <v>315</v>
      </c>
      <c r="C66" s="39">
        <v>5535551.48606</v>
      </c>
      <c r="D66" s="39">
        <v>4908130</v>
      </c>
    </row>
    <row r="67" spans="1:4" ht="13.5" thickBot="1">
      <c r="A67" s="24" t="s">
        <v>46</v>
      </c>
      <c r="B67" s="38">
        <v>316</v>
      </c>
      <c r="C67" s="39">
        <v>3062448.099</v>
      </c>
      <c r="D67" s="39">
        <v>3284331</v>
      </c>
    </row>
    <row r="68" spans="1:4" ht="13.5" thickBot="1">
      <c r="A68" s="24" t="s">
        <v>47</v>
      </c>
      <c r="B68" s="38">
        <v>400</v>
      </c>
      <c r="C68" s="40">
        <f>SUM(C61:C67)</f>
        <v>26047479.99414</v>
      </c>
      <c r="D68" s="40">
        <f>SUM(D61:D67)</f>
        <v>25638785</v>
      </c>
    </row>
    <row r="69" spans="1:4" ht="13.5" thickBot="1">
      <c r="A69" s="24" t="s">
        <v>48</v>
      </c>
      <c r="B69" s="38"/>
      <c r="C69" s="39"/>
      <c r="D69" s="39"/>
    </row>
    <row r="70" spans="1:4" ht="13.5" thickBot="1">
      <c r="A70" s="24" t="s">
        <v>49</v>
      </c>
      <c r="B70" s="38">
        <v>410</v>
      </c>
      <c r="C70" s="39">
        <v>74004714</v>
      </c>
      <c r="D70" s="39">
        <v>74004714</v>
      </c>
    </row>
    <row r="71" spans="1:4" ht="13.5" thickBot="1">
      <c r="A71" s="24" t="s">
        <v>50</v>
      </c>
      <c r="B71" s="38">
        <v>411</v>
      </c>
      <c r="C71" s="39"/>
      <c r="D71" s="39"/>
    </row>
    <row r="72" spans="1:4" ht="13.5" thickBot="1">
      <c r="A72" s="24" t="s">
        <v>51</v>
      </c>
      <c r="B72" s="38">
        <v>412</v>
      </c>
      <c r="C72" s="39">
        <v>-11669650</v>
      </c>
      <c r="D72" s="39">
        <v>-11669650</v>
      </c>
    </row>
    <row r="73" spans="1:4" ht="13.5" thickBot="1">
      <c r="A73" s="24" t="s">
        <v>52</v>
      </c>
      <c r="B73" s="38">
        <v>413</v>
      </c>
      <c r="C73" s="39">
        <f>-13698+1143</f>
        <v>-12555</v>
      </c>
      <c r="D73" s="39">
        <f>-13698+1143</f>
        <v>-12555</v>
      </c>
    </row>
    <row r="74" spans="1:6" ht="13.5" thickBot="1">
      <c r="A74" s="24" t="s">
        <v>53</v>
      </c>
      <c r="B74" s="38">
        <v>414</v>
      </c>
      <c r="C74" s="39">
        <f>6304304.26785-627421+3459244+179096-35819</f>
        <v>9279404.26785</v>
      </c>
      <c r="D74" s="39">
        <f>3817481+3400177-1</f>
        <v>7217657</v>
      </c>
      <c r="F74" s="9"/>
    </row>
    <row r="75" spans="1:4" ht="26.25" thickBot="1">
      <c r="A75" s="24" t="s">
        <v>54</v>
      </c>
      <c r="B75" s="38">
        <v>420</v>
      </c>
      <c r="C75" s="39">
        <f>SUM(C70:C74)</f>
        <v>71601913.26785</v>
      </c>
      <c r="D75" s="39">
        <f>SUM(D70:D74)</f>
        <v>69540166</v>
      </c>
    </row>
    <row r="76" spans="1:6" ht="13.5" thickBot="1">
      <c r="A76" s="24" t="s">
        <v>55</v>
      </c>
      <c r="B76" s="38">
        <v>421</v>
      </c>
      <c r="C76" s="39"/>
      <c r="D76" s="39"/>
      <c r="F76" s="18"/>
    </row>
    <row r="77" spans="1:4" ht="13.5" thickBot="1">
      <c r="A77" s="24" t="s">
        <v>56</v>
      </c>
      <c r="B77" s="38">
        <v>500</v>
      </c>
      <c r="C77" s="40">
        <f>C75+C76</f>
        <v>71601913.26785</v>
      </c>
      <c r="D77" s="40">
        <f>D75+D76</f>
        <v>69540166</v>
      </c>
    </row>
    <row r="78" spans="1:5" ht="13.5" thickBot="1">
      <c r="A78" s="59" t="s">
        <v>57</v>
      </c>
      <c r="B78" s="60"/>
      <c r="C78" s="71">
        <f>C58+C59+C68+C77</f>
        <v>114704729.23587</v>
      </c>
      <c r="D78" s="71">
        <f>D58+D59+D68+D77</f>
        <v>112943605</v>
      </c>
      <c r="E78" s="61"/>
    </row>
    <row r="79" spans="1:4" ht="12.75">
      <c r="A79" s="62"/>
      <c r="B79" s="69"/>
      <c r="C79" s="72">
        <f>C78-C47</f>
        <v>0.3874800056219101</v>
      </c>
      <c r="D79" s="73">
        <f>D78-D47</f>
        <v>0</v>
      </c>
    </row>
    <row r="80" spans="1:4" ht="13.5" thickBot="1">
      <c r="A80" s="56" t="s">
        <v>202</v>
      </c>
      <c r="B80" s="70"/>
      <c r="C80" s="74">
        <f>(C47-C43-C58-C68-650-C59)/(142315508-22441635)*1000</f>
        <v>593.0626090671984</v>
      </c>
      <c r="D80" s="75">
        <f>(D47-D43-D58-D68-650-D59)/(142315508-22441635)*1000</f>
        <v>575.6446861444111</v>
      </c>
    </row>
    <row r="81" spans="1:4" ht="12.75">
      <c r="A81" s="57"/>
      <c r="B81" s="58"/>
      <c r="C81" s="51"/>
      <c r="D81" s="51"/>
    </row>
    <row r="82" spans="1:4" ht="12.75">
      <c r="A82" s="57"/>
      <c r="B82" s="58"/>
      <c r="C82" s="51"/>
      <c r="D82" s="51"/>
    </row>
    <row r="83" spans="1:5" s="15" customFormat="1" ht="13.5" customHeight="1">
      <c r="A83" s="26" t="s">
        <v>209</v>
      </c>
      <c r="B83" s="14"/>
      <c r="C83" s="17"/>
      <c r="D83" s="35"/>
      <c r="E83" s="16"/>
    </row>
    <row r="84" spans="1:5" s="15" customFormat="1" ht="13.5" customHeight="1">
      <c r="A84" s="27" t="s">
        <v>207</v>
      </c>
      <c r="B84" s="14"/>
      <c r="C84" s="17"/>
      <c r="D84" s="35"/>
      <c r="E84" s="16"/>
    </row>
    <row r="85" spans="1:5" s="15" customFormat="1" ht="7.5" customHeight="1">
      <c r="A85" s="27"/>
      <c r="B85" s="14"/>
      <c r="C85" s="17"/>
      <c r="D85" s="35"/>
      <c r="E85" s="16"/>
    </row>
    <row r="86" spans="1:5" s="15" customFormat="1" ht="13.5" customHeight="1">
      <c r="A86" s="27"/>
      <c r="B86" s="14"/>
      <c r="C86" s="17"/>
      <c r="D86" s="35"/>
      <c r="E86" s="16"/>
    </row>
    <row r="87" spans="1:4" ht="13.5" customHeight="1">
      <c r="A87" s="26" t="s">
        <v>210</v>
      </c>
      <c r="B87" s="19"/>
      <c r="C87" s="52"/>
      <c r="D87" s="19"/>
    </row>
    <row r="88" spans="1:4" ht="13.5" customHeight="1">
      <c r="A88" s="27" t="s">
        <v>208</v>
      </c>
      <c r="B88" s="19"/>
      <c r="C88" s="19"/>
      <c r="D88" s="19"/>
    </row>
    <row r="89" spans="1:4" ht="12.75">
      <c r="A89" s="27" t="s">
        <v>58</v>
      </c>
      <c r="B89" s="19"/>
      <c r="C89" s="19"/>
      <c r="D89" s="19"/>
    </row>
    <row r="90" spans="1:4" ht="12.75">
      <c r="A90" s="27"/>
      <c r="B90" s="19"/>
      <c r="C90" s="19"/>
      <c r="D90" s="19"/>
    </row>
  </sheetData>
  <sheetProtection/>
  <mergeCells count="5">
    <mergeCell ref="A14:D14"/>
    <mergeCell ref="A10:C10"/>
    <mergeCell ref="A13:D13"/>
    <mergeCell ref="A11:C11"/>
    <mergeCell ref="A12:C12"/>
  </mergeCells>
  <hyperlinks>
    <hyperlink ref="D6" r:id="rId1" display="jl:30820085.0 "/>
  </hyperlinks>
  <printOptions/>
  <pageMargins left="0.7480314960629921" right="0.5118110236220472" top="0.4724409448818898" bottom="0.3937007874015748" header="0.31496062992125984" footer="0.31496062992125984"/>
  <pageSetup fitToHeight="1" fitToWidth="1" horizontalDpi="600" verticalDpi="600" orientation="portrait" paperSize="9" scale="6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9"/>
  <sheetViews>
    <sheetView workbookViewId="0" topLeftCell="A1">
      <selection activeCell="D22" sqref="D22"/>
    </sheetView>
  </sheetViews>
  <sheetFormatPr defaultColWidth="9.00390625" defaultRowHeight="12.75"/>
  <cols>
    <col min="1" max="1" width="94.625" style="8" customWidth="1"/>
    <col min="2" max="2" width="9.125" style="8" customWidth="1"/>
    <col min="3" max="3" width="17.875" style="8" customWidth="1"/>
    <col min="4" max="4" width="16.875" style="8" customWidth="1"/>
    <col min="5" max="16384" width="9.125" style="8" customWidth="1"/>
  </cols>
  <sheetData>
    <row r="1" ht="12.75">
      <c r="D1" s="63"/>
    </row>
    <row r="2" ht="12.75">
      <c r="D2" s="55" t="s">
        <v>197</v>
      </c>
    </row>
    <row r="3" ht="12.75">
      <c r="D3" s="55" t="s">
        <v>198</v>
      </c>
    </row>
    <row r="4" ht="12.75">
      <c r="D4" s="55" t="s">
        <v>199</v>
      </c>
    </row>
    <row r="5" ht="12.75">
      <c r="D5" s="64"/>
    </row>
    <row r="6" ht="12.75">
      <c r="D6" s="64"/>
    </row>
    <row r="7" ht="12.75">
      <c r="D7" s="64"/>
    </row>
    <row r="8" spans="1:4" ht="12.75">
      <c r="A8" s="79"/>
      <c r="B8" s="79"/>
      <c r="C8" s="79"/>
      <c r="D8" s="79"/>
    </row>
    <row r="9" ht="12.75">
      <c r="A9" s="65"/>
    </row>
    <row r="10" spans="1:4" ht="12.75">
      <c r="A10" s="76" t="s">
        <v>203</v>
      </c>
      <c r="B10" s="76"/>
      <c r="C10" s="76"/>
      <c r="D10" s="76"/>
    </row>
    <row r="11" spans="1:4" ht="12.75">
      <c r="A11" s="76" t="s">
        <v>204</v>
      </c>
      <c r="B11" s="76"/>
      <c r="C11" s="76"/>
      <c r="D11" s="76"/>
    </row>
    <row r="12" ht="12.75">
      <c r="D12" s="64"/>
    </row>
    <row r="13" spans="1:4" ht="13.5" thickBot="1">
      <c r="A13" s="20"/>
      <c r="B13" s="19"/>
      <c r="C13" s="19"/>
      <c r="D13" s="19"/>
    </row>
    <row r="14" spans="1:4" ht="39" thickBot="1">
      <c r="A14" s="21" t="s">
        <v>59</v>
      </c>
      <c r="B14" s="22" t="s">
        <v>1</v>
      </c>
      <c r="C14" s="23" t="s">
        <v>196</v>
      </c>
      <c r="D14" s="21" t="s">
        <v>190</v>
      </c>
    </row>
    <row r="15" spans="1:4" ht="13.5" thickBot="1">
      <c r="A15" s="24" t="s">
        <v>62</v>
      </c>
      <c r="B15" s="25">
        <v>10</v>
      </c>
      <c r="C15" s="28">
        <v>16150875.39612</v>
      </c>
      <c r="D15" s="28">
        <v>15699072.12284</v>
      </c>
    </row>
    <row r="16" spans="1:4" ht="13.5" thickBot="1">
      <c r="A16" s="24" t="s">
        <v>63</v>
      </c>
      <c r="B16" s="25">
        <v>11</v>
      </c>
      <c r="C16" s="29">
        <v>12130637.13225</v>
      </c>
      <c r="D16" s="29">
        <v>11428057</v>
      </c>
    </row>
    <row r="17" spans="1:4" ht="13.5" thickBot="1">
      <c r="A17" s="24" t="s">
        <v>64</v>
      </c>
      <c r="B17" s="25">
        <v>12</v>
      </c>
      <c r="C17" s="30">
        <f>C15-C16</f>
        <v>4020238.263870001</v>
      </c>
      <c r="D17" s="30">
        <f>D15-D16</f>
        <v>4271015.12284</v>
      </c>
    </row>
    <row r="18" spans="1:4" ht="13.5" thickBot="1">
      <c r="A18" s="24" t="s">
        <v>65</v>
      </c>
      <c r="B18" s="25">
        <v>13</v>
      </c>
      <c r="C18" s="29"/>
      <c r="D18" s="29"/>
    </row>
    <row r="19" spans="1:4" ht="13.5" thickBot="1">
      <c r="A19" s="24" t="s">
        <v>66</v>
      </c>
      <c r="B19" s="25">
        <v>14</v>
      </c>
      <c r="C19" s="29">
        <v>481454.09765999997</v>
      </c>
      <c r="D19" s="29">
        <v>359468</v>
      </c>
    </row>
    <row r="20" spans="1:6" ht="13.5" thickBot="1">
      <c r="A20" s="24" t="s">
        <v>67</v>
      </c>
      <c r="B20" s="25">
        <v>15</v>
      </c>
      <c r="C20" s="29">
        <f>134437.74867</f>
        <v>134437.74867</v>
      </c>
      <c r="D20" s="29">
        <f>35392</f>
        <v>35392</v>
      </c>
      <c r="F20" s="9"/>
    </row>
    <row r="21" spans="1:4" ht="13.5" thickBot="1">
      <c r="A21" s="24" t="s">
        <v>68</v>
      </c>
      <c r="B21" s="25">
        <v>16</v>
      </c>
      <c r="C21" s="29">
        <f>255339.47759</f>
        <v>255339.47759</v>
      </c>
      <c r="D21" s="29">
        <f>228998</f>
        <v>228998</v>
      </c>
    </row>
    <row r="22" spans="1:6" ht="13.5" thickBot="1">
      <c r="A22" s="24" t="s">
        <v>69</v>
      </c>
      <c r="B22" s="25">
        <v>20</v>
      </c>
      <c r="C22" s="30">
        <f>C17-C19-C20+C21</f>
        <v>3659685.8951300005</v>
      </c>
      <c r="D22" s="30">
        <f>D17-D19-D20+D21</f>
        <v>4105153.1228400003</v>
      </c>
      <c r="F22" s="9"/>
    </row>
    <row r="23" spans="1:4" ht="13.5" thickBot="1">
      <c r="A23" s="24" t="s">
        <v>70</v>
      </c>
      <c r="B23" s="25">
        <v>21</v>
      </c>
      <c r="C23" s="29">
        <f>340207.2872-115532</f>
        <v>224675.28720000002</v>
      </c>
      <c r="D23" s="29">
        <f>509485.30508-305518+1</f>
        <v>203968.30508000002</v>
      </c>
    </row>
    <row r="24" spans="1:4" ht="13.5" thickBot="1">
      <c r="A24" s="24" t="s">
        <v>71</v>
      </c>
      <c r="B24" s="25">
        <v>22</v>
      </c>
      <c r="C24" s="29">
        <v>896497.82166</v>
      </c>
      <c r="D24" s="29">
        <v>839828</v>
      </c>
    </row>
    <row r="25" spans="1:4" ht="26.25" thickBot="1">
      <c r="A25" s="24" t="s">
        <v>72</v>
      </c>
      <c r="B25" s="25">
        <v>23</v>
      </c>
      <c r="C25" s="30"/>
      <c r="D25" s="30"/>
    </row>
    <row r="26" spans="1:4" ht="13.5" thickBot="1">
      <c r="A26" s="24" t="s">
        <v>73</v>
      </c>
      <c r="B26" s="25">
        <v>24</v>
      </c>
      <c r="C26" s="29"/>
      <c r="D26" s="29"/>
    </row>
    <row r="27" spans="1:9" ht="13.5" thickBot="1">
      <c r="A27" s="24" t="s">
        <v>74</v>
      </c>
      <c r="B27" s="25">
        <v>25</v>
      </c>
      <c r="C27" s="29"/>
      <c r="D27" s="29"/>
      <c r="E27" s="10"/>
      <c r="F27" s="10"/>
      <c r="G27" s="10"/>
      <c r="H27" s="10"/>
      <c r="I27" s="10"/>
    </row>
    <row r="28" spans="1:9" ht="13.5" thickBot="1">
      <c r="A28" s="24" t="s">
        <v>75</v>
      </c>
      <c r="B28" s="25">
        <v>100</v>
      </c>
      <c r="C28" s="30">
        <f>C22+C23-C24+C25</f>
        <v>2987863.360670001</v>
      </c>
      <c r="D28" s="30">
        <f>D22+D23-D24</f>
        <v>3469293.4279200006</v>
      </c>
      <c r="E28" s="10"/>
      <c r="F28" s="13"/>
      <c r="G28" s="10"/>
      <c r="H28" s="10"/>
      <c r="I28" s="10"/>
    </row>
    <row r="29" spans="1:9" ht="13.5" thickBot="1">
      <c r="A29" s="24" t="s">
        <v>76</v>
      </c>
      <c r="B29" s="25">
        <v>101</v>
      </c>
      <c r="C29" s="29">
        <v>627421.038818563</v>
      </c>
      <c r="D29" s="29">
        <v>798903</v>
      </c>
      <c r="E29" s="10"/>
      <c r="F29" s="11"/>
      <c r="G29" s="12"/>
      <c r="H29" s="10"/>
      <c r="I29" s="10"/>
    </row>
    <row r="30" spans="1:9" ht="13.5" thickBot="1">
      <c r="A30" s="24" t="s">
        <v>77</v>
      </c>
      <c r="B30" s="25">
        <v>200</v>
      </c>
      <c r="C30" s="30">
        <f>C28-C29</f>
        <v>2360442.321851438</v>
      </c>
      <c r="D30" s="30">
        <f>D28-D29</f>
        <v>2670390.4279200006</v>
      </c>
      <c r="E30" s="10"/>
      <c r="F30" s="13"/>
      <c r="G30" s="13"/>
      <c r="H30" s="10"/>
      <c r="I30" s="10"/>
    </row>
    <row r="31" spans="1:9" ht="13.5" thickBot="1">
      <c r="A31" s="24" t="s">
        <v>78</v>
      </c>
      <c r="B31" s="25">
        <v>201</v>
      </c>
      <c r="C31" s="29">
        <v>317876</v>
      </c>
      <c r="D31" s="29">
        <v>630785</v>
      </c>
      <c r="E31" s="10"/>
      <c r="F31" s="13"/>
      <c r="G31" s="10"/>
      <c r="H31" s="10"/>
      <c r="I31" s="10"/>
    </row>
    <row r="32" spans="1:9" ht="13.5" thickBot="1">
      <c r="A32" s="24" t="s">
        <v>79</v>
      </c>
      <c r="B32" s="25">
        <v>300</v>
      </c>
      <c r="C32" s="30">
        <f>C30+C31</f>
        <v>2678318.321851438</v>
      </c>
      <c r="D32" s="30">
        <f>D30+D31</f>
        <v>3301175.4279200006</v>
      </c>
      <c r="E32" s="13"/>
      <c r="F32" s="13"/>
      <c r="G32" s="10"/>
      <c r="H32" s="10"/>
      <c r="I32" s="10"/>
    </row>
    <row r="33" spans="1:9" ht="13.5" thickBot="1">
      <c r="A33" s="24" t="s">
        <v>80</v>
      </c>
      <c r="B33" s="25"/>
      <c r="C33" s="29">
        <f>C32-C34</f>
        <v>2678318.321851438</v>
      </c>
      <c r="D33" s="29">
        <f>D32-D34</f>
        <v>3301175.4279200006</v>
      </c>
      <c r="E33" s="10"/>
      <c r="F33" s="10"/>
      <c r="G33" s="10"/>
      <c r="H33" s="10"/>
      <c r="I33" s="10"/>
    </row>
    <row r="34" spans="1:9" ht="13.5" thickBot="1">
      <c r="A34" s="24" t="s">
        <v>81</v>
      </c>
      <c r="B34" s="25"/>
      <c r="C34" s="29"/>
      <c r="D34" s="29"/>
      <c r="E34" s="10"/>
      <c r="F34" s="10"/>
      <c r="G34" s="10"/>
      <c r="H34" s="10"/>
      <c r="I34" s="10"/>
    </row>
    <row r="35" spans="1:4" ht="13.5" thickBot="1">
      <c r="A35" s="24" t="s">
        <v>82</v>
      </c>
      <c r="B35" s="25">
        <v>400</v>
      </c>
      <c r="C35" s="31">
        <f>SUM(C37:C47)</f>
        <v>0</v>
      </c>
      <c r="D35" s="53">
        <f>SUM(D36:D47)</f>
        <v>0</v>
      </c>
    </row>
    <row r="36" spans="1:4" ht="13.5" thickBot="1">
      <c r="A36" s="24" t="s">
        <v>83</v>
      </c>
      <c r="B36" s="25"/>
      <c r="C36" s="29"/>
      <c r="D36" s="29"/>
    </row>
    <row r="37" spans="1:4" ht="13.5" thickBot="1">
      <c r="A37" s="24" t="s">
        <v>84</v>
      </c>
      <c r="B37" s="25">
        <v>410</v>
      </c>
      <c r="C37" s="29"/>
      <c r="D37" s="29"/>
    </row>
    <row r="38" spans="1:4" ht="13.5" thickBot="1">
      <c r="A38" s="24" t="s">
        <v>85</v>
      </c>
      <c r="B38" s="25">
        <v>411</v>
      </c>
      <c r="C38" s="29"/>
      <c r="D38" s="29"/>
    </row>
    <row r="39" spans="1:4" ht="26.25" thickBot="1">
      <c r="A39" s="24" t="s">
        <v>86</v>
      </c>
      <c r="B39" s="25">
        <v>412</v>
      </c>
      <c r="C39" s="29"/>
      <c r="D39" s="29"/>
    </row>
    <row r="40" spans="1:4" ht="13.5" thickBot="1">
      <c r="A40" s="24" t="s">
        <v>87</v>
      </c>
      <c r="B40" s="25">
        <v>413</v>
      </c>
      <c r="C40" s="29"/>
      <c r="D40" s="29"/>
    </row>
    <row r="41" spans="1:4" ht="13.5" thickBot="1">
      <c r="A41" s="24" t="s">
        <v>88</v>
      </c>
      <c r="B41" s="25">
        <v>414</v>
      </c>
      <c r="C41" s="29"/>
      <c r="D41" s="29"/>
    </row>
    <row r="42" spans="1:4" ht="13.5" thickBot="1">
      <c r="A42" s="24" t="s">
        <v>89</v>
      </c>
      <c r="B42" s="25">
        <v>415</v>
      </c>
      <c r="C42" s="29"/>
      <c r="D42" s="29"/>
    </row>
    <row r="43" spans="1:4" ht="13.5" thickBot="1">
      <c r="A43" s="24" t="s">
        <v>90</v>
      </c>
      <c r="B43" s="25">
        <v>416</v>
      </c>
      <c r="C43" s="29"/>
      <c r="D43" s="29"/>
    </row>
    <row r="44" spans="1:4" ht="13.5" thickBot="1">
      <c r="A44" s="24" t="s">
        <v>91</v>
      </c>
      <c r="B44" s="25">
        <v>417</v>
      </c>
      <c r="C44" s="29"/>
      <c r="D44" s="29"/>
    </row>
    <row r="45" spans="1:4" ht="13.5" thickBot="1">
      <c r="A45" s="24" t="s">
        <v>92</v>
      </c>
      <c r="B45" s="25">
        <v>418</v>
      </c>
      <c r="C45" s="29"/>
      <c r="D45" s="29"/>
    </row>
    <row r="46" spans="1:4" ht="13.5" thickBot="1">
      <c r="A46" s="24" t="s">
        <v>93</v>
      </c>
      <c r="B46" s="25">
        <v>419</v>
      </c>
      <c r="C46" s="29"/>
      <c r="D46" s="29"/>
    </row>
    <row r="47" spans="1:4" ht="13.5" thickBot="1">
      <c r="A47" s="24" t="s">
        <v>94</v>
      </c>
      <c r="B47" s="25">
        <v>420</v>
      </c>
      <c r="C47" s="30"/>
      <c r="D47" s="30"/>
    </row>
    <row r="48" spans="1:4" ht="13.5" thickBot="1">
      <c r="A48" s="24" t="s">
        <v>95</v>
      </c>
      <c r="B48" s="25">
        <v>500</v>
      </c>
      <c r="C48" s="30">
        <f>C32+C35</f>
        <v>2678318.321851438</v>
      </c>
      <c r="D48" s="30">
        <f>D32+D35</f>
        <v>3301175.4279200006</v>
      </c>
    </row>
    <row r="49" spans="1:4" ht="13.5" thickBot="1">
      <c r="A49" s="24" t="s">
        <v>96</v>
      </c>
      <c r="B49" s="25"/>
      <c r="C49" s="30"/>
      <c r="D49" s="30"/>
    </row>
    <row r="50" spans="1:4" ht="13.5" thickBot="1">
      <c r="A50" s="24" t="s">
        <v>80</v>
      </c>
      <c r="B50" s="25"/>
      <c r="C50" s="30">
        <f>C48</f>
        <v>2678318.321851438</v>
      </c>
      <c r="D50" s="30">
        <f>D48</f>
        <v>3301175.4279200006</v>
      </c>
    </row>
    <row r="51" spans="1:4" ht="13.5" thickBot="1">
      <c r="A51" s="24" t="s">
        <v>97</v>
      </c>
      <c r="B51" s="25"/>
      <c r="C51" s="30"/>
      <c r="D51" s="32"/>
    </row>
    <row r="52" spans="1:4" ht="13.5" thickBot="1">
      <c r="A52" s="24" t="s">
        <v>98</v>
      </c>
      <c r="B52" s="25">
        <v>600</v>
      </c>
      <c r="C52" s="30"/>
      <c r="D52" s="32"/>
    </row>
    <row r="53" spans="1:4" ht="13.5" thickBot="1">
      <c r="A53" s="24" t="s">
        <v>83</v>
      </c>
      <c r="B53" s="25"/>
      <c r="C53" s="30"/>
      <c r="D53" s="32"/>
    </row>
    <row r="54" spans="1:4" ht="13.5" thickBot="1">
      <c r="A54" s="24" t="s">
        <v>99</v>
      </c>
      <c r="B54" s="25"/>
      <c r="C54" s="30"/>
      <c r="D54" s="32"/>
    </row>
    <row r="55" spans="1:4" ht="13.5" thickBot="1">
      <c r="A55" s="24" t="s">
        <v>100</v>
      </c>
      <c r="B55" s="25"/>
      <c r="C55" s="30"/>
      <c r="D55" s="32"/>
    </row>
    <row r="56" spans="1:4" ht="13.5" thickBot="1">
      <c r="A56" s="24" t="s">
        <v>101</v>
      </c>
      <c r="B56" s="25"/>
      <c r="C56" s="29"/>
      <c r="D56" s="33"/>
    </row>
    <row r="57" spans="1:4" ht="13.5" thickBot="1">
      <c r="A57" s="24" t="s">
        <v>102</v>
      </c>
      <c r="B57" s="25"/>
      <c r="C57" s="29"/>
      <c r="D57" s="33"/>
    </row>
    <row r="58" spans="1:4" ht="13.5" thickBot="1">
      <c r="A58" s="24" t="s">
        <v>100</v>
      </c>
      <c r="B58" s="25"/>
      <c r="C58" s="29"/>
      <c r="D58" s="33"/>
    </row>
    <row r="59" spans="1:4" ht="13.5" thickBot="1">
      <c r="A59" s="24" t="s">
        <v>101</v>
      </c>
      <c r="B59" s="25"/>
      <c r="C59" s="29"/>
      <c r="D59" s="33"/>
    </row>
    <row r="60" spans="1:4" ht="20.25" customHeight="1">
      <c r="A60" s="19"/>
      <c r="B60" s="19"/>
      <c r="C60" s="20"/>
      <c r="D60" s="20"/>
    </row>
    <row r="61" spans="1:5" s="15" customFormat="1" ht="13.5" customHeight="1">
      <c r="A61" s="26" t="s">
        <v>209</v>
      </c>
      <c r="B61" s="14"/>
      <c r="C61" s="17"/>
      <c r="D61" s="35"/>
      <c r="E61" s="16"/>
    </row>
    <row r="62" spans="1:5" s="15" customFormat="1" ht="13.5" customHeight="1">
      <c r="A62" s="27" t="s">
        <v>207</v>
      </c>
      <c r="B62" s="14"/>
      <c r="C62" s="17"/>
      <c r="D62" s="35"/>
      <c r="E62" s="16"/>
    </row>
    <row r="63" spans="1:5" s="15" customFormat="1" ht="7.5" customHeight="1">
      <c r="A63" s="27"/>
      <c r="B63" s="14"/>
      <c r="C63" s="17"/>
      <c r="D63" s="35"/>
      <c r="E63" s="16"/>
    </row>
    <row r="64" spans="1:5" s="15" customFormat="1" ht="13.5" customHeight="1">
      <c r="A64" s="27"/>
      <c r="B64" s="14"/>
      <c r="C64" s="17"/>
      <c r="D64" s="35"/>
      <c r="E64" s="16"/>
    </row>
    <row r="65" spans="1:4" ht="13.5" customHeight="1">
      <c r="A65" s="26" t="s">
        <v>210</v>
      </c>
      <c r="B65" s="19"/>
      <c r="C65" s="52"/>
      <c r="D65" s="19"/>
    </row>
    <row r="66" spans="1:4" ht="13.5" customHeight="1">
      <c r="A66" s="27" t="s">
        <v>208</v>
      </c>
      <c r="B66" s="19"/>
      <c r="C66" s="19"/>
      <c r="D66" s="19"/>
    </row>
    <row r="67" spans="1:4" ht="12.75">
      <c r="A67" s="27" t="s">
        <v>58</v>
      </c>
      <c r="B67" s="19"/>
      <c r="C67" s="19"/>
      <c r="D67" s="19"/>
    </row>
    <row r="68" ht="12.75">
      <c r="A68" s="1"/>
    </row>
    <row r="69" ht="12.75">
      <c r="A69" s="1"/>
    </row>
  </sheetData>
  <sheetProtection/>
  <mergeCells count="3">
    <mergeCell ref="A11:D11"/>
    <mergeCell ref="A8:D8"/>
    <mergeCell ref="A10:D10"/>
  </mergeCells>
  <hyperlinks>
    <hyperlink ref="D3" r:id="rId1" display="jl:30820085.0 "/>
  </hyperlinks>
  <printOptions/>
  <pageMargins left="0.7480314960629921" right="0.5118110236220472" top="0.47244094488188976" bottom="0.3937007874015748" header="0.31496062992125984" footer="0.31496062992125984"/>
  <pageSetup horizontalDpi="600" verticalDpi="600" orientation="portrait" paperSize="9" scale="62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4"/>
  <sheetViews>
    <sheetView zoomScalePageLayoutView="0" workbookViewId="0" topLeftCell="A88">
      <selection activeCell="C24" sqref="C24"/>
    </sheetView>
  </sheetViews>
  <sheetFormatPr defaultColWidth="9.00390625" defaultRowHeight="12.75"/>
  <cols>
    <col min="1" max="1" width="77.875" style="0" customWidth="1"/>
    <col min="3" max="3" width="15.875" style="6" customWidth="1"/>
    <col min="4" max="4" width="17.625" style="6" customWidth="1"/>
    <col min="9" max="9" width="13.875" style="0" customWidth="1"/>
  </cols>
  <sheetData>
    <row r="1" s="8" customFormat="1" ht="12.75">
      <c r="D1" s="55" t="s">
        <v>197</v>
      </c>
    </row>
    <row r="2" s="8" customFormat="1" ht="12.75">
      <c r="D2" s="55" t="s">
        <v>198</v>
      </c>
    </row>
    <row r="3" s="8" customFormat="1" ht="12.75">
      <c r="D3" s="55" t="s">
        <v>199</v>
      </c>
    </row>
    <row r="4" ht="12.75">
      <c r="D4" s="66"/>
    </row>
    <row r="5" ht="12.75">
      <c r="D5" s="66"/>
    </row>
    <row r="6" ht="12.75">
      <c r="A6" s="2"/>
    </row>
    <row r="7" spans="1:4" ht="12.75">
      <c r="A7" s="76" t="s">
        <v>205</v>
      </c>
      <c r="B7" s="76"/>
      <c r="C7" s="76"/>
      <c r="D7" s="76"/>
    </row>
    <row r="8" spans="1:4" ht="12.75">
      <c r="A8" s="76" t="s">
        <v>204</v>
      </c>
      <c r="B8" s="76"/>
      <c r="C8" s="76"/>
      <c r="D8" s="76"/>
    </row>
    <row r="9" ht="12.75">
      <c r="A9" s="3"/>
    </row>
    <row r="10" ht="12.75">
      <c r="A10" s="3"/>
    </row>
    <row r="11" ht="12.75">
      <c r="D11" s="66"/>
    </row>
    <row r="12" spans="1:4" ht="12.75">
      <c r="A12" s="36"/>
      <c r="B12" s="41"/>
      <c r="C12" s="42"/>
      <c r="D12" s="42"/>
    </row>
    <row r="13" spans="1:4" ht="13.5" thickBot="1">
      <c r="A13" s="43"/>
      <c r="B13" s="41"/>
      <c r="C13" s="42"/>
      <c r="D13" s="42"/>
    </row>
    <row r="14" spans="1:4" ht="26.25" thickBot="1">
      <c r="A14" s="21" t="s">
        <v>59</v>
      </c>
      <c r="B14" s="37" t="s">
        <v>1</v>
      </c>
      <c r="C14" s="44" t="s">
        <v>60</v>
      </c>
      <c r="D14" s="44" t="s">
        <v>61</v>
      </c>
    </row>
    <row r="15" spans="1:4" ht="13.5" thickBot="1">
      <c r="A15" s="80" t="s">
        <v>103</v>
      </c>
      <c r="B15" s="81"/>
      <c r="C15" s="81"/>
      <c r="D15" s="82"/>
    </row>
    <row r="16" spans="1:4" ht="13.5" thickBot="1">
      <c r="A16" s="24" t="s">
        <v>104</v>
      </c>
      <c r="B16" s="38">
        <v>10</v>
      </c>
      <c r="C16" s="45">
        <f>SUM(C18:C23)</f>
        <v>14666643.029590001</v>
      </c>
      <c r="D16" s="45">
        <f>SUM(D18:D23)</f>
        <v>16714155.12016</v>
      </c>
    </row>
    <row r="17" spans="1:4" ht="13.5" thickBot="1">
      <c r="A17" s="24" t="s">
        <v>83</v>
      </c>
      <c r="B17" s="38"/>
      <c r="C17" s="46"/>
      <c r="D17" s="46"/>
    </row>
    <row r="18" spans="1:4" ht="13.5" thickBot="1">
      <c r="A18" s="24" t="s">
        <v>105</v>
      </c>
      <c r="B18" s="38">
        <v>11</v>
      </c>
      <c r="C18" s="46">
        <v>14471860.71749</v>
      </c>
      <c r="D18" s="46">
        <v>16435621.22436</v>
      </c>
    </row>
    <row r="19" spans="1:4" ht="13.5" thickBot="1">
      <c r="A19" s="24" t="s">
        <v>106</v>
      </c>
      <c r="B19" s="38">
        <v>12</v>
      </c>
      <c r="C19" s="46"/>
      <c r="D19" s="46"/>
    </row>
    <row r="20" spans="1:4" ht="13.5" thickBot="1">
      <c r="A20" s="24" t="s">
        <v>107</v>
      </c>
      <c r="B20" s="38">
        <v>13</v>
      </c>
      <c r="C20" s="46"/>
      <c r="D20" s="46"/>
    </row>
    <row r="21" spans="1:4" ht="13.5" thickBot="1">
      <c r="A21" s="24" t="s">
        <v>108</v>
      </c>
      <c r="B21" s="38">
        <v>14</v>
      </c>
      <c r="C21" s="46"/>
      <c r="D21" s="46"/>
    </row>
    <row r="22" spans="1:4" ht="13.5" thickBot="1">
      <c r="A22" s="24" t="s">
        <v>109</v>
      </c>
      <c r="B22" s="38">
        <v>15</v>
      </c>
      <c r="C22" s="46">
        <v>129805.3121</v>
      </c>
      <c r="D22" s="46">
        <v>147933.21174</v>
      </c>
    </row>
    <row r="23" spans="1:4" ht="13.5" thickBot="1">
      <c r="A23" s="24" t="s">
        <v>110</v>
      </c>
      <c r="B23" s="38">
        <v>16</v>
      </c>
      <c r="C23" s="46">
        <v>64977</v>
      </c>
      <c r="D23" s="46">
        <v>130600.68406</v>
      </c>
    </row>
    <row r="24" spans="1:4" ht="13.5" thickBot="1">
      <c r="A24" s="24" t="s">
        <v>111</v>
      </c>
      <c r="B24" s="38">
        <v>20</v>
      </c>
      <c r="C24" s="45">
        <f>SUM(C26:C32)</f>
        <v>11217502.97575</v>
      </c>
      <c r="D24" s="45">
        <f>SUM(D26:D32)</f>
        <v>11656728.08113</v>
      </c>
    </row>
    <row r="25" spans="1:4" ht="13.5" thickBot="1">
      <c r="A25" s="24" t="s">
        <v>83</v>
      </c>
      <c r="B25" s="38"/>
      <c r="C25" s="46"/>
      <c r="D25" s="46"/>
    </row>
    <row r="26" spans="1:4" ht="13.5" thickBot="1">
      <c r="A26" s="24" t="s">
        <v>112</v>
      </c>
      <c r="B26" s="38">
        <v>21</v>
      </c>
      <c r="C26" s="46">
        <v>5848160.747079999</v>
      </c>
      <c r="D26" s="46">
        <v>6727441.50784</v>
      </c>
    </row>
    <row r="27" spans="1:4" ht="13.5" thickBot="1">
      <c r="A27" s="24" t="s">
        <v>113</v>
      </c>
      <c r="B27" s="38">
        <v>22</v>
      </c>
      <c r="C27" s="46">
        <v>235061.76621000003</v>
      </c>
      <c r="D27" s="46">
        <v>286518.52920999995</v>
      </c>
    </row>
    <row r="28" spans="1:4" ht="13.5" thickBot="1">
      <c r="A28" s="24" t="s">
        <v>114</v>
      </c>
      <c r="B28" s="38">
        <v>23</v>
      </c>
      <c r="C28" s="46">
        <v>3451378.11019</v>
      </c>
      <c r="D28" s="46">
        <v>2790949.92452</v>
      </c>
    </row>
    <row r="29" spans="1:4" ht="13.5" thickBot="1">
      <c r="A29" s="24" t="s">
        <v>115</v>
      </c>
      <c r="B29" s="38">
        <v>24</v>
      </c>
      <c r="C29" s="46">
        <v>526776.2325</v>
      </c>
      <c r="D29" s="46">
        <v>526776.2325</v>
      </c>
    </row>
    <row r="30" spans="1:4" ht="13.5" thickBot="1">
      <c r="A30" s="24" t="s">
        <v>116</v>
      </c>
      <c r="B30" s="38">
        <v>25</v>
      </c>
      <c r="C30" s="46"/>
      <c r="D30" s="46">
        <v>0</v>
      </c>
    </row>
    <row r="31" spans="1:4" ht="13.5" thickBot="1">
      <c r="A31" s="24" t="s">
        <v>117</v>
      </c>
      <c r="B31" s="38">
        <v>26</v>
      </c>
      <c r="C31" s="46">
        <v>993446.85551</v>
      </c>
      <c r="D31" s="46">
        <v>1136513.98067</v>
      </c>
    </row>
    <row r="32" spans="1:4" ht="13.5" thickBot="1">
      <c r="A32" s="24" t="s">
        <v>118</v>
      </c>
      <c r="B32" s="38">
        <v>27</v>
      </c>
      <c r="C32" s="46">
        <v>162679.26426</v>
      </c>
      <c r="D32" s="46">
        <v>188527.90639000002</v>
      </c>
    </row>
    <row r="33" spans="1:7" ht="13.5" thickBot="1">
      <c r="A33" s="24" t="s">
        <v>119</v>
      </c>
      <c r="B33" s="38">
        <v>30</v>
      </c>
      <c r="C33" s="45">
        <f>C16-C24</f>
        <v>3449140.053840002</v>
      </c>
      <c r="D33" s="45">
        <f>D16-D24</f>
        <v>5057427.039030001</v>
      </c>
      <c r="G33" s="6"/>
    </row>
    <row r="34" spans="1:9" ht="13.5" thickBot="1">
      <c r="A34" s="24" t="s">
        <v>192</v>
      </c>
      <c r="B34" s="38"/>
      <c r="C34" s="47"/>
      <c r="D34" s="47"/>
      <c r="I34" s="6"/>
    </row>
    <row r="35" spans="1:4" ht="13.5" thickBot="1">
      <c r="A35" s="80" t="s">
        <v>120</v>
      </c>
      <c r="B35" s="81"/>
      <c r="C35" s="81"/>
      <c r="D35" s="82"/>
    </row>
    <row r="36" spans="1:4" ht="13.5" thickBot="1">
      <c r="A36" s="24" t="s">
        <v>121</v>
      </c>
      <c r="B36" s="38">
        <v>40</v>
      </c>
      <c r="C36" s="45">
        <f>SUM(C38:C48)</f>
        <v>528680.21988</v>
      </c>
      <c r="D36" s="45">
        <f>SUM(D38:D48)</f>
        <v>1068706.02384</v>
      </c>
    </row>
    <row r="37" spans="1:4" ht="13.5" thickBot="1">
      <c r="A37" s="24" t="s">
        <v>83</v>
      </c>
      <c r="B37" s="38"/>
      <c r="C37" s="46"/>
      <c r="D37" s="46"/>
    </row>
    <row r="38" spans="1:4" ht="13.5" thickBot="1">
      <c r="A38" s="24" t="s">
        <v>122</v>
      </c>
      <c r="B38" s="38">
        <v>41</v>
      </c>
      <c r="C38" s="46"/>
      <c r="D38" s="46"/>
    </row>
    <row r="39" spans="1:4" ht="13.5" thickBot="1">
      <c r="A39" s="24" t="s">
        <v>123</v>
      </c>
      <c r="B39" s="38">
        <v>42</v>
      </c>
      <c r="C39" s="46"/>
      <c r="D39" s="46"/>
    </row>
    <row r="40" spans="1:4" ht="13.5" thickBot="1">
      <c r="A40" s="24" t="s">
        <v>124</v>
      </c>
      <c r="B40" s="38">
        <v>43</v>
      </c>
      <c r="C40" s="46"/>
      <c r="D40" s="46"/>
    </row>
    <row r="41" spans="1:4" ht="26.25" thickBot="1">
      <c r="A41" s="24" t="s">
        <v>125</v>
      </c>
      <c r="B41" s="38">
        <v>44</v>
      </c>
      <c r="C41" s="46"/>
      <c r="D41" s="46"/>
    </row>
    <row r="42" spans="1:4" ht="13.5" thickBot="1">
      <c r="A42" s="24" t="s">
        <v>126</v>
      </c>
      <c r="B42" s="38">
        <v>45</v>
      </c>
      <c r="C42" s="46">
        <v>400000.21988</v>
      </c>
      <c r="D42" s="46">
        <v>601606.02384</v>
      </c>
    </row>
    <row r="43" spans="1:4" ht="13.5" thickBot="1">
      <c r="A43" s="24" t="s">
        <v>127</v>
      </c>
      <c r="B43" s="38">
        <v>46</v>
      </c>
      <c r="C43" s="46"/>
      <c r="D43" s="46"/>
    </row>
    <row r="44" spans="1:4" ht="13.5" thickBot="1">
      <c r="A44" s="24" t="s">
        <v>128</v>
      </c>
      <c r="B44" s="38">
        <v>47</v>
      </c>
      <c r="C44" s="46"/>
      <c r="D44" s="46"/>
    </row>
    <row r="45" spans="1:4" ht="13.5" thickBot="1">
      <c r="A45" s="24" t="s">
        <v>129</v>
      </c>
      <c r="B45" s="38">
        <v>48</v>
      </c>
      <c r="C45" s="46"/>
      <c r="D45" s="46"/>
    </row>
    <row r="46" spans="1:4" ht="13.5" thickBot="1">
      <c r="A46" s="24" t="s">
        <v>130</v>
      </c>
      <c r="B46" s="38">
        <v>49</v>
      </c>
      <c r="C46" s="46"/>
      <c r="D46" s="46">
        <v>120000</v>
      </c>
    </row>
    <row r="47" spans="1:4" ht="13.5" thickBot="1">
      <c r="A47" s="24" t="s">
        <v>109</v>
      </c>
      <c r="B47" s="38">
        <v>50</v>
      </c>
      <c r="C47" s="46"/>
      <c r="D47" s="46"/>
    </row>
    <row r="48" spans="1:4" ht="13.5" thickBot="1">
      <c r="A48" s="24" t="s">
        <v>110</v>
      </c>
      <c r="B48" s="38">
        <v>51</v>
      </c>
      <c r="C48" s="46">
        <v>128680</v>
      </c>
      <c r="D48" s="46">
        <v>347100</v>
      </c>
    </row>
    <row r="49" spans="1:4" ht="13.5" thickBot="1">
      <c r="A49" s="24" t="s">
        <v>131</v>
      </c>
      <c r="B49" s="38">
        <v>60</v>
      </c>
      <c r="C49" s="45">
        <f>SUM(C51:C61)</f>
        <v>5342526.65149</v>
      </c>
      <c r="D49" s="45">
        <f>SUM(D51:D61)</f>
        <v>5211322.87918</v>
      </c>
    </row>
    <row r="50" spans="1:4" ht="13.5" thickBot="1">
      <c r="A50" s="24" t="s">
        <v>83</v>
      </c>
      <c r="B50" s="38"/>
      <c r="C50" s="46"/>
      <c r="D50" s="46"/>
    </row>
    <row r="51" spans="1:4" ht="13.5" thickBot="1">
      <c r="A51" s="24" t="s">
        <v>132</v>
      </c>
      <c r="B51" s="38">
        <v>61</v>
      </c>
      <c r="C51" s="46">
        <v>4479973.56988</v>
      </c>
      <c r="D51" s="46">
        <v>4584810.516</v>
      </c>
    </row>
    <row r="52" spans="1:4" ht="13.5" thickBot="1">
      <c r="A52" s="24" t="s">
        <v>133</v>
      </c>
      <c r="B52" s="38">
        <v>62</v>
      </c>
      <c r="C52" s="46">
        <v>50661.08161</v>
      </c>
      <c r="D52" s="46">
        <v>33732.363</v>
      </c>
    </row>
    <row r="53" spans="1:4" ht="13.5" thickBot="1">
      <c r="A53" s="24" t="s">
        <v>134</v>
      </c>
      <c r="B53" s="38">
        <v>63</v>
      </c>
      <c r="C53" s="46"/>
      <c r="D53" s="46"/>
    </row>
    <row r="54" spans="1:4" ht="26.25" thickBot="1">
      <c r="A54" s="24" t="s">
        <v>135</v>
      </c>
      <c r="B54" s="38">
        <v>64</v>
      </c>
      <c r="C54" s="46"/>
      <c r="D54" s="46"/>
    </row>
    <row r="55" spans="1:4" ht="13.5" thickBot="1">
      <c r="A55" s="24" t="s">
        <v>136</v>
      </c>
      <c r="B55" s="38">
        <v>65</v>
      </c>
      <c r="C55" s="46"/>
      <c r="D55" s="46">
        <v>300000.00018000003</v>
      </c>
    </row>
    <row r="56" spans="1:4" ht="13.5" thickBot="1">
      <c r="A56" s="24" t="s">
        <v>137</v>
      </c>
      <c r="B56" s="38">
        <v>66</v>
      </c>
      <c r="C56" s="46"/>
      <c r="D56" s="46"/>
    </row>
    <row r="57" spans="1:4" ht="13.5" thickBot="1">
      <c r="A57" s="24" t="s">
        <v>138</v>
      </c>
      <c r="B57" s="38">
        <v>67</v>
      </c>
      <c r="C57" s="46"/>
      <c r="D57" s="46"/>
    </row>
    <row r="58" spans="1:4" ht="13.5" thickBot="1">
      <c r="A58" s="24" t="s">
        <v>139</v>
      </c>
      <c r="B58" s="38">
        <v>68</v>
      </c>
      <c r="C58" s="46"/>
      <c r="D58" s="46"/>
    </row>
    <row r="59" spans="1:4" ht="13.5" thickBot="1">
      <c r="A59" s="24" t="s">
        <v>129</v>
      </c>
      <c r="B59" s="38">
        <v>69</v>
      </c>
      <c r="C59" s="46"/>
      <c r="D59" s="46"/>
    </row>
    <row r="60" spans="1:4" ht="13.5" thickBot="1">
      <c r="A60" s="24" t="s">
        <v>140</v>
      </c>
      <c r="B60" s="38">
        <v>70</v>
      </c>
      <c r="C60" s="46"/>
      <c r="D60" s="46"/>
    </row>
    <row r="61" spans="1:4" ht="13.5" thickBot="1">
      <c r="A61" s="24" t="s">
        <v>118</v>
      </c>
      <c r="B61" s="38">
        <v>71</v>
      </c>
      <c r="C61" s="46">
        <v>811892</v>
      </c>
      <c r="D61" s="46">
        <v>292780</v>
      </c>
    </row>
    <row r="62" spans="1:4" ht="13.5" thickBot="1">
      <c r="A62" s="24" t="s">
        <v>141</v>
      </c>
      <c r="B62" s="38">
        <v>80</v>
      </c>
      <c r="C62" s="45">
        <f>C36-C49</f>
        <v>-4813846.43161</v>
      </c>
      <c r="D62" s="45">
        <f>D36-D49</f>
        <v>-4142616.8553400002</v>
      </c>
    </row>
    <row r="63" spans="1:4" ht="26.25" thickBot="1">
      <c r="A63" s="24" t="s">
        <v>193</v>
      </c>
      <c r="B63" s="38"/>
      <c r="C63" s="47"/>
      <c r="D63" s="47"/>
    </row>
    <row r="64" spans="1:4" ht="13.5" thickBot="1">
      <c r="A64" s="80" t="s">
        <v>142</v>
      </c>
      <c r="B64" s="81"/>
      <c r="C64" s="81"/>
      <c r="D64" s="82"/>
    </row>
    <row r="65" spans="1:4" ht="13.5" thickBot="1">
      <c r="A65" s="24" t="s">
        <v>143</v>
      </c>
      <c r="B65" s="38">
        <v>90</v>
      </c>
      <c r="C65" s="45">
        <f>SUM(C67:C70)</f>
        <v>249790.54572</v>
      </c>
      <c r="D65" s="45">
        <f>SUM(D67:D70)</f>
        <v>298.26456</v>
      </c>
    </row>
    <row r="66" spans="1:4" ht="13.5" thickBot="1">
      <c r="A66" s="24" t="s">
        <v>83</v>
      </c>
      <c r="B66" s="38"/>
      <c r="C66" s="46"/>
      <c r="D66" s="46"/>
    </row>
    <row r="67" spans="1:4" ht="13.5" thickBot="1">
      <c r="A67" s="24" t="s">
        <v>144</v>
      </c>
      <c r="B67" s="38">
        <v>91</v>
      </c>
      <c r="C67" s="46"/>
      <c r="D67" s="46"/>
    </row>
    <row r="68" spans="1:4" ht="13.5" thickBot="1">
      <c r="A68" s="24" t="s">
        <v>145</v>
      </c>
      <c r="B68" s="38">
        <v>92</v>
      </c>
      <c r="C68" s="46">
        <v>249790.54572</v>
      </c>
      <c r="D68" s="46"/>
    </row>
    <row r="69" spans="1:4" ht="13.5" thickBot="1">
      <c r="A69" s="24" t="s">
        <v>109</v>
      </c>
      <c r="B69" s="38">
        <v>93</v>
      </c>
      <c r="C69" s="46"/>
      <c r="D69" s="46"/>
    </row>
    <row r="70" spans="1:4" ht="13.5" thickBot="1">
      <c r="A70" s="24" t="s">
        <v>110</v>
      </c>
      <c r="B70" s="38">
        <v>94</v>
      </c>
      <c r="C70" s="46"/>
      <c r="D70" s="46">
        <v>298.26456</v>
      </c>
    </row>
    <row r="71" spans="1:4" ht="13.5" thickBot="1">
      <c r="A71" s="24" t="s">
        <v>146</v>
      </c>
      <c r="B71" s="38">
        <v>100</v>
      </c>
      <c r="C71" s="45">
        <f>SUM(C73:C77)</f>
        <v>258523.13301</v>
      </c>
      <c r="D71" s="45">
        <f>SUM(D73:D77)</f>
        <v>521649.02392</v>
      </c>
    </row>
    <row r="72" spans="1:4" ht="13.5" thickBot="1">
      <c r="A72" s="24" t="s">
        <v>83</v>
      </c>
      <c r="B72" s="38"/>
      <c r="C72" s="46"/>
      <c r="D72" s="46"/>
    </row>
    <row r="73" spans="1:4" ht="13.5" thickBot="1">
      <c r="A73" s="24" t="s">
        <v>147</v>
      </c>
      <c r="B73" s="38">
        <v>101</v>
      </c>
      <c r="C73" s="46">
        <v>255023.13301</v>
      </c>
      <c r="D73" s="46"/>
    </row>
    <row r="74" spans="1:4" ht="13.5" thickBot="1">
      <c r="A74" s="24" t="s">
        <v>115</v>
      </c>
      <c r="B74" s="38">
        <v>102</v>
      </c>
      <c r="C74" s="46"/>
      <c r="D74" s="46"/>
    </row>
    <row r="75" spans="1:4" ht="13.5" thickBot="1">
      <c r="A75" s="24" t="s">
        <v>148</v>
      </c>
      <c r="B75" s="38">
        <v>103</v>
      </c>
      <c r="C75" s="46"/>
      <c r="D75" s="46">
        <v>60000</v>
      </c>
    </row>
    <row r="76" spans="1:4" ht="13.5" thickBot="1">
      <c r="A76" s="24" t="s">
        <v>149</v>
      </c>
      <c r="B76" s="38">
        <v>104</v>
      </c>
      <c r="C76" s="46"/>
      <c r="D76" s="46"/>
    </row>
    <row r="77" spans="1:4" ht="13.5" thickBot="1">
      <c r="A77" s="24" t="s">
        <v>150</v>
      </c>
      <c r="B77" s="38">
        <v>105</v>
      </c>
      <c r="C77" s="46">
        <v>3500</v>
      </c>
      <c r="D77" s="46">
        <v>461649.02392</v>
      </c>
    </row>
    <row r="78" spans="1:4" ht="13.5" thickBot="1">
      <c r="A78" s="24" t="s">
        <v>151</v>
      </c>
      <c r="B78" s="38">
        <v>110</v>
      </c>
      <c r="C78" s="45">
        <f>C65-C71</f>
        <v>-8732.587289999996</v>
      </c>
      <c r="D78" s="45">
        <f>D65-D71</f>
        <v>-521350.75936</v>
      </c>
    </row>
    <row r="79" spans="1:4" ht="26.25" thickBot="1">
      <c r="A79" s="24" t="s">
        <v>194</v>
      </c>
      <c r="B79" s="38"/>
      <c r="C79" s="45"/>
      <c r="D79" s="45"/>
    </row>
    <row r="80" spans="1:4" ht="13.5" thickBot="1">
      <c r="A80" s="24" t="s">
        <v>152</v>
      </c>
      <c r="B80" s="38">
        <v>120</v>
      </c>
      <c r="C80" s="46">
        <v>-1458.03698</v>
      </c>
      <c r="D80" s="46">
        <v>3490.6234900000004</v>
      </c>
    </row>
    <row r="81" spans="1:4" ht="13.5" thickBot="1">
      <c r="A81" s="24" t="s">
        <v>153</v>
      </c>
      <c r="B81" s="38">
        <v>130</v>
      </c>
      <c r="C81" s="45">
        <f>C33+C62+C78+C34+C63+C79+C80</f>
        <v>-1374897.0020399983</v>
      </c>
      <c r="D81" s="45">
        <f>D33+D62+D78+D34+D63+D79+D80</f>
        <v>396950.0478200003</v>
      </c>
    </row>
    <row r="82" spans="1:4" ht="13.5" thickBot="1">
      <c r="A82" s="24" t="s">
        <v>154</v>
      </c>
      <c r="B82" s="38">
        <v>140</v>
      </c>
      <c r="C82" s="45">
        <v>4207497</v>
      </c>
      <c r="D82" s="45">
        <v>5697445.334350001</v>
      </c>
    </row>
    <row r="83" spans="1:4" ht="26.25" thickBot="1">
      <c r="A83" s="24" t="s">
        <v>191</v>
      </c>
      <c r="B83" s="38"/>
      <c r="C83" s="45"/>
      <c r="D83" s="45"/>
    </row>
    <row r="84" spans="1:4" ht="13.5" thickBot="1">
      <c r="A84" s="24" t="s">
        <v>195</v>
      </c>
      <c r="B84" s="38">
        <v>150</v>
      </c>
      <c r="C84" s="45">
        <f>C81+C82+C83</f>
        <v>2832599.9979600017</v>
      </c>
      <c r="D84" s="45">
        <f>D81+D82+D83</f>
        <v>6094395.382170001</v>
      </c>
    </row>
    <row r="85" spans="1:4" ht="12.75">
      <c r="A85" s="27"/>
      <c r="B85" s="41"/>
      <c r="C85" s="42"/>
      <c r="D85" s="42"/>
    </row>
    <row r="86" spans="1:5" s="15" customFormat="1" ht="13.5" customHeight="1">
      <c r="A86" s="26" t="s">
        <v>209</v>
      </c>
      <c r="B86" s="14"/>
      <c r="C86" s="17"/>
      <c r="D86" s="35"/>
      <c r="E86" s="16"/>
    </row>
    <row r="87" spans="1:5" s="15" customFormat="1" ht="13.5" customHeight="1">
      <c r="A87" s="27" t="s">
        <v>207</v>
      </c>
      <c r="B87" s="14"/>
      <c r="C87" s="17"/>
      <c r="D87" s="35"/>
      <c r="E87" s="16"/>
    </row>
    <row r="88" spans="1:5" s="15" customFormat="1" ht="7.5" customHeight="1">
      <c r="A88" s="27"/>
      <c r="B88" s="14"/>
      <c r="C88" s="17"/>
      <c r="D88" s="35"/>
      <c r="E88" s="16"/>
    </row>
    <row r="89" spans="1:5" s="15" customFormat="1" ht="13.5" customHeight="1">
      <c r="A89" s="27"/>
      <c r="B89" s="14"/>
      <c r="C89" s="17"/>
      <c r="D89" s="35"/>
      <c r="E89" s="16"/>
    </row>
    <row r="90" spans="1:4" s="8" customFormat="1" ht="13.5" customHeight="1">
      <c r="A90" s="26" t="s">
        <v>210</v>
      </c>
      <c r="B90" s="19"/>
      <c r="C90" s="52"/>
      <c r="D90" s="19"/>
    </row>
    <row r="91" spans="1:4" s="8" customFormat="1" ht="13.5" customHeight="1">
      <c r="A91" s="27" t="s">
        <v>208</v>
      </c>
      <c r="B91" s="19"/>
      <c r="C91" s="19"/>
      <c r="D91" s="19"/>
    </row>
    <row r="92" spans="1:4" s="8" customFormat="1" ht="12.75">
      <c r="A92" s="27" t="s">
        <v>58</v>
      </c>
      <c r="B92" s="19"/>
      <c r="C92" s="19"/>
      <c r="D92" s="19"/>
    </row>
    <row r="93" spans="1:4" ht="12.75">
      <c r="A93" s="27"/>
      <c r="B93" s="41"/>
      <c r="C93" s="42"/>
      <c r="D93" s="42"/>
    </row>
    <row r="94" spans="1:4" ht="12.75">
      <c r="A94" s="41"/>
      <c r="B94" s="41"/>
      <c r="C94" s="42"/>
      <c r="D94" s="42"/>
    </row>
  </sheetData>
  <sheetProtection/>
  <mergeCells count="5">
    <mergeCell ref="A15:D15"/>
    <mergeCell ref="A35:D35"/>
    <mergeCell ref="A64:D64"/>
    <mergeCell ref="A7:D7"/>
    <mergeCell ref="A8:D8"/>
  </mergeCells>
  <hyperlinks>
    <hyperlink ref="D2" r:id="rId1" display="jl:30820085.0 "/>
  </hyperlinks>
  <printOptions/>
  <pageMargins left="0.7" right="0.7" top="0.75" bottom="0.75" header="0.3" footer="0.3"/>
  <pageSetup fitToHeight="2" fitToWidth="1" horizontalDpi="600" verticalDpi="600" orientation="portrait" paperSize="9" scale="74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90"/>
  <sheetViews>
    <sheetView zoomScalePageLayoutView="0" workbookViewId="0" topLeftCell="A59">
      <selection activeCell="D80" sqref="D80"/>
    </sheetView>
  </sheetViews>
  <sheetFormatPr defaultColWidth="9.00390625" defaultRowHeight="12.75"/>
  <cols>
    <col min="1" max="1" width="44.125" style="0" customWidth="1"/>
    <col min="3" max="3" width="13.75390625" style="0" customWidth="1"/>
    <col min="4" max="4" width="15.125" style="0" customWidth="1"/>
    <col min="5" max="5" width="14.25390625" style="0" customWidth="1"/>
    <col min="6" max="6" width="13.75390625" style="0" customWidth="1"/>
    <col min="7" max="7" width="13.00390625" style="0" customWidth="1"/>
    <col min="8" max="8" width="13.125" style="0" customWidth="1"/>
    <col min="9" max="9" width="14.25390625" style="0" customWidth="1"/>
    <col min="10" max="10" width="14.125" style="0" customWidth="1"/>
  </cols>
  <sheetData>
    <row r="1" ht="12.75">
      <c r="I1" s="5"/>
    </row>
    <row r="2" ht="12.75">
      <c r="I2" s="55" t="s">
        <v>197</v>
      </c>
    </row>
    <row r="3" ht="12.75">
      <c r="I3" s="55" t="s">
        <v>198</v>
      </c>
    </row>
    <row r="4" ht="12.75">
      <c r="I4" s="55" t="s">
        <v>199</v>
      </c>
    </row>
    <row r="5" ht="12.75">
      <c r="I5" s="66"/>
    </row>
    <row r="6" ht="12.75">
      <c r="I6" s="4"/>
    </row>
    <row r="7" ht="12.75">
      <c r="A7" s="4"/>
    </row>
    <row r="8" ht="12.75">
      <c r="A8" s="1"/>
    </row>
    <row r="9" spans="1:9" ht="12.75">
      <c r="A9" s="76" t="s">
        <v>206</v>
      </c>
      <c r="B9" s="76"/>
      <c r="C9" s="76"/>
      <c r="D9" s="76"/>
      <c r="E9" s="76"/>
      <c r="F9" s="76"/>
      <c r="G9" s="76"/>
      <c r="H9" s="76"/>
      <c r="I9" s="76"/>
    </row>
    <row r="10" spans="1:9" ht="12.75">
      <c r="A10" s="76" t="s">
        <v>204</v>
      </c>
      <c r="B10" s="76"/>
      <c r="C10" s="76"/>
      <c r="D10" s="76"/>
      <c r="E10" s="76"/>
      <c r="F10" s="76"/>
      <c r="G10" s="76"/>
      <c r="H10" s="76"/>
      <c r="I10" s="76"/>
    </row>
    <row r="11" ht="12.75">
      <c r="A11" s="3"/>
    </row>
    <row r="12" ht="12.75">
      <c r="I12" s="4"/>
    </row>
    <row r="13" ht="13.5" thickBot="1">
      <c r="A13" s="4"/>
    </row>
    <row r="14" spans="1:9" ht="13.5" thickBot="1">
      <c r="A14" s="85" t="s">
        <v>155</v>
      </c>
      <c r="B14" s="83" t="s">
        <v>1</v>
      </c>
      <c r="C14" s="80" t="s">
        <v>156</v>
      </c>
      <c r="D14" s="81"/>
      <c r="E14" s="81"/>
      <c r="F14" s="81"/>
      <c r="G14" s="82"/>
      <c r="H14" s="83" t="s">
        <v>55</v>
      </c>
      <c r="I14" s="83" t="s">
        <v>157</v>
      </c>
    </row>
    <row r="15" spans="1:9" ht="51.75" thickBot="1">
      <c r="A15" s="86"/>
      <c r="B15" s="84"/>
      <c r="C15" s="38" t="s">
        <v>49</v>
      </c>
      <c r="D15" s="38" t="s">
        <v>50</v>
      </c>
      <c r="E15" s="38" t="s">
        <v>51</v>
      </c>
      <c r="F15" s="38" t="s">
        <v>52</v>
      </c>
      <c r="G15" s="38" t="s">
        <v>158</v>
      </c>
      <c r="H15" s="84"/>
      <c r="I15" s="84"/>
    </row>
    <row r="16" spans="1:9" ht="13.5" thickBot="1">
      <c r="A16" s="24" t="s">
        <v>159</v>
      </c>
      <c r="B16" s="38">
        <v>10</v>
      </c>
      <c r="C16" s="46">
        <v>74004714</v>
      </c>
      <c r="D16" s="46"/>
      <c r="E16" s="46">
        <v>-11669650</v>
      </c>
      <c r="F16" s="46">
        <v>11742</v>
      </c>
      <c r="G16" s="46">
        <v>4277080</v>
      </c>
      <c r="H16" s="46">
        <v>21875624</v>
      </c>
      <c r="I16" s="48">
        <f>SUM(C16:H16)</f>
        <v>88499510</v>
      </c>
    </row>
    <row r="17" spans="1:9" ht="13.5" thickBot="1">
      <c r="A17" s="24" t="s">
        <v>160</v>
      </c>
      <c r="B17" s="38">
        <v>11</v>
      </c>
      <c r="C17" s="46"/>
      <c r="D17" s="46"/>
      <c r="E17" s="46"/>
      <c r="F17" s="46"/>
      <c r="G17" s="46"/>
      <c r="H17" s="46"/>
      <c r="I17" s="48">
        <f>SUM(C17:H17)</f>
        <v>0</v>
      </c>
    </row>
    <row r="18" spans="1:9" ht="13.5" thickBot="1">
      <c r="A18" s="24" t="s">
        <v>161</v>
      </c>
      <c r="B18" s="38">
        <v>100</v>
      </c>
      <c r="C18" s="48">
        <f aca="true" t="shared" si="0" ref="C18:H18">C16+C17</f>
        <v>74004714</v>
      </c>
      <c r="D18" s="48">
        <f t="shared" si="0"/>
        <v>0</v>
      </c>
      <c r="E18" s="48">
        <f t="shared" si="0"/>
        <v>-11669650</v>
      </c>
      <c r="F18" s="48">
        <f t="shared" si="0"/>
        <v>11742</v>
      </c>
      <c r="G18" s="48">
        <f t="shared" si="0"/>
        <v>4277080</v>
      </c>
      <c r="H18" s="48">
        <f t="shared" si="0"/>
        <v>21875624</v>
      </c>
      <c r="I18" s="48">
        <f>SUM(C18:H18)</f>
        <v>88499510</v>
      </c>
    </row>
    <row r="19" spans="1:9" ht="27.75" customHeight="1" thickBot="1">
      <c r="A19" s="24" t="s">
        <v>162</v>
      </c>
      <c r="B19" s="38">
        <v>200</v>
      </c>
      <c r="C19" s="48">
        <f aca="true" t="shared" si="1" ref="C19:H19">C20+C21</f>
        <v>0</v>
      </c>
      <c r="D19" s="48">
        <f t="shared" si="1"/>
        <v>0</v>
      </c>
      <c r="E19" s="48">
        <f t="shared" si="1"/>
        <v>0</v>
      </c>
      <c r="F19" s="48">
        <f t="shared" si="1"/>
        <v>-24297</v>
      </c>
      <c r="G19" s="48">
        <f t="shared" si="1"/>
        <v>3750600</v>
      </c>
      <c r="H19" s="48">
        <f t="shared" si="1"/>
        <v>671383</v>
      </c>
      <c r="I19" s="48">
        <f>SUM(C19:H19)</f>
        <v>4397686</v>
      </c>
    </row>
    <row r="20" spans="1:9" ht="13.5" thickBot="1">
      <c r="A20" s="24" t="s">
        <v>163</v>
      </c>
      <c r="B20" s="38">
        <v>210</v>
      </c>
      <c r="C20" s="46"/>
      <c r="D20" s="46"/>
      <c r="E20" s="46"/>
      <c r="F20" s="46"/>
      <c r="G20" s="46">
        <v>3750600</v>
      </c>
      <c r="H20" s="46">
        <v>671383</v>
      </c>
      <c r="I20" s="48">
        <f>G20+H20</f>
        <v>4421983</v>
      </c>
    </row>
    <row r="21" spans="1:9" ht="26.25" thickBot="1">
      <c r="A21" s="24" t="s">
        <v>164</v>
      </c>
      <c r="B21" s="38">
        <v>220</v>
      </c>
      <c r="C21" s="48">
        <f aca="true" t="shared" si="2" ref="C21:H21">SUM(C23:C31)</f>
        <v>0</v>
      </c>
      <c r="D21" s="48">
        <f t="shared" si="2"/>
        <v>0</v>
      </c>
      <c r="E21" s="48">
        <f t="shared" si="2"/>
        <v>0</v>
      </c>
      <c r="F21" s="48">
        <f t="shared" si="2"/>
        <v>-24297</v>
      </c>
      <c r="G21" s="48">
        <f t="shared" si="2"/>
        <v>0</v>
      </c>
      <c r="H21" s="48">
        <f t="shared" si="2"/>
        <v>0</v>
      </c>
      <c r="I21" s="48">
        <f>SUM(C21:H21)</f>
        <v>-24297</v>
      </c>
    </row>
    <row r="22" spans="1:9" ht="13.5" thickBot="1">
      <c r="A22" s="24" t="s">
        <v>83</v>
      </c>
      <c r="B22" s="38"/>
      <c r="C22" s="46"/>
      <c r="D22" s="46"/>
      <c r="E22" s="46"/>
      <c r="F22" s="46"/>
      <c r="G22" s="46"/>
      <c r="H22" s="46"/>
      <c r="I22" s="46"/>
    </row>
    <row r="23" spans="1:9" ht="26.25" thickBot="1">
      <c r="A23" s="24" t="s">
        <v>165</v>
      </c>
      <c r="B23" s="38">
        <v>221</v>
      </c>
      <c r="C23" s="46"/>
      <c r="D23" s="46"/>
      <c r="E23" s="46"/>
      <c r="F23" s="46"/>
      <c r="G23" s="46"/>
      <c r="H23" s="46"/>
      <c r="I23" s="46"/>
    </row>
    <row r="24" spans="1:9" ht="26.25" thickBot="1">
      <c r="A24" s="24" t="s">
        <v>166</v>
      </c>
      <c r="B24" s="38">
        <v>222</v>
      </c>
      <c r="C24" s="46"/>
      <c r="D24" s="46"/>
      <c r="E24" s="46"/>
      <c r="F24" s="46"/>
      <c r="G24" s="46"/>
      <c r="H24" s="46"/>
      <c r="I24" s="46"/>
    </row>
    <row r="25" spans="1:9" ht="39" thickBot="1">
      <c r="A25" s="24" t="s">
        <v>167</v>
      </c>
      <c r="B25" s="38">
        <v>223</v>
      </c>
      <c r="C25" s="46"/>
      <c r="D25" s="46"/>
      <c r="E25" s="46"/>
      <c r="F25" s="46"/>
      <c r="G25" s="46"/>
      <c r="H25" s="46"/>
      <c r="I25" s="46"/>
    </row>
    <row r="26" spans="1:9" ht="51.75" thickBot="1">
      <c r="A26" s="24" t="s">
        <v>86</v>
      </c>
      <c r="B26" s="38">
        <v>224</v>
      </c>
      <c r="C26" s="46"/>
      <c r="D26" s="46"/>
      <c r="E26" s="46"/>
      <c r="F26" s="46"/>
      <c r="G26" s="46"/>
      <c r="H26" s="46"/>
      <c r="I26" s="46"/>
    </row>
    <row r="27" spans="1:9" ht="26.25" thickBot="1">
      <c r="A27" s="24" t="s">
        <v>87</v>
      </c>
      <c r="B27" s="38">
        <v>225</v>
      </c>
      <c r="C27" s="46"/>
      <c r="D27" s="46"/>
      <c r="E27" s="46"/>
      <c r="F27" s="46">
        <v>-24297</v>
      </c>
      <c r="G27" s="46"/>
      <c r="H27" s="46"/>
      <c r="I27" s="46"/>
    </row>
    <row r="28" spans="1:9" ht="26.25" thickBot="1">
      <c r="A28" s="24" t="s">
        <v>88</v>
      </c>
      <c r="B28" s="38">
        <v>226</v>
      </c>
      <c r="C28" s="46"/>
      <c r="D28" s="46"/>
      <c r="E28" s="46"/>
      <c r="F28" s="46"/>
      <c r="G28" s="46"/>
      <c r="H28" s="46"/>
      <c r="I28" s="46"/>
    </row>
    <row r="29" spans="1:9" ht="26.25" thickBot="1">
      <c r="A29" s="24" t="s">
        <v>168</v>
      </c>
      <c r="B29" s="38">
        <v>227</v>
      </c>
      <c r="C29" s="46"/>
      <c r="D29" s="46"/>
      <c r="E29" s="46"/>
      <c r="F29" s="46"/>
      <c r="G29" s="46"/>
      <c r="H29" s="46"/>
      <c r="I29" s="46"/>
    </row>
    <row r="30" spans="1:9" ht="26.25" thickBot="1">
      <c r="A30" s="24" t="s">
        <v>90</v>
      </c>
      <c r="B30" s="38">
        <v>228</v>
      </c>
      <c r="C30" s="46"/>
      <c r="D30" s="46"/>
      <c r="E30" s="46"/>
      <c r="F30" s="46"/>
      <c r="G30" s="46"/>
      <c r="H30" s="46"/>
      <c r="I30" s="46"/>
    </row>
    <row r="31" spans="1:9" ht="26.25" thickBot="1">
      <c r="A31" s="24" t="s">
        <v>91</v>
      </c>
      <c r="B31" s="38">
        <v>229</v>
      </c>
      <c r="C31" s="46"/>
      <c r="D31" s="46"/>
      <c r="E31" s="46"/>
      <c r="F31" s="46"/>
      <c r="G31" s="46"/>
      <c r="H31" s="46"/>
      <c r="I31" s="46"/>
    </row>
    <row r="32" spans="1:9" ht="26.25" thickBot="1">
      <c r="A32" s="24" t="s">
        <v>169</v>
      </c>
      <c r="B32" s="38">
        <v>300</v>
      </c>
      <c r="C32" s="48">
        <f aca="true" t="shared" si="3" ref="C32:H32">SUM(C34:C46)</f>
        <v>0</v>
      </c>
      <c r="D32" s="48">
        <f t="shared" si="3"/>
        <v>0</v>
      </c>
      <c r="E32" s="48">
        <f t="shared" si="3"/>
        <v>0</v>
      </c>
      <c r="F32" s="48">
        <f t="shared" si="3"/>
        <v>0</v>
      </c>
      <c r="G32" s="48">
        <f t="shared" si="3"/>
        <v>-810023</v>
      </c>
      <c r="H32" s="48">
        <f t="shared" si="3"/>
        <v>-22547007</v>
      </c>
      <c r="I32" s="48">
        <f>SUM(C32:H32)</f>
        <v>-23357030</v>
      </c>
    </row>
    <row r="33" spans="1:9" ht="13.5" thickBot="1">
      <c r="A33" s="24" t="s">
        <v>83</v>
      </c>
      <c r="B33" s="38"/>
      <c r="C33" s="46"/>
      <c r="D33" s="46"/>
      <c r="E33" s="46"/>
      <c r="F33" s="46"/>
      <c r="G33" s="46"/>
      <c r="H33" s="46"/>
      <c r="I33" s="46"/>
    </row>
    <row r="34" spans="1:9" ht="13.5" thickBot="1">
      <c r="A34" s="24" t="s">
        <v>170</v>
      </c>
      <c r="B34" s="38">
        <v>310</v>
      </c>
      <c r="C34" s="46"/>
      <c r="D34" s="46"/>
      <c r="E34" s="46"/>
      <c r="F34" s="46"/>
      <c r="G34" s="46"/>
      <c r="H34" s="46"/>
      <c r="I34" s="46"/>
    </row>
    <row r="35" spans="1:9" ht="13.5" thickBot="1">
      <c r="A35" s="24" t="s">
        <v>83</v>
      </c>
      <c r="B35" s="38"/>
      <c r="C35" s="46"/>
      <c r="D35" s="46"/>
      <c r="E35" s="46"/>
      <c r="F35" s="46"/>
      <c r="G35" s="46"/>
      <c r="H35" s="46"/>
      <c r="I35" s="46"/>
    </row>
    <row r="36" spans="1:9" ht="13.5" thickBot="1">
      <c r="A36" s="24" t="s">
        <v>171</v>
      </c>
      <c r="B36" s="38"/>
      <c r="C36" s="46"/>
      <c r="D36" s="46"/>
      <c r="E36" s="46"/>
      <c r="F36" s="46"/>
      <c r="G36" s="46"/>
      <c r="H36" s="46"/>
      <c r="I36" s="46"/>
    </row>
    <row r="37" spans="1:9" ht="26.25" thickBot="1">
      <c r="A37" s="24" t="s">
        <v>172</v>
      </c>
      <c r="B37" s="38"/>
      <c r="C37" s="46"/>
      <c r="D37" s="46"/>
      <c r="E37" s="46"/>
      <c r="F37" s="46"/>
      <c r="G37" s="46"/>
      <c r="H37" s="46"/>
      <c r="I37" s="46"/>
    </row>
    <row r="38" spans="1:9" ht="26.25" thickBot="1">
      <c r="A38" s="24" t="s">
        <v>173</v>
      </c>
      <c r="B38" s="38"/>
      <c r="C38" s="46"/>
      <c r="D38" s="46"/>
      <c r="E38" s="46"/>
      <c r="F38" s="46"/>
      <c r="G38" s="46"/>
      <c r="H38" s="46"/>
      <c r="I38" s="46"/>
    </row>
    <row r="39" spans="1:9" ht="13.5" thickBot="1">
      <c r="A39" s="24" t="s">
        <v>174</v>
      </c>
      <c r="B39" s="38">
        <v>311</v>
      </c>
      <c r="C39" s="46"/>
      <c r="D39" s="46"/>
      <c r="E39" s="46"/>
      <c r="F39" s="46"/>
      <c r="G39" s="46"/>
      <c r="H39" s="46"/>
      <c r="I39" s="46"/>
    </row>
    <row r="40" spans="1:9" ht="13.5" thickBot="1">
      <c r="A40" s="24" t="s">
        <v>175</v>
      </c>
      <c r="B40" s="38">
        <v>312</v>
      </c>
      <c r="C40" s="46"/>
      <c r="D40" s="46"/>
      <c r="E40" s="46"/>
      <c r="F40" s="46"/>
      <c r="G40" s="46"/>
      <c r="H40" s="46"/>
      <c r="I40" s="46"/>
    </row>
    <row r="41" spans="1:9" ht="26.25" thickBot="1">
      <c r="A41" s="24" t="s">
        <v>176</v>
      </c>
      <c r="B41" s="38">
        <v>313</v>
      </c>
      <c r="C41" s="46"/>
      <c r="D41" s="46"/>
      <c r="E41" s="46"/>
      <c r="F41" s="46"/>
      <c r="G41" s="46"/>
      <c r="H41" s="46"/>
      <c r="I41" s="46"/>
    </row>
    <row r="42" spans="1:9" ht="26.25" thickBot="1">
      <c r="A42" s="24" t="s">
        <v>177</v>
      </c>
      <c r="B42" s="38">
        <v>314</v>
      </c>
      <c r="C42" s="46"/>
      <c r="D42" s="46"/>
      <c r="E42" s="46"/>
      <c r="F42" s="46"/>
      <c r="G42" s="46"/>
      <c r="H42" s="46"/>
      <c r="I42" s="46"/>
    </row>
    <row r="43" spans="1:10" ht="13.5" thickBot="1">
      <c r="A43" s="24" t="s">
        <v>178</v>
      </c>
      <c r="B43" s="38">
        <v>315</v>
      </c>
      <c r="C43" s="46"/>
      <c r="D43" s="46"/>
      <c r="E43" s="46"/>
      <c r="F43" s="46"/>
      <c r="G43" s="46">
        <v>-810023</v>
      </c>
      <c r="H43" s="46"/>
      <c r="I43" s="46">
        <f>G43</f>
        <v>-810023</v>
      </c>
      <c r="J43" s="6"/>
    </row>
    <row r="44" spans="1:9" ht="13.5" thickBot="1">
      <c r="A44" s="24" t="s">
        <v>179</v>
      </c>
      <c r="B44" s="38">
        <v>316</v>
      </c>
      <c r="C44" s="46"/>
      <c r="D44" s="46"/>
      <c r="E44" s="46"/>
      <c r="F44" s="46"/>
      <c r="G44" s="46"/>
      <c r="H44" s="46"/>
      <c r="I44" s="46"/>
    </row>
    <row r="45" spans="1:9" ht="13.5" thickBot="1">
      <c r="A45" s="24" t="s">
        <v>180</v>
      </c>
      <c r="B45" s="38">
        <v>317</v>
      </c>
      <c r="C45" s="46"/>
      <c r="D45" s="46"/>
      <c r="E45" s="46"/>
      <c r="F45" s="46"/>
      <c r="G45" s="46"/>
      <c r="H45" s="46">
        <v>-22547007</v>
      </c>
      <c r="I45" s="46"/>
    </row>
    <row r="46" spans="1:9" ht="26.25" thickBot="1">
      <c r="A46" s="24" t="s">
        <v>181</v>
      </c>
      <c r="B46" s="38">
        <v>318</v>
      </c>
      <c r="C46" s="46"/>
      <c r="D46" s="46"/>
      <c r="E46" s="46"/>
      <c r="F46" s="46"/>
      <c r="G46" s="46"/>
      <c r="H46" s="46"/>
      <c r="I46" s="46"/>
    </row>
    <row r="47" spans="1:10" ht="26.25" thickBot="1">
      <c r="A47" s="24" t="s">
        <v>182</v>
      </c>
      <c r="B47" s="38">
        <v>400</v>
      </c>
      <c r="C47" s="48">
        <f aca="true" t="shared" si="4" ref="C47:H47">C18+C19+C32</f>
        <v>74004714</v>
      </c>
      <c r="D47" s="48">
        <f t="shared" si="4"/>
        <v>0</v>
      </c>
      <c r="E47" s="48">
        <f t="shared" si="4"/>
        <v>-11669650</v>
      </c>
      <c r="F47" s="48">
        <f t="shared" si="4"/>
        <v>-12555</v>
      </c>
      <c r="G47" s="48">
        <f t="shared" si="4"/>
        <v>7217657</v>
      </c>
      <c r="H47" s="48">
        <f t="shared" si="4"/>
        <v>0</v>
      </c>
      <c r="I47" s="48">
        <f aca="true" t="shared" si="5" ref="I47:I52">SUM(C47:H47)</f>
        <v>69540166</v>
      </c>
      <c r="J47" s="7">
        <f>I47-'Бухгалтерский баланс'!D77</f>
        <v>0</v>
      </c>
    </row>
    <row r="48" spans="1:9" ht="13.5" thickBot="1">
      <c r="A48" s="24" t="s">
        <v>160</v>
      </c>
      <c r="B48" s="38">
        <v>401</v>
      </c>
      <c r="C48" s="46"/>
      <c r="D48" s="46"/>
      <c r="E48" s="46"/>
      <c r="F48" s="46"/>
      <c r="G48" s="46"/>
      <c r="H48" s="46"/>
      <c r="I48" s="46"/>
    </row>
    <row r="49" spans="1:9" ht="13.5" thickBot="1">
      <c r="A49" s="24" t="s">
        <v>183</v>
      </c>
      <c r="B49" s="38">
        <v>500</v>
      </c>
      <c r="C49" s="48">
        <f aca="true" t="shared" si="6" ref="C49:H49">C47+C48</f>
        <v>74004714</v>
      </c>
      <c r="D49" s="48">
        <f t="shared" si="6"/>
        <v>0</v>
      </c>
      <c r="E49" s="48">
        <f t="shared" si="6"/>
        <v>-11669650</v>
      </c>
      <c r="F49" s="48">
        <f t="shared" si="6"/>
        <v>-12555</v>
      </c>
      <c r="G49" s="48">
        <f>G47+G48</f>
        <v>7217657</v>
      </c>
      <c r="H49" s="48">
        <f t="shared" si="6"/>
        <v>0</v>
      </c>
      <c r="I49" s="48">
        <f t="shared" si="5"/>
        <v>69540166</v>
      </c>
    </row>
    <row r="50" spans="1:9" ht="26.25" thickBot="1">
      <c r="A50" s="24" t="s">
        <v>184</v>
      </c>
      <c r="B50" s="38">
        <v>600</v>
      </c>
      <c r="C50" s="48">
        <f aca="true" t="shared" si="7" ref="C50:H50">C51+C52</f>
        <v>0</v>
      </c>
      <c r="D50" s="48">
        <f t="shared" si="7"/>
        <v>0</v>
      </c>
      <c r="E50" s="48">
        <f t="shared" si="7"/>
        <v>0</v>
      </c>
      <c r="F50" s="48">
        <f t="shared" si="7"/>
        <v>0</v>
      </c>
      <c r="G50" s="48">
        <f t="shared" si="7"/>
        <v>2678319</v>
      </c>
      <c r="H50" s="48">
        <f t="shared" si="7"/>
        <v>0</v>
      </c>
      <c r="I50" s="48">
        <f t="shared" si="5"/>
        <v>2678319</v>
      </c>
    </row>
    <row r="51" spans="1:9" ht="13.5" thickBot="1">
      <c r="A51" s="24" t="s">
        <v>163</v>
      </c>
      <c r="B51" s="38">
        <v>610</v>
      </c>
      <c r="C51" s="46"/>
      <c r="D51" s="46"/>
      <c r="E51" s="46"/>
      <c r="F51" s="46"/>
      <c r="G51" s="46">
        <v>2678319</v>
      </c>
      <c r="H51" s="46"/>
      <c r="I51" s="46"/>
    </row>
    <row r="52" spans="1:9" ht="26.25" thickBot="1">
      <c r="A52" s="24" t="s">
        <v>185</v>
      </c>
      <c r="B52" s="38">
        <v>620</v>
      </c>
      <c r="C52" s="48">
        <f aca="true" t="shared" si="8" ref="C52:H52">SUM(C54:C62)</f>
        <v>0</v>
      </c>
      <c r="D52" s="48">
        <f t="shared" si="8"/>
        <v>0</v>
      </c>
      <c r="E52" s="48">
        <f t="shared" si="8"/>
        <v>0</v>
      </c>
      <c r="F52" s="48">
        <f t="shared" si="8"/>
        <v>0</v>
      </c>
      <c r="G52" s="48">
        <f t="shared" si="8"/>
        <v>0</v>
      </c>
      <c r="H52" s="48">
        <f t="shared" si="8"/>
        <v>0</v>
      </c>
      <c r="I52" s="48">
        <f t="shared" si="5"/>
        <v>0</v>
      </c>
    </row>
    <row r="53" spans="1:9" ht="13.5" thickBot="1">
      <c r="A53" s="24" t="s">
        <v>83</v>
      </c>
      <c r="B53" s="38"/>
      <c r="C53" s="46"/>
      <c r="D53" s="46"/>
      <c r="E53" s="46"/>
      <c r="F53" s="46"/>
      <c r="G53" s="46"/>
      <c r="H53" s="46"/>
      <c r="I53" s="46"/>
    </row>
    <row r="54" spans="1:9" ht="26.25" thickBot="1">
      <c r="A54" s="24" t="s">
        <v>165</v>
      </c>
      <c r="B54" s="38">
        <v>621</v>
      </c>
      <c r="C54" s="46"/>
      <c r="D54" s="46"/>
      <c r="E54" s="46"/>
      <c r="F54" s="46"/>
      <c r="G54" s="46"/>
      <c r="H54" s="46"/>
      <c r="I54" s="46"/>
    </row>
    <row r="55" spans="1:9" ht="26.25" thickBot="1">
      <c r="A55" s="24" t="s">
        <v>166</v>
      </c>
      <c r="B55" s="38">
        <v>622</v>
      </c>
      <c r="C55" s="46"/>
      <c r="D55" s="46"/>
      <c r="E55" s="46"/>
      <c r="F55" s="46"/>
      <c r="G55" s="46"/>
      <c r="H55" s="46"/>
      <c r="I55" s="46"/>
    </row>
    <row r="56" spans="1:9" ht="39" thickBot="1">
      <c r="A56" s="24" t="s">
        <v>167</v>
      </c>
      <c r="B56" s="38">
        <v>623</v>
      </c>
      <c r="C56" s="46"/>
      <c r="D56" s="46"/>
      <c r="E56" s="46"/>
      <c r="F56" s="46"/>
      <c r="G56" s="46"/>
      <c r="H56" s="46"/>
      <c r="I56" s="46"/>
    </row>
    <row r="57" spans="1:9" ht="51.75" thickBot="1">
      <c r="A57" s="24" t="s">
        <v>86</v>
      </c>
      <c r="B57" s="38">
        <v>624</v>
      </c>
      <c r="C57" s="46"/>
      <c r="D57" s="46"/>
      <c r="E57" s="46"/>
      <c r="F57" s="46"/>
      <c r="G57" s="46"/>
      <c r="H57" s="46"/>
      <c r="I57" s="46"/>
    </row>
    <row r="58" spans="1:9" ht="26.25" thickBot="1">
      <c r="A58" s="24" t="s">
        <v>87</v>
      </c>
      <c r="B58" s="38">
        <v>625</v>
      </c>
      <c r="C58" s="46"/>
      <c r="D58" s="46"/>
      <c r="E58" s="46"/>
      <c r="F58" s="46"/>
      <c r="G58" s="46"/>
      <c r="H58" s="46"/>
      <c r="I58" s="46"/>
    </row>
    <row r="59" spans="1:9" ht="26.25" thickBot="1">
      <c r="A59" s="24" t="s">
        <v>186</v>
      </c>
      <c r="B59" s="38">
        <v>626</v>
      </c>
      <c r="C59" s="46"/>
      <c r="D59" s="46"/>
      <c r="E59" s="46"/>
      <c r="F59" s="46"/>
      <c r="G59" s="46"/>
      <c r="H59" s="46"/>
      <c r="I59" s="46"/>
    </row>
    <row r="60" spans="1:9" ht="26.25" thickBot="1">
      <c r="A60" s="24" t="s">
        <v>168</v>
      </c>
      <c r="B60" s="38">
        <v>627</v>
      </c>
      <c r="C60" s="46"/>
      <c r="D60" s="46"/>
      <c r="E60" s="46"/>
      <c r="F60" s="46"/>
      <c r="G60" s="46"/>
      <c r="H60" s="46"/>
      <c r="I60" s="46"/>
    </row>
    <row r="61" spans="1:9" ht="26.25" thickBot="1">
      <c r="A61" s="24" t="s">
        <v>90</v>
      </c>
      <c r="B61" s="38">
        <v>628</v>
      </c>
      <c r="C61" s="46"/>
      <c r="D61" s="46"/>
      <c r="E61" s="46"/>
      <c r="F61" s="46"/>
      <c r="G61" s="46"/>
      <c r="H61" s="46"/>
      <c r="I61" s="46"/>
    </row>
    <row r="62" spans="1:9" ht="26.25" thickBot="1">
      <c r="A62" s="24" t="s">
        <v>91</v>
      </c>
      <c r="B62" s="38">
        <v>629</v>
      </c>
      <c r="C62" s="46"/>
      <c r="D62" s="46"/>
      <c r="E62" s="46"/>
      <c r="F62" s="46"/>
      <c r="G62" s="46"/>
      <c r="H62" s="46"/>
      <c r="I62" s="46"/>
    </row>
    <row r="63" spans="1:9" ht="26.25" thickBot="1">
      <c r="A63" s="24" t="s">
        <v>187</v>
      </c>
      <c r="B63" s="38">
        <v>700</v>
      </c>
      <c r="C63" s="48">
        <f aca="true" t="shared" si="9" ref="C63:H63">SUM(C65:C77)</f>
        <v>0</v>
      </c>
      <c r="D63" s="48">
        <f t="shared" si="9"/>
        <v>0</v>
      </c>
      <c r="E63" s="48">
        <f t="shared" si="9"/>
        <v>0</v>
      </c>
      <c r="F63" s="48">
        <f t="shared" si="9"/>
        <v>0</v>
      </c>
      <c r="G63" s="48">
        <f t="shared" si="9"/>
        <v>-616572</v>
      </c>
      <c r="H63" s="48">
        <f t="shared" si="9"/>
        <v>0</v>
      </c>
      <c r="I63" s="48">
        <f>SUM(C63:H63)</f>
        <v>-616572</v>
      </c>
    </row>
    <row r="64" spans="1:9" ht="13.5" thickBot="1">
      <c r="A64" s="24" t="s">
        <v>83</v>
      </c>
      <c r="B64" s="38"/>
      <c r="C64" s="46"/>
      <c r="D64" s="46"/>
      <c r="E64" s="46"/>
      <c r="F64" s="46"/>
      <c r="G64" s="46"/>
      <c r="H64" s="46"/>
      <c r="I64" s="46"/>
    </row>
    <row r="65" spans="1:9" ht="13.5" thickBot="1">
      <c r="A65" s="24" t="s">
        <v>188</v>
      </c>
      <c r="B65" s="38">
        <v>710</v>
      </c>
      <c r="C65" s="46"/>
      <c r="D65" s="46"/>
      <c r="E65" s="46"/>
      <c r="F65" s="46"/>
      <c r="G65" s="46"/>
      <c r="H65" s="46"/>
      <c r="I65" s="46"/>
    </row>
    <row r="66" spans="1:9" ht="13.5" thickBot="1">
      <c r="A66" s="24" t="s">
        <v>83</v>
      </c>
      <c r="B66" s="38"/>
      <c r="C66" s="46"/>
      <c r="D66" s="46"/>
      <c r="E66" s="46"/>
      <c r="F66" s="46"/>
      <c r="G66" s="46"/>
      <c r="H66" s="46"/>
      <c r="I66" s="46"/>
    </row>
    <row r="67" spans="1:9" ht="13.5" thickBot="1">
      <c r="A67" s="24" t="s">
        <v>171</v>
      </c>
      <c r="B67" s="38"/>
      <c r="C67" s="46"/>
      <c r="D67" s="46"/>
      <c r="E67" s="46"/>
      <c r="F67" s="46"/>
      <c r="G67" s="46"/>
      <c r="H67" s="46"/>
      <c r="I67" s="46"/>
    </row>
    <row r="68" spans="1:9" ht="26.25" thickBot="1">
      <c r="A68" s="24" t="s">
        <v>172</v>
      </c>
      <c r="B68" s="38"/>
      <c r="C68" s="46"/>
      <c r="D68" s="46"/>
      <c r="E68" s="46"/>
      <c r="F68" s="46"/>
      <c r="G68" s="46"/>
      <c r="H68" s="46"/>
      <c r="I68" s="46"/>
    </row>
    <row r="69" spans="1:9" ht="26.25" thickBot="1">
      <c r="A69" s="24" t="s">
        <v>173</v>
      </c>
      <c r="B69" s="38"/>
      <c r="C69" s="46"/>
      <c r="D69" s="46"/>
      <c r="E69" s="46"/>
      <c r="F69" s="46"/>
      <c r="G69" s="46"/>
      <c r="H69" s="46"/>
      <c r="I69" s="46"/>
    </row>
    <row r="70" spans="1:9" ht="13.5" thickBot="1">
      <c r="A70" s="24" t="s">
        <v>174</v>
      </c>
      <c r="B70" s="38">
        <v>711</v>
      </c>
      <c r="C70" s="46"/>
      <c r="D70" s="46"/>
      <c r="E70" s="46"/>
      <c r="F70" s="46"/>
      <c r="G70" s="46"/>
      <c r="H70" s="46"/>
      <c r="I70" s="46"/>
    </row>
    <row r="71" spans="1:9" ht="13.5" thickBot="1">
      <c r="A71" s="24" t="s">
        <v>175</v>
      </c>
      <c r="B71" s="38">
        <v>712</v>
      </c>
      <c r="C71" s="46"/>
      <c r="D71" s="46"/>
      <c r="E71" s="46"/>
      <c r="F71" s="46"/>
      <c r="G71" s="46"/>
      <c r="H71" s="46"/>
      <c r="I71" s="46"/>
    </row>
    <row r="72" spans="1:9" ht="26.25" thickBot="1">
      <c r="A72" s="24" t="s">
        <v>189</v>
      </c>
      <c r="B72" s="38">
        <v>713</v>
      </c>
      <c r="C72" s="46"/>
      <c r="D72" s="46"/>
      <c r="E72" s="46"/>
      <c r="F72" s="46"/>
      <c r="G72" s="46"/>
      <c r="H72" s="46"/>
      <c r="I72" s="46"/>
    </row>
    <row r="73" spans="1:9" ht="26.25" thickBot="1">
      <c r="A73" s="24" t="s">
        <v>177</v>
      </c>
      <c r="B73" s="38">
        <v>714</v>
      </c>
      <c r="C73" s="46"/>
      <c r="D73" s="46"/>
      <c r="E73" s="46"/>
      <c r="F73" s="46"/>
      <c r="G73" s="46"/>
      <c r="H73" s="46"/>
      <c r="I73" s="46"/>
    </row>
    <row r="74" spans="1:9" ht="13.5" thickBot="1">
      <c r="A74" s="24" t="s">
        <v>178</v>
      </c>
      <c r="B74" s="38">
        <v>715</v>
      </c>
      <c r="C74" s="46"/>
      <c r="D74" s="46"/>
      <c r="E74" s="46"/>
      <c r="F74" s="46"/>
      <c r="G74" s="46">
        <v>-616572</v>
      </c>
      <c r="H74" s="46"/>
      <c r="I74" s="46"/>
    </row>
    <row r="75" spans="1:9" ht="13.5" thickBot="1">
      <c r="A75" s="24" t="s">
        <v>179</v>
      </c>
      <c r="B75" s="38">
        <v>716</v>
      </c>
      <c r="C75" s="46"/>
      <c r="D75" s="46"/>
      <c r="E75" s="46"/>
      <c r="F75" s="46"/>
      <c r="G75" s="46"/>
      <c r="H75" s="46"/>
      <c r="I75" s="46"/>
    </row>
    <row r="76" spans="1:9" ht="13.5" thickBot="1">
      <c r="A76" s="24" t="s">
        <v>180</v>
      </c>
      <c r="B76" s="38">
        <v>717</v>
      </c>
      <c r="C76" s="46"/>
      <c r="D76" s="46"/>
      <c r="E76" s="46"/>
      <c r="F76" s="46"/>
      <c r="G76" s="46"/>
      <c r="H76" s="46"/>
      <c r="I76" s="46"/>
    </row>
    <row r="77" spans="1:9" ht="26.25" thickBot="1">
      <c r="A77" s="24" t="s">
        <v>181</v>
      </c>
      <c r="B77" s="38">
        <v>718</v>
      </c>
      <c r="C77" s="46"/>
      <c r="D77" s="46"/>
      <c r="E77" s="46"/>
      <c r="F77" s="46"/>
      <c r="G77" s="46"/>
      <c r="H77" s="46"/>
      <c r="I77" s="46"/>
    </row>
    <row r="78" spans="1:10" ht="26.25" thickBot="1">
      <c r="A78" s="24" t="s">
        <v>211</v>
      </c>
      <c r="B78" s="38">
        <v>800</v>
      </c>
      <c r="C78" s="48">
        <f aca="true" t="shared" si="10" ref="C78:H78">C49+C50+C63</f>
        <v>74004714</v>
      </c>
      <c r="D78" s="49">
        <f t="shared" si="10"/>
        <v>0</v>
      </c>
      <c r="E78" s="48">
        <f t="shared" si="10"/>
        <v>-11669650</v>
      </c>
      <c r="F78" s="48">
        <f t="shared" si="10"/>
        <v>-12555</v>
      </c>
      <c r="G78" s="48">
        <f t="shared" si="10"/>
        <v>9279404</v>
      </c>
      <c r="H78" s="49">
        <f t="shared" si="10"/>
        <v>0</v>
      </c>
      <c r="I78" s="48">
        <f>SUM(C78:H78)</f>
        <v>71601913</v>
      </c>
      <c r="J78" s="68">
        <f>I78-'Бухгалтерский баланс'!C77</f>
        <v>-0.26784999668598175</v>
      </c>
    </row>
    <row r="79" spans="1:9" ht="12.75">
      <c r="A79" s="27"/>
      <c r="B79" s="41"/>
      <c r="C79" s="50"/>
      <c r="D79" s="50"/>
      <c r="E79" s="50"/>
      <c r="F79" s="50"/>
      <c r="G79" s="50"/>
      <c r="H79" s="50"/>
      <c r="I79" s="50"/>
    </row>
    <row r="80" spans="1:9" ht="12.75">
      <c r="A80" s="27"/>
      <c r="B80" s="41"/>
      <c r="C80" s="50"/>
      <c r="D80" s="50"/>
      <c r="E80" s="50"/>
      <c r="F80" s="50"/>
      <c r="G80" s="67">
        <f>G78-'Бухгалтерский баланс'!C74</f>
        <v>-0.26785000041127205</v>
      </c>
      <c r="H80" s="50"/>
      <c r="I80" s="50"/>
    </row>
    <row r="81" spans="1:5" s="15" customFormat="1" ht="13.5" customHeight="1">
      <c r="A81" s="26" t="s">
        <v>209</v>
      </c>
      <c r="B81" s="14"/>
      <c r="C81" s="17"/>
      <c r="D81" s="35"/>
      <c r="E81" s="16"/>
    </row>
    <row r="82" spans="1:5" s="15" customFormat="1" ht="13.5" customHeight="1">
      <c r="A82" s="27" t="s">
        <v>207</v>
      </c>
      <c r="B82" s="14"/>
      <c r="C82" s="17"/>
      <c r="D82" s="35"/>
      <c r="E82" s="16"/>
    </row>
    <row r="83" spans="1:5" s="15" customFormat="1" ht="7.5" customHeight="1">
      <c r="A83" s="27"/>
      <c r="B83" s="14"/>
      <c r="C83" s="17"/>
      <c r="D83" s="35"/>
      <c r="E83" s="16"/>
    </row>
    <row r="84" spans="1:5" s="15" customFormat="1" ht="13.5" customHeight="1">
      <c r="A84" s="27"/>
      <c r="B84" s="14"/>
      <c r="C84" s="17"/>
      <c r="D84" s="35"/>
      <c r="E84" s="16"/>
    </row>
    <row r="85" spans="1:4" s="8" customFormat="1" ht="13.5" customHeight="1">
      <c r="A85" s="26" t="s">
        <v>210</v>
      </c>
      <c r="B85" s="19"/>
      <c r="C85" s="52"/>
      <c r="D85" s="19"/>
    </row>
    <row r="86" spans="1:4" s="8" customFormat="1" ht="13.5" customHeight="1">
      <c r="A86" s="27" t="s">
        <v>208</v>
      </c>
      <c r="B86" s="19"/>
      <c r="C86" s="19"/>
      <c r="D86" s="19"/>
    </row>
    <row r="87" spans="1:4" s="8" customFormat="1" ht="12.75">
      <c r="A87" s="27" t="s">
        <v>58</v>
      </c>
      <c r="B87" s="19"/>
      <c r="C87" s="19"/>
      <c r="D87" s="19"/>
    </row>
    <row r="88" spans="1:9" ht="12.75">
      <c r="A88" s="27"/>
      <c r="B88" s="41"/>
      <c r="C88" s="50"/>
      <c r="D88" s="50"/>
      <c r="E88" s="50"/>
      <c r="F88" s="50"/>
      <c r="G88" s="50"/>
      <c r="H88" s="50"/>
      <c r="I88" s="50"/>
    </row>
    <row r="89" spans="1:9" ht="12.75">
      <c r="A89" s="41"/>
      <c r="B89" s="41"/>
      <c r="C89" s="41"/>
      <c r="D89" s="41"/>
      <c r="E89" s="41"/>
      <c r="F89" s="41"/>
      <c r="G89" s="41"/>
      <c r="H89" s="41"/>
      <c r="I89" s="41"/>
    </row>
    <row r="90" spans="1:9" ht="12.75">
      <c r="A90" s="41"/>
      <c r="B90" s="41"/>
      <c r="C90" s="41"/>
      <c r="D90" s="41"/>
      <c r="E90" s="41"/>
      <c r="F90" s="41"/>
      <c r="G90" s="41"/>
      <c r="H90" s="41"/>
      <c r="I90" s="41"/>
    </row>
  </sheetData>
  <sheetProtection/>
  <mergeCells count="7">
    <mergeCell ref="I14:I15"/>
    <mergeCell ref="A14:A15"/>
    <mergeCell ref="B14:B15"/>
    <mergeCell ref="C14:G14"/>
    <mergeCell ref="H14:H15"/>
    <mergeCell ref="A9:I9"/>
    <mergeCell ref="A10:I10"/>
  </mergeCells>
  <hyperlinks>
    <hyperlink ref="I3" r:id="rId1" display="jl:30820085.0 "/>
  </hyperlinks>
  <printOptions/>
  <pageMargins left="0.75" right="0.75" top="1" bottom="1" header="0.5" footer="0.5"/>
  <pageSetup horizontalDpi="600" verticalDpi="600" orientation="portrait" paperSize="9" scale="58" r:id="rId2"/>
  <colBreaks count="1" manualBreakCount="1">
    <brk id="9" max="65535" man="1"/>
  </colBreaks>
  <ignoredErrors>
    <ignoredError sqref="I16:I1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АлЭС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Миленина</dc:creator>
  <cp:keywords/>
  <dc:description/>
  <cp:lastModifiedBy>msholanbayeva</cp:lastModifiedBy>
  <cp:lastPrinted>2015-08-12T07:55:32Z</cp:lastPrinted>
  <dcterms:created xsi:type="dcterms:W3CDTF">2011-03-03T09:00:07Z</dcterms:created>
  <dcterms:modified xsi:type="dcterms:W3CDTF">2015-08-12T07:55:36Z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