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600" windowHeight="11760" tabRatio="846" activeTab="0"/>
  </bookViews>
  <sheets>
    <sheet name="Бухгалтерский баланс" sheetId="1" r:id="rId1"/>
    <sheet name="Лист1" sheetId="2" state="hidden" r:id="rId2"/>
    <sheet name="Отчет о прибылях и убытках" sheetId="3" r:id="rId3"/>
    <sheet name="Отчет о движ денеж средс прямой" sheetId="4" r:id="rId4"/>
    <sheet name="Отчет о движении денеж ср косве" sheetId="5" state="hidden" r:id="rId5"/>
    <sheet name="Отчет об изменении в капитале" sheetId="6" r:id="rId6"/>
  </sheets>
  <externalReferences>
    <externalReference r:id="rId9"/>
  </externalReferences>
  <definedNames>
    <definedName name="sub1000639034" localSheetId="0">'Отчет о прибылях и убытках'!#REF!</definedName>
    <definedName name="sub1000639341" localSheetId="0">'Отчет о прибылях и убытках'!$D$5</definedName>
    <definedName name="sub1001579237" localSheetId="0">'Отчет о прибылях и убытках'!$D$7</definedName>
    <definedName name="sub1001579238" localSheetId="0">'Отчет о прибылях и убытках'!$A$9</definedName>
    <definedName name="sub1001579239" localSheetId="0">'Отчет о прибылях и убытках'!$A$10</definedName>
    <definedName name="sub1001579240" localSheetId="0">'Отчет о прибылях и убытках'!#REF!</definedName>
    <definedName name="sub1001579241" localSheetId="0">'Отчет о прибылях и убытках'!#REF!</definedName>
    <definedName name="sub1001579242" localSheetId="0">'Отчет о прибылях и убытках'!#REF!</definedName>
    <definedName name="sub1001588857" localSheetId="0">'Отчет о прибылях и убытках'!#REF!</definedName>
    <definedName name="SUB2" localSheetId="0">'Отчет о прибылях и убытках'!$A$18</definedName>
    <definedName name="_xlnm.Print_Area" localSheetId="3">'Отчет о движ денеж средс прямой'!$A$1:$D$91</definedName>
    <definedName name="_xlnm.Print_Area" localSheetId="2">'Отчет о прибылях и убытках'!$A$1:$D$71</definedName>
    <definedName name="_xlnm.Print_Area" localSheetId="5">'Отчет об изменении в капитале'!$A$1:$I$88</definedName>
  </definedNames>
  <calcPr fullCalcOnLoad="1"/>
</workbook>
</file>

<file path=xl/sharedStrings.xml><?xml version="1.0" encoding="utf-8"?>
<sst xmlns="http://schemas.openxmlformats.org/spreadsheetml/2006/main" count="362" uniqueCount="266">
  <si>
    <t>к приказу Министра финансов</t>
  </si>
  <si>
    <t>Республики Казахстан</t>
  </si>
  <si>
    <t>от 20 августа 2010 года № 422</t>
  </si>
  <si>
    <t>Форма</t>
  </si>
  <si>
    <t>Активы</t>
  </si>
  <si>
    <t>Код строки</t>
  </si>
  <si>
    <t>На конец отчетного периода</t>
  </si>
  <si>
    <t>На начало отчетного периода</t>
  </si>
  <si>
    <t>I. Краткосрочные активы:</t>
  </si>
  <si>
    <t>Денежные средства и их эквиваленты</t>
  </si>
  <si>
    <t>Финансовые активы, имеющиеся в наличии для продажи</t>
  </si>
  <si>
    <t>Производные финансовые инструменты</t>
  </si>
  <si>
    <t>Финансовые активы, учитываемые по справедливой стоимости через прибыли и убытки</t>
  </si>
  <si>
    <t>Финансовые активы, удерживаемые до погашения</t>
  </si>
  <si>
    <t>Прочие краткосрочные финансовые активы</t>
  </si>
  <si>
    <t>Краткосрочная торговая и прочая дебиторская задолженность</t>
  </si>
  <si>
    <t>Текущий подоходный налог</t>
  </si>
  <si>
    <t>Запасы</t>
  </si>
  <si>
    <t>Прочие краткосрочные активы</t>
  </si>
  <si>
    <t>Итого краткосрочных активов (сумма строк с 010 по 019)</t>
  </si>
  <si>
    <t>Активы (или выбывающие группы), предназначенные для продажи</t>
  </si>
  <si>
    <t>II. Долгосрочные активы</t>
  </si>
  <si>
    <t>Прочие долгосрочные финансовые активы</t>
  </si>
  <si>
    <t>Долгосрочная торговая и прочая дебиторская задолженность</t>
  </si>
  <si>
    <t>Инвестиции, учитываемые методом долевого участия</t>
  </si>
  <si>
    <t>Инвестиционное имущество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</si>
  <si>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</si>
  <si>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</si>
  <si>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</si>
  <si>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</si>
  <si>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</si>
  <si>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</si>
  <si>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 (сумма строк с 110 по 123)</t>
  </si>
  <si>
    <t>Баланс (строка 100 +строка 101+ строка 200)</t>
  </si>
  <si>
    <t>Обязательство и капитал</t>
  </si>
  <si>
    <t>III. Краткосрочные обязательства</t>
  </si>
  <si>
    <t>Займы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</si>
  <si>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</si>
  <si>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</si>
  <si>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резервы</t>
  </si>
  <si>
    <t xml:space="preserve">Текущие налоговые обязательства по подоходному налогу </t>
  </si>
  <si>
    <t>Вознаграждения работникам</t>
  </si>
  <si>
    <t>Прочие краткосрочные обязательства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</si>
  <si>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</si>
  <si>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</si>
  <si>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IV. Долгосрочные обязательства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</si>
  <si>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</si>
  <si>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</si>
  <si>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резервы</t>
  </si>
  <si>
    <t>Отложенные налоговые обязательства</t>
  </si>
  <si>
    <t>Прочие долгосрочные обязательства</t>
  </si>
  <si>
    <t>Итого долгосрочных обязательств (сумма строк с 310 по 316)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</si>
  <si>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</si>
  <si>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</si>
  <si>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</si>
  <si>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</si>
  <si>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Резервы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</si>
  <si>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</si>
  <si>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</si>
  <si>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</si>
  <si>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Всего капитал (строка 420 +/- строка 421)</t>
  </si>
  <si>
    <t>Баланс (строка 300+строка 301+строка 400 + строка 500)</t>
  </si>
  <si>
    <t>Место печати</t>
  </si>
  <si>
    <t>Наименование показателей</t>
  </si>
  <si>
    <t>За отчетный период</t>
  </si>
  <si>
    <t>За предыдущий период</t>
  </si>
  <si>
    <t>Выручка</t>
  </si>
  <si>
    <t>Себестоимость реализованных товаров и услуг</t>
  </si>
  <si>
    <t>Валовая прибыль (строка 010 – строка 011)</t>
  </si>
  <si>
    <t>Расходы по реализации</t>
  </si>
  <si>
    <t>Административные расходы</t>
  </si>
  <si>
    <t>Прочие расходы</t>
  </si>
  <si>
    <t>Прочие доходы</t>
  </si>
  <si>
    <t>Итого операционная прибыль (убыток) (+/- строки с 012 по 016)</t>
  </si>
  <si>
    <t>Доходы по финансированию</t>
  </si>
  <si>
    <t>Расходы по финансированию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</si>
  <si>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</si>
  <si>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Прочие неоперационные доходы</t>
  </si>
  <si>
    <t>Прочие неоперационные расходы</t>
  </si>
  <si>
    <t>Прибыль (убыток) до налогообложения (+/- строки с 020 по 025)</t>
  </si>
  <si>
    <t>Расходы по подоходному налогу</t>
  </si>
  <si>
    <t>Прибыль (убыток) после налогообложения от продолжающейся деятельности (строка 100 – строка 101)</t>
  </si>
  <si>
    <t>Прибыль (убыток) после налогообложения от прекращенной деятельности</t>
  </si>
  <si>
    <t>Прибыль за год (строка 200 + строка 201) относимая на: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</si>
  <si>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</si>
  <si>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</si>
  <si>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(сумма строк с 410 по 420):</t>
  </si>
  <si>
    <t>в том числе: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</si>
  <si>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</si>
  <si>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</si>
  <si>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</si>
  <si>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</si>
  <si>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</si>
  <si>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</si>
  <si>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</si>
  <si>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</si>
  <si>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</si>
  <si>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</si>
  <si>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</si>
  <si>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Общая совокупная прибыль (строка 300 + строка 400)</t>
  </si>
  <si>
    <t>Общая совокупная прибыль относимая на:</t>
  </si>
  <si>
    <t>доля неконтролирующих собственников</t>
  </si>
  <si>
    <t>Прибыль на акцию: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</si>
  <si>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</si>
  <si>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</si>
  <si>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</si>
  <si>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</si>
  <si>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>тыс.тенге</t>
  </si>
  <si>
    <t>I. Движение денежных средств от операционной деятельности</t>
  </si>
  <si>
    <t>1. Поступление денежных средств, всего (сумма строк с 011 по 016)</t>
  </si>
  <si>
    <t>реализация товаров и услуг</t>
  </si>
  <si>
    <t>прочая выручка</t>
  </si>
  <si>
    <t>авансы, полученные от покупателей, заказчиков</t>
  </si>
  <si>
    <t>поступления по договорам страхования</t>
  </si>
  <si>
    <t>полученные вознаграждения</t>
  </si>
  <si>
    <t>прочие поступления</t>
  </si>
  <si>
    <t>2. Выбытие денежных средств, всего (сумма строк с 021 по 027)</t>
  </si>
  <si>
    <t>платежи поставщикам за товары и услуги</t>
  </si>
  <si>
    <t>авансы, выданные поставщикам товаров и услуг</t>
  </si>
  <si>
    <t>выплаты по оплате труда</t>
  </si>
  <si>
    <t>выплата вознаграждения</t>
  </si>
  <si>
    <t>выплаты по договорам страхования</t>
  </si>
  <si>
    <t>подоходный налог и другие платежи в бюджет</t>
  </si>
  <si>
    <t>прочие выплаты</t>
  </si>
  <si>
    <t>3. Чистая сумма денежных средств от операционной деятельности (строка 010 – строка 020)</t>
  </si>
  <si>
    <t>II. Движение денежных средств от инвестиционной деятельности</t>
  </si>
  <si>
    <t>1. Поступление денежных средств, всего (сумма строк с 041 по 051)</t>
  </si>
  <si>
    <t>реализация основных средств</t>
  </si>
  <si>
    <t>реализация нематериальных активов</t>
  </si>
  <si>
    <t>реализация других долгосрочных активов</t>
  </si>
  <si>
    <t>реализация долевых инструментов других организаций (кроме дочерних) и долей участия в совместном предпринимательстве</t>
  </si>
  <si>
    <t>реализация долговых инструментов других организаций</t>
  </si>
  <si>
    <t>возмещение при потере контроля над дочерними организациями</t>
  </si>
  <si>
    <t>реализация прочих финансовых активов</t>
  </si>
  <si>
    <t>фьючерсные и форвардные контракты, опционы и свопы</t>
  </si>
  <si>
    <t>полученные дивиденды</t>
  </si>
  <si>
    <t>2. Выбытие денежных средств, всего (сумма строк с 061 по 071)</t>
  </si>
  <si>
    <t>приобретение основных средств</t>
  </si>
  <si>
    <t>приобретение нематериальных активов</t>
  </si>
  <si>
    <t>приобретение других долгосрочных активов</t>
  </si>
  <si>
    <t>приобретение долевых инструментов других организаций (кроме дочерних) и долей участия в совместном предпринимательстве</t>
  </si>
  <si>
    <t>приобретение долговых инструментов других организаций</t>
  </si>
  <si>
    <t>приобретение контроля над дочерними организациями</t>
  </si>
  <si>
    <t>приобретение прочих финансовых активов</t>
  </si>
  <si>
    <t>предоставление займов</t>
  </si>
  <si>
    <t>инвестиции в ассоциированные и дочерние организации</t>
  </si>
  <si>
    <t>3. Чистая сумма денежных средств от инвестиционной деятельности (строка 040 – строка 060)</t>
  </si>
  <si>
    <t>III. Движение денежных средств от финансовой деятельности</t>
  </si>
  <si>
    <t>1. Поступление денежных средств, всего (сумма строк с 091 по 094)</t>
  </si>
  <si>
    <t>эмиссия акций и других финансовых инструментов</t>
  </si>
  <si>
    <t>получение займов</t>
  </si>
  <si>
    <t>2. Выбытие денежных средств, всего (сумма строк с 101 по 105)</t>
  </si>
  <si>
    <t>погашение займов</t>
  </si>
  <si>
    <t>выплата дивидендов</t>
  </si>
  <si>
    <t>выплаты собственникам по акциям организации</t>
  </si>
  <si>
    <t>прочие выбытия</t>
  </si>
  <si>
    <t>3. Чистая сумма денежных средств от финансовой деятельности (строка 090 – строка 100)</t>
  </si>
  <si>
    <t>4. Влияние обменных курсов валют к тенге</t>
  </si>
  <si>
    <t>5. Увеличение +/- уменьшение денежных средств (строка 030 +/- строка 080 +/- строка 110)</t>
  </si>
  <si>
    <t>6. Денежные средства и их эквиваленты на начало отчетного периода</t>
  </si>
  <si>
    <t>7. Денежные средства и их эквиваленты на конец отчетного периода</t>
  </si>
  <si>
    <t>Приложение 5</t>
  </si>
  <si>
    <t>Отчет о движении денежных средств (косвенный метод)</t>
  </si>
  <si>
    <t>1. Движение денежных средств от операционной деятельности</t>
  </si>
  <si>
    <t>Прибыль (убыток) до налогообложения</t>
  </si>
  <si>
    <t>Амортизация и обесценение основных средств и нематериальных активов</t>
  </si>
  <si>
    <t>Обесценение гудвила</t>
  </si>
  <si>
    <t>Обесценение торговой и прочей дебиторской задолженности</t>
  </si>
  <si>
    <t>Списание стоимости активов (или выбывающей группы), предназначенных для продажи до справедливой стоимости за вычетом затрат на продажу</t>
  </si>
  <si>
    <t>Убыток (прибыль) от выбытия основных средств</t>
  </si>
  <si>
    <t>Убыток (прибыль) от инвестиционного имущества</t>
  </si>
  <si>
    <t>Убыток (прибыль) от досрочного погашения займов</t>
  </si>
  <si>
    <t>Убыток (прибыль) от прочих финансовых активов, отражаемых по справедливой стоимости с корректировкой через отчет о прибылях и убытках</t>
  </si>
  <si>
    <t>Расходы (доходы) по финансированию</t>
  </si>
  <si>
    <t>Расходы по вознаграждениям долевыми инструментами</t>
  </si>
  <si>
    <t>Доход (расход) по отложенным налогам</t>
  </si>
  <si>
    <t>Нереализованная положительная (отрицательная) курсовая разница</t>
  </si>
  <si>
    <t>Доля организации в прибыли ассоциированных организаций и совместной деятельности, учитываемых по методу долевого участия</t>
  </si>
  <si>
    <t>Прочие неденежные операционные корректировки общей совокупной прибыли (убытка)</t>
  </si>
  <si>
    <t>Итого корректировка общей совокупной прибыли (убытка), всего (+/- строки с 011 по 025)</t>
  </si>
  <si>
    <t>Изменения в запасах</t>
  </si>
  <si>
    <t xml:space="preserve">Изменения резерва </t>
  </si>
  <si>
    <t>Изменения в торговой и прочей дебиторской задолженности</t>
  </si>
  <si>
    <t>Изменения в торговой и прочей кредиторской задолженности</t>
  </si>
  <si>
    <t>Изменения в задолженности по налогам и другим обязательным платежам в бюджет</t>
  </si>
  <si>
    <t>Изменения в прочих краткосрочных обязательствах</t>
  </si>
  <si>
    <t>Итого движение операционных активов и обязательств, всего (+/- строки с 031 по 036)</t>
  </si>
  <si>
    <t>Уплаченные вознаграждения</t>
  </si>
  <si>
    <t>Уплаченный подоходный налог</t>
  </si>
  <si>
    <t>Чистая сумма денежных средств от операционной деятельности (строка 010+/- строка 030 +/- строка 040+/- строка 041+/- строка 042)</t>
  </si>
  <si>
    <t>2.Движение денежных средств от инвестиционной деятельности</t>
  </si>
  <si>
    <t>3.Движение денежных средств от финансовой деятельности</t>
  </si>
  <si>
    <t>5. Увеличение +/- уменьшение денежных средств (строка 100 +/- строка 200 +/- строка 300)</t>
  </si>
  <si>
    <t>6.Денежные средства и их эквиваленты на начало отчетного периода</t>
  </si>
  <si>
    <t>                                  (фамилия, имя, отчество)                 (подпись)</t>
  </si>
  <si>
    <t>                                      (фамилия, имя, отчество)             (подпись)</t>
  </si>
  <si>
    <t>Наименование компонентов</t>
  </si>
  <si>
    <t>Капитал материнской организации</t>
  </si>
  <si>
    <t>Итого капитал</t>
  </si>
  <si>
    <t>Нераспределенная прибыль</t>
  </si>
  <si>
    <t>Сальдо на 1 января предыдущего года</t>
  </si>
  <si>
    <t>Изменение в учетной политике</t>
  </si>
  <si>
    <t>Пересчитанное сальдо (строка 010+/строка 011)</t>
  </si>
  <si>
    <t>Общая совокупная прибыль, всего(строка 210 + строка 220):</t>
  </si>
  <si>
    <t>Прибыль (убыток) за год</t>
  </si>
  <si>
    <t>Прочая совокупная прибыль, всего (сумма строк с 221 по 229):</t>
  </si>
  <si>
    <t>Прирост от переоценки основных средств (за минусом налогового эффекта)</t>
  </si>
  <si>
    <t>Перевод амортизации от переоценки основных средств (за минусом налогового эффекта)</t>
  </si>
  <si>
    <t>Переоценка финансовых активов, имеющиеся в наличии для продажи (за минусом налогового эффекта)</t>
  </si>
  <si>
    <t>Хеджирование денежных потоков (за минусом налогового эффекта)</t>
  </si>
  <si>
    <t>Операции с собственниками , всего (сумма строк с 310 по 318):</t>
  </si>
  <si>
    <t>Вознаграждения работников акциями:</t>
  </si>
  <si>
    <t>стоимость услуг работников</t>
  </si>
  <si>
    <t>выпуск акций по схеме вознаграждения работников акциями</t>
  </si>
  <si>
    <t>налоговая выгода в отношении схемы вознаграждения работников акциями</t>
  </si>
  <si>
    <t>Взносы собственников</t>
  </si>
  <si>
    <t>Выпуск собственных долевых инструментов (акций)</t>
  </si>
  <si>
    <t>Выпуск долевых инструментов связанный с объединением бизнеса</t>
  </si>
  <si>
    <t>Долевой компонент конвертируемых инструментов (за минусом налогового эффекта)</t>
  </si>
  <si>
    <t>Выплата дивидендов</t>
  </si>
  <si>
    <t>Прочие распределения в пользу собственников</t>
  </si>
  <si>
    <t>Прочие операции с собственниками</t>
  </si>
  <si>
    <t>Изменения в доле участия в дочерних организациях, не приводящей к потере контроля</t>
  </si>
  <si>
    <t>Сальдо на 1 января отчетного года (строка 100 + строка 200 + строка 300)</t>
  </si>
  <si>
    <t>Пересчитанное сальдо (строка 400+/строка 401)</t>
  </si>
  <si>
    <t>Общая совокупная прибыль, всего (строка 610+ строка 620):</t>
  </si>
  <si>
    <t>Прочая совокупная прибыль, всего (сумма строк с 621 по 629):</t>
  </si>
  <si>
    <t>Эффект изменения в ставке подоходного налога на отсроченный налог дочерних компаний</t>
  </si>
  <si>
    <t>Операции с собственниками всего (сумма строк с 710 по 718)</t>
  </si>
  <si>
    <t>Вознаграждения работников акциями</t>
  </si>
  <si>
    <t>Выпуск долевых инструментов, связанный с объединением бизнеса</t>
  </si>
  <si>
    <t>Аналогичный  период прошлого года</t>
  </si>
  <si>
    <r>
      <t xml:space="preserve">Руководитель      </t>
    </r>
    <r>
      <rPr>
        <b/>
        <u val="single"/>
        <sz val="10"/>
        <color indexed="8"/>
        <rFont val="Times New Roman"/>
        <family val="1"/>
      </rPr>
      <t>Баймагамбетов Д.У.</t>
    </r>
    <r>
      <rPr>
        <u val="single"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 xml:space="preserve">       __________________</t>
    </r>
  </si>
  <si>
    <r>
      <t>Главный бухгалтер</t>
    </r>
    <r>
      <rPr>
        <sz val="10"/>
        <color indexed="8"/>
        <rFont val="Times New Roman"/>
        <family val="1"/>
      </rPr>
      <t xml:space="preserve">    </t>
    </r>
    <r>
      <rPr>
        <b/>
        <u val="single"/>
        <sz val="10"/>
        <color indexed="8"/>
        <rFont val="Times New Roman"/>
        <family val="1"/>
      </rPr>
      <t>Трапезникова Ю.В.</t>
    </r>
    <r>
      <rPr>
        <b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 xml:space="preserve">   ___________________</t>
    </r>
  </si>
  <si>
    <t>Наименование организации:  АО "Алатау Жарық Компаниясы"</t>
  </si>
  <si>
    <t>за год, заканчивающийся 30 июня 2013 года</t>
  </si>
  <si>
    <t>На  начало отчетного периода</t>
  </si>
  <si>
    <r>
      <t>Главный бухгалтер</t>
    </r>
    <r>
      <rPr>
        <sz val="10"/>
        <color indexed="8"/>
        <rFont val="Times New Roman"/>
        <family val="1"/>
      </rPr>
      <t xml:space="preserve">    </t>
    </r>
    <r>
      <rPr>
        <b/>
        <u val="single"/>
        <sz val="10"/>
        <color indexed="8"/>
        <rFont val="Times New Roman"/>
        <family val="1"/>
      </rPr>
      <t xml:space="preserve">Есенгулова А.К. </t>
    </r>
    <r>
      <rPr>
        <u val="single"/>
        <sz val="10"/>
        <color indexed="8"/>
        <rFont val="Times New Roman"/>
        <family val="1"/>
      </rPr>
      <t xml:space="preserve">                                                   </t>
    </r>
    <r>
      <rPr>
        <sz val="10"/>
        <color indexed="8"/>
        <rFont val="Times New Roman"/>
        <family val="1"/>
      </rPr>
      <t xml:space="preserve">    </t>
    </r>
  </si>
  <si>
    <t xml:space="preserve">                                         (фамилия, имя, отчество)                 (подпись)</t>
  </si>
  <si>
    <t xml:space="preserve">                                        (фамилия, имя, отчество)                 (подпись)</t>
  </si>
  <si>
    <r>
      <t xml:space="preserve">Руководитель               </t>
    </r>
    <r>
      <rPr>
        <b/>
        <u val="single"/>
        <sz val="10"/>
        <color indexed="8"/>
        <rFont val="Times New Roman"/>
        <family val="1"/>
      </rPr>
      <t>Иппергенов Т.С.</t>
    </r>
    <r>
      <rPr>
        <sz val="10"/>
        <color indexed="8"/>
        <rFont val="Times New Roman"/>
        <family val="1"/>
      </rPr>
      <t xml:space="preserve">                 </t>
    </r>
    <r>
      <rPr>
        <u val="single"/>
        <sz val="10"/>
        <color indexed="8"/>
        <rFont val="Times New Roman"/>
        <family val="1"/>
      </rPr>
      <t xml:space="preserve">                                     </t>
    </r>
  </si>
  <si>
    <r>
      <t xml:space="preserve">Руководитель              </t>
    </r>
    <r>
      <rPr>
        <b/>
        <u val="single"/>
        <sz val="10"/>
        <color indexed="8"/>
        <rFont val="Times New Roman"/>
        <family val="1"/>
      </rPr>
      <t>Иппергенов Т.С.</t>
    </r>
    <r>
      <rPr>
        <sz val="10"/>
        <color indexed="8"/>
        <rFont val="Times New Roman"/>
        <family val="1"/>
      </rPr>
      <t xml:space="preserve">                    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9"/>
        <rFont val="Times New Roman"/>
        <family val="1"/>
      </rPr>
      <t>1</t>
    </r>
    <r>
      <rPr>
        <b/>
        <sz val="10"/>
        <color indexed="8"/>
        <rFont val="Times New Roman"/>
        <family val="1"/>
      </rPr>
      <t>__________________</t>
    </r>
  </si>
  <si>
    <t xml:space="preserve">                                       (фамилия, имя, отчество)                     (подпись)</t>
  </si>
  <si>
    <r>
      <t>Главный бухгалтер</t>
    </r>
    <r>
      <rPr>
        <sz val="10"/>
        <color indexed="8"/>
        <rFont val="Times New Roman"/>
        <family val="1"/>
      </rPr>
      <t xml:space="preserve">    </t>
    </r>
    <r>
      <rPr>
        <b/>
        <u val="single"/>
        <sz val="10"/>
        <color indexed="8"/>
        <rFont val="Times New Roman"/>
        <family val="1"/>
      </rPr>
      <t>Есенгулова А.К.</t>
    </r>
    <r>
      <rPr>
        <b/>
        <sz val="10"/>
        <color indexed="8"/>
        <rFont val="Times New Roman"/>
        <family val="1"/>
      </rPr>
      <t xml:space="preserve">          </t>
    </r>
    <r>
      <rPr>
        <sz val="10"/>
        <color indexed="8"/>
        <rFont val="Times New Roman"/>
        <family val="1"/>
      </rPr>
      <t xml:space="preserve">           </t>
    </r>
    <r>
      <rPr>
        <b/>
        <sz val="10"/>
        <color indexed="9"/>
        <rFont val="Times New Roman"/>
        <family val="1"/>
      </rPr>
      <t>1</t>
    </r>
    <r>
      <rPr>
        <b/>
        <sz val="10"/>
        <color indexed="8"/>
        <rFont val="Times New Roman"/>
        <family val="1"/>
      </rPr>
      <t>__________________</t>
    </r>
  </si>
  <si>
    <t xml:space="preserve">                                       (фамилия, имя, отчество)                     (подпись)</t>
  </si>
  <si>
    <t xml:space="preserve">Торговая дебиторская и кредиторская задолженности на 29.02.2016 года </t>
  </si>
  <si>
    <t xml:space="preserve">Дебиторская задолженность </t>
  </si>
  <si>
    <t>млн.тенге</t>
  </si>
  <si>
    <t>Задолженность Алматыэнергосбыта</t>
  </si>
  <si>
    <t>Кредиторская задолженность</t>
  </si>
  <si>
    <t>по договорам поставки товаров, услуг</t>
  </si>
  <si>
    <t>по договорам подряда</t>
  </si>
  <si>
    <t>за электроэнергию</t>
  </si>
  <si>
    <t>в том числе перед АлЭС</t>
  </si>
  <si>
    <t>по состоянию на «30» июня 2016 года</t>
  </si>
  <si>
    <t>-</t>
  </si>
  <si>
    <t>Сальдо на 30 июня отчетного года (строка 500 + строка 600 + строка 700)</t>
  </si>
  <si>
    <t>Балансовая стоимость одной простой акции (тенге)</t>
  </si>
  <si>
    <t>АО "Алатау Жарық Компаниясы"</t>
  </si>
  <si>
    <t>(все суммы представлены в тысячах тенге, если не указано иное)</t>
  </si>
  <si>
    <t>НЕКОНСОЛИДИРОВАННЫЙ ОТЧЕТ О ФИНАНСОВОМ ПОЛОЖЕНИИ</t>
  </si>
  <si>
    <t xml:space="preserve">Неконсолидированная финансовая отчетность за 6 месяцев 2016 года </t>
  </si>
  <si>
    <t>НЕКОНСОЛИДИРОВАННЫЙ ОТЧЕТ О СОВОКУПНОМ ДОХОДЕ</t>
  </si>
  <si>
    <t>за год, заканчивающийся 30 июня 2016 года</t>
  </si>
  <si>
    <t>НЕКОНСОЛИДИРОВАННЫЙ ОТЧЕТ О ДВИЖЕНИИ ДЕНЕЖНЫХ СРЕДСТВ (прямой метод)</t>
  </si>
  <si>
    <t xml:space="preserve">НЕКОНСОЛИДИРОВАННЫЙ ОТЧЕТ ОБ ИЗМЕНЕНИЯХ В КАПИТАЛЕ 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</si>
</sst>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_ ;\-#,##0.00\ "/>
    <numFmt numFmtId="181" formatCode="#,##0_ ;\-#,##0\ "/>
    <numFmt numFmtId="182" formatCode="_(* #,##0_);_(* \(#,##0\);_(* &quot;-&quot;??_);_(@_)"/>
    <numFmt numFmtId="183" formatCode="_-* #,##0_р_._-;\-* #,##0_р_._-;_-* &quot;-&quot;??_р_._-;_-@_-"/>
    <numFmt numFmtId="184" formatCode="_(* #,##0_);_(* \(#,##0\);_(* &quot;-&quot;_);_(@_)"/>
    <numFmt numFmtId="185" formatCode="_(* #,##0,_);_(* \(#,##0,\);_(* &quot;-&quot;_);_(@_)"/>
    <numFmt numFmtId="186" formatCode="#,##0.00&quot;р.&quot;"/>
    <numFmt numFmtId="187" formatCode="* #,##0_);* \(#,##0\);&quot;-&quot;??_);@"/>
    <numFmt numFmtId="188" formatCode="#,##0.000"/>
    <numFmt numFmtId="189" formatCode="#,##0.0000"/>
    <numFmt numFmtId="190" formatCode="#,##0;[Red]\-#,##0"/>
    <numFmt numFmtId="191" formatCode="#,##0.0"/>
    <numFmt numFmtId="192" formatCode="_-* #,##0.0_р_._-;\-* #,##0.0_р_._-;_-* &quot;-&quot;??_р_._-;_-@_-"/>
    <numFmt numFmtId="193" formatCode="[=0]&quot;&quot;;General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62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sz val="10"/>
      <color indexed="12"/>
      <name val="Times New Roman"/>
      <family val="1"/>
    </font>
    <font>
      <b/>
      <sz val="11"/>
      <name val="Arial"/>
      <family val="2"/>
    </font>
    <font>
      <sz val="10"/>
      <name val="Helv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u val="single"/>
      <sz val="10"/>
      <color indexed="12"/>
      <name val="Times New Roman"/>
      <family val="1"/>
    </font>
    <font>
      <sz val="10"/>
      <color indexed="14"/>
      <name val="Times New Roman"/>
      <family val="1"/>
    </font>
    <font>
      <b/>
      <sz val="11"/>
      <name val="Times New Roman"/>
      <family val="1"/>
    </font>
    <font>
      <b/>
      <sz val="10"/>
      <color indexed="9"/>
      <name val="Times New Roman"/>
      <family val="1"/>
    </font>
    <font>
      <b/>
      <sz val="10"/>
      <name val="Arial Cyr"/>
      <family val="0"/>
    </font>
    <font>
      <i/>
      <sz val="10"/>
      <name val="Arial Cyr"/>
      <family val="0"/>
    </font>
    <font>
      <i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theme="0"/>
      <name val="Times New Roman"/>
      <family val="1"/>
    </font>
    <font>
      <sz val="10"/>
      <color rgb="FFFF0000"/>
      <name val="Times New Roman"/>
      <family val="1"/>
    </font>
    <font>
      <b/>
      <sz val="10"/>
      <color theme="0"/>
      <name val="Times New Roman"/>
      <family val="1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187" fontId="10" fillId="0" borderId="0" applyFill="0" applyBorder="0" applyProtection="0">
      <alignment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7" fillId="0" borderId="0">
      <alignment/>
      <protection/>
    </xf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justify"/>
    </xf>
    <xf numFmtId="0" fontId="1" fillId="0" borderId="0" xfId="0" applyFont="1" applyAlignment="1">
      <alignment horizontal="right"/>
    </xf>
    <xf numFmtId="0" fontId="3" fillId="0" borderId="0" xfId="43" applyAlignment="1" applyProtection="1">
      <alignment horizontal="right"/>
      <protection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3" fontId="1" fillId="0" borderId="13" xfId="0" applyNumberFormat="1" applyFont="1" applyBorder="1" applyAlignment="1">
      <alignment horizontal="center" vertical="top" wrapText="1"/>
    </xf>
    <xf numFmtId="3" fontId="2" fillId="0" borderId="13" xfId="0" applyNumberFormat="1" applyFont="1" applyBorder="1" applyAlignment="1">
      <alignment horizontal="center" vertical="top" wrapText="1"/>
    </xf>
    <xf numFmtId="0" fontId="1" fillId="0" borderId="0" xfId="0" applyFont="1" applyFill="1" applyAlignment="1">
      <alignment horizontal="left"/>
    </xf>
    <xf numFmtId="49" fontId="6" fillId="0" borderId="0" xfId="0" applyNumberFormat="1" applyFont="1" applyFill="1" applyAlignment="1">
      <alignment vertical="center"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 horizontal="right"/>
    </xf>
    <xf numFmtId="3" fontId="1" fillId="0" borderId="11" xfId="0" applyNumberFormat="1" applyFont="1" applyBorder="1" applyAlignment="1">
      <alignment horizontal="center" vertical="top" wrapText="1"/>
    </xf>
    <xf numFmtId="41" fontId="8" fillId="0" borderId="14" xfId="56" applyNumberFormat="1" applyFont="1" applyFill="1" applyBorder="1" applyAlignment="1">
      <alignment horizontal="center" wrapText="1"/>
      <protection/>
    </xf>
    <xf numFmtId="41" fontId="9" fillId="0" borderId="14" xfId="56" applyNumberFormat="1" applyFont="1" applyFill="1" applyBorder="1" applyAlignment="1">
      <alignment horizontal="center" wrapText="1"/>
      <protection/>
    </xf>
    <xf numFmtId="41" fontId="9" fillId="0" borderId="14" xfId="56" applyNumberFormat="1" applyFont="1" applyFill="1" applyBorder="1" applyAlignment="1">
      <alignment horizontal="center" vertical="top" wrapText="1"/>
      <protection/>
    </xf>
    <xf numFmtId="0" fontId="1" fillId="0" borderId="12" xfId="0" applyFont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18" xfId="0" applyFont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1" fillId="0" borderId="21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7" xfId="0" applyFont="1" applyBorder="1" applyAlignment="1">
      <alignment vertical="top" wrapText="1"/>
    </xf>
    <xf numFmtId="0" fontId="1" fillId="0" borderId="16" xfId="0" applyFont="1" applyBorder="1" applyAlignment="1">
      <alignment horizontal="center" vertical="top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right"/>
    </xf>
    <xf numFmtId="0" fontId="2" fillId="0" borderId="15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3" fontId="1" fillId="0" borderId="21" xfId="0" applyNumberFormat="1" applyFont="1" applyFill="1" applyBorder="1" applyAlignment="1">
      <alignment horizontal="center" vertical="top" wrapText="1"/>
    </xf>
    <xf numFmtId="3" fontId="1" fillId="0" borderId="18" xfId="0" applyNumberFormat="1" applyFont="1" applyFill="1" applyBorder="1" applyAlignment="1">
      <alignment horizontal="center" vertical="top" wrapText="1"/>
    </xf>
    <xf numFmtId="3" fontId="1" fillId="0" borderId="20" xfId="0" applyNumberFormat="1" applyFont="1" applyFill="1" applyBorder="1" applyAlignment="1">
      <alignment horizontal="center" vertical="top" wrapText="1"/>
    </xf>
    <xf numFmtId="3" fontId="2" fillId="0" borderId="10" xfId="0" applyNumberFormat="1" applyFont="1" applyFill="1" applyBorder="1" applyAlignment="1">
      <alignment horizontal="center" vertical="top" wrapText="1"/>
    </xf>
    <xf numFmtId="3" fontId="2" fillId="0" borderId="17" xfId="0" applyNumberFormat="1" applyFont="1" applyFill="1" applyBorder="1" applyAlignment="1">
      <alignment horizontal="center" vertical="top" wrapText="1"/>
    </xf>
    <xf numFmtId="3" fontId="2" fillId="0" borderId="19" xfId="0" applyNumberFormat="1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3" fontId="5" fillId="0" borderId="22" xfId="0" applyNumberFormat="1" applyFont="1" applyFill="1" applyBorder="1" applyAlignment="1">
      <alignment horizontal="center" vertical="top" wrapText="1"/>
    </xf>
    <xf numFmtId="0" fontId="1" fillId="0" borderId="22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3" fontId="1" fillId="33" borderId="13" xfId="0" applyNumberFormat="1" applyFont="1" applyFill="1" applyBorder="1" applyAlignment="1">
      <alignment horizontal="center" vertical="top" wrapText="1"/>
    </xf>
    <xf numFmtId="0" fontId="1" fillId="0" borderId="23" xfId="0" applyFont="1" applyFill="1" applyBorder="1" applyAlignment="1">
      <alignment horizontal="center" vertical="top" wrapText="1"/>
    </xf>
    <xf numFmtId="3" fontId="1" fillId="0" borderId="24" xfId="0" applyNumberFormat="1" applyFont="1" applyFill="1" applyBorder="1" applyAlignment="1">
      <alignment horizontal="center" vertical="top" wrapText="1"/>
    </xf>
    <xf numFmtId="3" fontId="1" fillId="0" borderId="24" xfId="66" applyNumberFormat="1" applyFont="1" applyFill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left"/>
    </xf>
    <xf numFmtId="3" fontId="10" fillId="0" borderId="0" xfId="0" applyNumberFormat="1" applyFont="1" applyFill="1" applyAlignment="1">
      <alignment/>
    </xf>
    <xf numFmtId="3" fontId="10" fillId="0" borderId="0" xfId="0" applyNumberFormat="1" applyFont="1" applyAlignment="1">
      <alignment/>
    </xf>
    <xf numFmtId="49" fontId="15" fillId="0" borderId="0" xfId="0" applyNumberFormat="1" applyFont="1" applyFill="1" applyAlignment="1">
      <alignment vertical="center"/>
    </xf>
    <xf numFmtId="0" fontId="10" fillId="0" borderId="0" xfId="0" applyFont="1" applyBorder="1" applyAlignment="1">
      <alignment/>
    </xf>
    <xf numFmtId="0" fontId="13" fillId="0" borderId="0" xfId="43" applyFont="1" applyAlignment="1" applyProtection="1">
      <alignment horizontal="right"/>
      <protection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3" fontId="58" fillId="0" borderId="0" xfId="0" applyNumberFormat="1" applyFont="1" applyAlignment="1">
      <alignment/>
    </xf>
    <xf numFmtId="0" fontId="58" fillId="0" borderId="0" xfId="0" applyFont="1" applyFill="1" applyAlignment="1">
      <alignment/>
    </xf>
    <xf numFmtId="0" fontId="58" fillId="0" borderId="0" xfId="0" applyFont="1" applyFill="1" applyBorder="1" applyAlignment="1">
      <alignment/>
    </xf>
    <xf numFmtId="0" fontId="58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0" fontId="57" fillId="0" borderId="0" xfId="0" applyFont="1" applyBorder="1" applyAlignment="1">
      <alignment/>
    </xf>
    <xf numFmtId="0" fontId="15" fillId="0" borderId="0" xfId="0" applyFont="1" applyFill="1" applyAlignment="1">
      <alignment vertical="center" wrapText="1"/>
    </xf>
    <xf numFmtId="3" fontId="13" fillId="0" borderId="0" xfId="43" applyNumberFormat="1" applyFont="1" applyAlignment="1" applyProtection="1">
      <alignment horizontal="right"/>
      <protection/>
    </xf>
    <xf numFmtId="3" fontId="14" fillId="0" borderId="0" xfId="54" applyNumberFormat="1" applyFont="1" applyFill="1" applyAlignment="1">
      <alignment horizontal="right" vertical="center"/>
      <protection/>
    </xf>
    <xf numFmtId="41" fontId="10" fillId="0" borderId="0" xfId="0" applyNumberFormat="1" applyFont="1" applyAlignment="1">
      <alignment/>
    </xf>
    <xf numFmtId="3" fontId="5" fillId="0" borderId="13" xfId="0" applyNumberFormat="1" applyFont="1" applyBorder="1" applyAlignment="1">
      <alignment horizontal="center" vertical="top" wrapText="1"/>
    </xf>
    <xf numFmtId="3" fontId="59" fillId="0" borderId="0" xfId="0" applyNumberFormat="1" applyFont="1" applyAlignment="1">
      <alignment/>
    </xf>
    <xf numFmtId="3" fontId="1" fillId="0" borderId="12" xfId="0" applyNumberFormat="1" applyFont="1" applyFill="1" applyBorder="1" applyAlignment="1">
      <alignment horizontal="center" vertical="top" wrapText="1"/>
    </xf>
    <xf numFmtId="3" fontId="5" fillId="0" borderId="12" xfId="0" applyNumberFormat="1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3" fontId="1" fillId="0" borderId="16" xfId="66" applyNumberFormat="1" applyFont="1" applyFill="1" applyBorder="1" applyAlignment="1">
      <alignment horizontal="center" vertical="center"/>
    </xf>
    <xf numFmtId="3" fontId="1" fillId="0" borderId="10" xfId="66" applyNumberFormat="1" applyFont="1" applyFill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 vertical="top" wrapText="1"/>
    </xf>
    <xf numFmtId="3" fontId="58" fillId="0" borderId="0" xfId="54" applyNumberFormat="1" applyFont="1" applyFill="1" applyAlignment="1">
      <alignment horizontal="right" vertical="center"/>
      <protection/>
    </xf>
    <xf numFmtId="0" fontId="57" fillId="33" borderId="0" xfId="0" applyFont="1" applyFill="1" applyAlignment="1">
      <alignment/>
    </xf>
    <xf numFmtId="0" fontId="57" fillId="33" borderId="0" xfId="0" applyFont="1" applyFill="1" applyBorder="1" applyAlignment="1">
      <alignment/>
    </xf>
    <xf numFmtId="3" fontId="57" fillId="33" borderId="0" xfId="0" applyNumberFormat="1" applyFont="1" applyFill="1" applyBorder="1" applyAlignment="1">
      <alignment/>
    </xf>
    <xf numFmtId="3" fontId="57" fillId="33" borderId="0" xfId="0" applyNumberFormat="1" applyFont="1" applyFill="1" applyAlignment="1">
      <alignment/>
    </xf>
    <xf numFmtId="3" fontId="57" fillId="33" borderId="0" xfId="66" applyNumberFormat="1" applyFont="1" applyFill="1" applyBorder="1" applyAlignment="1">
      <alignment horizontal="center"/>
    </xf>
    <xf numFmtId="184" fontId="57" fillId="33" borderId="0" xfId="0" applyNumberFormat="1" applyFont="1" applyFill="1" applyAlignment="1">
      <alignment/>
    </xf>
    <xf numFmtId="189" fontId="10" fillId="0" borderId="0" xfId="55" applyNumberFormat="1" applyFont="1" applyFill="1" applyBorder="1" applyAlignment="1">
      <alignment horizontal="center"/>
      <protection/>
    </xf>
    <xf numFmtId="0" fontId="2" fillId="0" borderId="0" xfId="0" applyFont="1" applyAlignment="1">
      <alignment vertical="center"/>
    </xf>
    <xf numFmtId="49" fontId="9" fillId="0" borderId="0" xfId="0" applyNumberFormat="1" applyFont="1" applyFill="1" applyAlignment="1">
      <alignment vertical="center"/>
    </xf>
    <xf numFmtId="3" fontId="9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horizontal="left" vertical="center"/>
    </xf>
    <xf numFmtId="3" fontId="10" fillId="0" borderId="0" xfId="0" applyNumberFormat="1" applyFont="1" applyFill="1" applyAlignment="1">
      <alignment horizontal="left"/>
    </xf>
    <xf numFmtId="0" fontId="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184" fontId="10" fillId="0" borderId="0" xfId="0" applyNumberFormat="1" applyFont="1" applyAlignment="1">
      <alignment vertical="center"/>
    </xf>
    <xf numFmtId="3" fontId="1" fillId="0" borderId="0" xfId="66" applyNumberFormat="1" applyFont="1" applyFill="1" applyBorder="1" applyAlignment="1">
      <alignment horizontal="center"/>
    </xf>
    <xf numFmtId="3" fontId="1" fillId="0" borderId="10" xfId="66" applyNumberFormat="1" applyFont="1" applyFill="1" applyBorder="1" applyAlignment="1">
      <alignment horizontal="center"/>
    </xf>
    <xf numFmtId="3" fontId="60" fillId="0" borderId="0" xfId="0" applyNumberFormat="1" applyFont="1" applyFill="1" applyAlignment="1">
      <alignment vertical="center"/>
    </xf>
    <xf numFmtId="0" fontId="58" fillId="0" borderId="0" xfId="0" applyFont="1" applyFill="1" applyAlignment="1">
      <alignment horizontal="left" vertical="center"/>
    </xf>
    <xf numFmtId="184" fontId="58" fillId="0" borderId="0" xfId="0" applyNumberFormat="1" applyFont="1" applyAlignment="1">
      <alignment vertical="center"/>
    </xf>
    <xf numFmtId="0" fontId="58" fillId="0" borderId="0" xfId="0" applyFont="1" applyAlignment="1">
      <alignment vertical="center"/>
    </xf>
    <xf numFmtId="183" fontId="0" fillId="0" borderId="0" xfId="64" applyNumberFormat="1" applyFont="1" applyAlignment="1">
      <alignment/>
    </xf>
    <xf numFmtId="0" fontId="17" fillId="0" borderId="0" xfId="0" applyFont="1" applyAlignment="1">
      <alignment/>
    </xf>
    <xf numFmtId="183" fontId="17" fillId="0" borderId="0" xfId="64" applyNumberFormat="1" applyFont="1" applyAlignment="1">
      <alignment/>
    </xf>
    <xf numFmtId="0" fontId="18" fillId="0" borderId="0" xfId="0" applyFont="1" applyAlignment="1">
      <alignment/>
    </xf>
    <xf numFmtId="183" fontId="18" fillId="0" borderId="0" xfId="64" applyNumberFormat="1" applyFont="1" applyAlignment="1">
      <alignment/>
    </xf>
    <xf numFmtId="182" fontId="10" fillId="0" borderId="0" xfId="54" applyNumberFormat="1" applyFont="1" applyFill="1" applyAlignment="1">
      <alignment horizontal="right" vertical="center"/>
      <protection/>
    </xf>
    <xf numFmtId="41" fontId="1" fillId="0" borderId="24" xfId="0" applyNumberFormat="1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/>
    </xf>
    <xf numFmtId="3" fontId="10" fillId="0" borderId="0" xfId="0" applyNumberFormat="1" applyFont="1" applyFill="1" applyBorder="1" applyAlignment="1">
      <alignment/>
    </xf>
    <xf numFmtId="190" fontId="61" fillId="0" borderId="0" xfId="0" applyNumberFormat="1" applyFont="1" applyFill="1" applyBorder="1" applyAlignment="1">
      <alignment horizontal="right" vertical="center" indent="1"/>
    </xf>
    <xf numFmtId="193" fontId="61" fillId="0" borderId="0" xfId="0" applyNumberFormat="1" applyFont="1" applyFill="1" applyBorder="1" applyAlignment="1">
      <alignment horizontal="right" vertical="center" indent="1"/>
    </xf>
    <xf numFmtId="3" fontId="1" fillId="0" borderId="22" xfId="0" applyNumberFormat="1" applyFont="1" applyFill="1" applyBorder="1" applyAlignment="1">
      <alignment horizontal="center" vertical="top" wrapText="1"/>
    </xf>
    <xf numFmtId="3" fontId="58" fillId="0" borderId="0" xfId="0" applyNumberFormat="1" applyFont="1" applyBorder="1" applyAlignment="1">
      <alignment/>
    </xf>
    <xf numFmtId="182" fontId="58" fillId="0" borderId="0" xfId="54" applyNumberFormat="1" applyFont="1" applyFill="1" applyAlignment="1">
      <alignment horizontal="right" vertical="center"/>
      <protection/>
    </xf>
    <xf numFmtId="41" fontId="58" fillId="0" borderId="0" xfId="0" applyNumberFormat="1" applyFont="1" applyAlignment="1">
      <alignment/>
    </xf>
    <xf numFmtId="0" fontId="1" fillId="0" borderId="25" xfId="0" applyFont="1" applyBorder="1" applyAlignment="1">
      <alignment vertical="center"/>
    </xf>
    <xf numFmtId="0" fontId="10" fillId="0" borderId="26" xfId="0" applyFont="1" applyBorder="1" applyAlignment="1">
      <alignment/>
    </xf>
    <xf numFmtId="182" fontId="10" fillId="0" borderId="26" xfId="54" applyNumberFormat="1" applyFont="1" applyFill="1" applyBorder="1" applyAlignment="1">
      <alignment horizontal="right" vertical="center"/>
      <protection/>
    </xf>
    <xf numFmtId="182" fontId="10" fillId="0" borderId="14" xfId="54" applyNumberFormat="1" applyFont="1" applyFill="1" applyBorder="1" applyAlignment="1">
      <alignment horizontal="right" vertical="center"/>
      <protection/>
    </xf>
    <xf numFmtId="0" fontId="2" fillId="0" borderId="27" xfId="0" applyFont="1" applyBorder="1" applyAlignment="1">
      <alignment vertical="center"/>
    </xf>
    <xf numFmtId="0" fontId="10" fillId="0" borderId="28" xfId="0" applyFont="1" applyBorder="1" applyAlignment="1">
      <alignment/>
    </xf>
    <xf numFmtId="3" fontId="10" fillId="0" borderId="28" xfId="0" applyNumberFormat="1" applyFont="1" applyFill="1" applyBorder="1" applyAlignment="1">
      <alignment/>
    </xf>
    <xf numFmtId="3" fontId="10" fillId="0" borderId="29" xfId="0" applyNumberFormat="1" applyFont="1" applyFill="1" applyBorder="1" applyAlignment="1">
      <alignment/>
    </xf>
    <xf numFmtId="0" fontId="19" fillId="0" borderId="0" xfId="0" applyFont="1" applyAlignment="1">
      <alignment horizontal="right"/>
    </xf>
    <xf numFmtId="3" fontId="19" fillId="0" borderId="0" xfId="0" applyNumberFormat="1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1" fillId="0" borderId="24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5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Debit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_капитал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3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8;&#1080;&#1082;&#1072;&#1079;_%20143%2027%2002%2015xls_&#1086;&#1090;&#1076;%20&#1040;&#1046;&#1050;_30.06.16_&#1086;&#1073;&#1099;&#1095;&#1085;&#1072;&#1103;%20&#1089;%20&#1087;&#1077;&#1088;&#1077;&#1086;&#109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 развернутый"/>
      <sheetName val="Бухгалтерский баланс"/>
      <sheetName val="Отчет о прибылях и убытках"/>
      <sheetName val="Отчет о движ денеж средс прямой"/>
      <sheetName val="Отчет о движении денеж ср косве"/>
      <sheetName val="Отчет об изменении в капитале"/>
    </sheetNames>
    <sheetDataSet>
      <sheetData sheetId="1">
        <row r="23">
          <cell r="D23">
            <v>3485667.94269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l:30820085.0%20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jl:30820085.0%20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0"/>
  <sheetViews>
    <sheetView tabSelected="1" zoomScalePageLayoutView="0" workbookViewId="0" topLeftCell="A1">
      <selection activeCell="D80" sqref="D80"/>
    </sheetView>
  </sheetViews>
  <sheetFormatPr defaultColWidth="9.00390625" defaultRowHeight="12.75"/>
  <cols>
    <col min="1" max="1" width="79.00390625" style="57" customWidth="1"/>
    <col min="2" max="2" width="17.00390625" style="57" customWidth="1"/>
    <col min="3" max="3" width="19.625" style="58" customWidth="1"/>
    <col min="4" max="4" width="18.875" style="58" customWidth="1"/>
    <col min="5" max="5" width="14.25390625" style="58" bestFit="1" customWidth="1"/>
    <col min="6" max="8" width="9.125" style="57" customWidth="1"/>
    <col min="9" max="9" width="12.875" style="57" customWidth="1"/>
    <col min="10" max="16384" width="9.125" style="57" customWidth="1"/>
  </cols>
  <sheetData>
    <row r="1" ht="12.75">
      <c r="D1" s="40"/>
    </row>
    <row r="2" ht="12.75">
      <c r="D2" s="40"/>
    </row>
    <row r="3" spans="3:4" ht="12.75">
      <c r="C3" s="57"/>
      <c r="D3" s="130" t="s">
        <v>258</v>
      </c>
    </row>
    <row r="4" spans="3:4" ht="12.75">
      <c r="C4" s="57"/>
      <c r="D4" s="130" t="s">
        <v>261</v>
      </c>
    </row>
    <row r="5" spans="3:4" ht="12.75">
      <c r="C5" s="57"/>
      <c r="D5" s="130" t="s">
        <v>259</v>
      </c>
    </row>
    <row r="6" spans="3:4" ht="12.75">
      <c r="C6" s="57"/>
      <c r="D6" s="5"/>
    </row>
    <row r="7" spans="3:4" ht="12.75">
      <c r="C7" s="57"/>
      <c r="D7" s="5"/>
    </row>
    <row r="8" spans="1:4" ht="12.75">
      <c r="A8" s="132"/>
      <c r="B8" s="132"/>
      <c r="C8" s="132"/>
      <c r="D8" s="57"/>
    </row>
    <row r="9" spans="1:4" ht="12.75">
      <c r="A9" s="132"/>
      <c r="B9" s="132"/>
      <c r="C9" s="132"/>
      <c r="D9" s="57"/>
    </row>
    <row r="10" spans="1:4" ht="12.75">
      <c r="A10" s="133"/>
      <c r="B10" s="133"/>
      <c r="C10" s="133"/>
      <c r="D10" s="57"/>
    </row>
    <row r="11" spans="1:4" ht="12.75">
      <c r="A11" s="134" t="s">
        <v>260</v>
      </c>
      <c r="B11" s="134"/>
      <c r="C11" s="134"/>
      <c r="D11" s="134"/>
    </row>
    <row r="12" spans="1:4" ht="12.75">
      <c r="A12" s="135" t="s">
        <v>254</v>
      </c>
      <c r="B12" s="135"/>
      <c r="C12" s="135"/>
      <c r="D12" s="135"/>
    </row>
    <row r="13" spans="1:3" ht="12.75">
      <c r="A13" s="132"/>
      <c r="B13" s="132"/>
      <c r="C13" s="14"/>
    </row>
    <row r="14" spans="1:4" ht="12.75">
      <c r="A14" s="4"/>
      <c r="D14" s="40"/>
    </row>
    <row r="15" ht="12.75">
      <c r="A15" s="5"/>
    </row>
    <row r="16" ht="13.5" thickBot="1">
      <c r="A16" s="5"/>
    </row>
    <row r="17" spans="1:4" ht="26.25" thickBot="1">
      <c r="A17" s="25" t="s">
        <v>4</v>
      </c>
      <c r="B17" s="25" t="s">
        <v>5</v>
      </c>
      <c r="C17" s="41" t="s">
        <v>6</v>
      </c>
      <c r="D17" s="41" t="s">
        <v>7</v>
      </c>
    </row>
    <row r="18" spans="1:4" ht="13.5" thickBot="1">
      <c r="A18" s="34" t="s">
        <v>8</v>
      </c>
      <c r="B18" s="7"/>
      <c r="C18" s="42"/>
      <c r="D18" s="42"/>
    </row>
    <row r="19" spans="1:4" ht="12.75">
      <c r="A19" s="33" t="s">
        <v>9</v>
      </c>
      <c r="B19" s="35">
        <v>10</v>
      </c>
      <c r="C19" s="43">
        <v>2995033.78089</v>
      </c>
      <c r="D19" s="43">
        <v>3485667.94269</v>
      </c>
    </row>
    <row r="20" spans="1:4" ht="12.75">
      <c r="A20" s="30" t="s">
        <v>10</v>
      </c>
      <c r="B20" s="28">
        <v>11</v>
      </c>
      <c r="C20" s="43"/>
      <c r="D20" s="43"/>
    </row>
    <row r="21" spans="1:4" ht="12.75">
      <c r="A21" s="30" t="s">
        <v>11</v>
      </c>
      <c r="B21" s="28">
        <v>12</v>
      </c>
      <c r="C21" s="43"/>
      <c r="D21" s="43"/>
    </row>
    <row r="22" spans="1:4" ht="12.75">
      <c r="A22" s="30" t="s">
        <v>12</v>
      </c>
      <c r="B22" s="28">
        <v>13</v>
      </c>
      <c r="C22" s="43"/>
      <c r="D22" s="43"/>
    </row>
    <row r="23" spans="1:10" ht="12.75">
      <c r="A23" s="30" t="s">
        <v>13</v>
      </c>
      <c r="B23" s="28">
        <v>14</v>
      </c>
      <c r="C23" s="43"/>
      <c r="D23" s="43"/>
      <c r="G23" s="114"/>
      <c r="H23" s="114"/>
      <c r="I23" s="114"/>
      <c r="J23" s="114"/>
    </row>
    <row r="24" spans="1:10" ht="12.75">
      <c r="A24" s="30" t="s">
        <v>14</v>
      </c>
      <c r="B24" s="28">
        <v>15</v>
      </c>
      <c r="C24" s="43">
        <v>2107408.33333</v>
      </c>
      <c r="D24" s="43">
        <v>514861.11111</v>
      </c>
      <c r="G24" s="114"/>
      <c r="H24" s="114"/>
      <c r="I24" s="114"/>
      <c r="J24" s="114"/>
    </row>
    <row r="25" spans="1:10" ht="12.75">
      <c r="A25" s="30" t="s">
        <v>15</v>
      </c>
      <c r="B25" s="28">
        <v>16</v>
      </c>
      <c r="C25" s="43">
        <v>4668291.699540001</v>
      </c>
      <c r="D25" s="43">
        <v>5799762.279330001</v>
      </c>
      <c r="G25" s="114"/>
      <c r="H25" s="114"/>
      <c r="I25" s="114"/>
      <c r="J25" s="114"/>
    </row>
    <row r="26" spans="1:10" ht="12.75">
      <c r="A26" s="30" t="s">
        <v>16</v>
      </c>
      <c r="B26" s="28">
        <v>17</v>
      </c>
      <c r="C26" s="43">
        <v>558305.72702</v>
      </c>
      <c r="D26" s="43">
        <v>528473.99416</v>
      </c>
      <c r="G26" s="114"/>
      <c r="H26" s="114"/>
      <c r="I26" s="115"/>
      <c r="J26" s="114"/>
    </row>
    <row r="27" spans="1:10" ht="12.75">
      <c r="A27" s="30" t="s">
        <v>17</v>
      </c>
      <c r="B27" s="28">
        <v>18</v>
      </c>
      <c r="C27" s="43">
        <v>890260.12846</v>
      </c>
      <c r="D27" s="43">
        <v>361816.03046</v>
      </c>
      <c r="G27" s="116"/>
      <c r="H27" s="114"/>
      <c r="I27" s="115"/>
      <c r="J27" s="114"/>
    </row>
    <row r="28" spans="1:10" ht="13.5" thickBot="1">
      <c r="A28" s="32" t="s">
        <v>18</v>
      </c>
      <c r="B28" s="36">
        <v>19</v>
      </c>
      <c r="C28" s="43">
        <v>723217.80112</v>
      </c>
      <c r="D28" s="43">
        <v>2361628.68398</v>
      </c>
      <c r="E28" s="60"/>
      <c r="G28" s="114"/>
      <c r="H28" s="114"/>
      <c r="I28" s="114"/>
      <c r="J28" s="114"/>
    </row>
    <row r="29" spans="1:10" ht="13.5" thickBot="1">
      <c r="A29" s="34" t="s">
        <v>19</v>
      </c>
      <c r="B29" s="7">
        <v>100</v>
      </c>
      <c r="C29" s="46">
        <f>SUM(C19:C28)</f>
        <v>11942517.47036</v>
      </c>
      <c r="D29" s="46">
        <f>SUM(D19:D28)</f>
        <v>13052210.041730002</v>
      </c>
      <c r="G29" s="114"/>
      <c r="H29" s="114"/>
      <c r="I29" s="114"/>
      <c r="J29" s="114"/>
    </row>
    <row r="30" spans="1:10" ht="12.75">
      <c r="A30" s="33" t="s">
        <v>20</v>
      </c>
      <c r="B30" s="35">
        <v>101</v>
      </c>
      <c r="C30" s="43"/>
      <c r="D30" s="43"/>
      <c r="G30" s="114"/>
      <c r="H30" s="114"/>
      <c r="I30" s="114"/>
      <c r="J30" s="114"/>
    </row>
    <row r="31" spans="1:10" ht="12.75">
      <c r="A31" s="30" t="s">
        <v>21</v>
      </c>
      <c r="B31" s="28"/>
      <c r="C31" s="44"/>
      <c r="D31" s="44"/>
      <c r="G31" s="114"/>
      <c r="H31" s="114"/>
      <c r="I31" s="114"/>
      <c r="J31" s="114"/>
    </row>
    <row r="32" spans="1:4" ht="12.75">
      <c r="A32" s="30" t="s">
        <v>10</v>
      </c>
      <c r="B32" s="28">
        <v>110</v>
      </c>
      <c r="C32" s="44"/>
      <c r="D32" s="44"/>
    </row>
    <row r="33" spans="1:4" ht="12.75">
      <c r="A33" s="30" t="s">
        <v>11</v>
      </c>
      <c r="B33" s="28">
        <v>111</v>
      </c>
      <c r="C33" s="44"/>
      <c r="D33" s="44"/>
    </row>
    <row r="34" spans="1:4" ht="12.75">
      <c r="A34" s="30" t="s">
        <v>12</v>
      </c>
      <c r="B34" s="28">
        <v>112</v>
      </c>
      <c r="C34" s="44"/>
      <c r="D34" s="44"/>
    </row>
    <row r="35" spans="1:4" ht="12.75">
      <c r="A35" s="30" t="s">
        <v>13</v>
      </c>
      <c r="B35" s="28">
        <v>113</v>
      </c>
      <c r="C35" s="44"/>
      <c r="D35" s="44"/>
    </row>
    <row r="36" spans="1:4" ht="12.75">
      <c r="A36" s="30" t="s">
        <v>22</v>
      </c>
      <c r="B36" s="28">
        <v>114</v>
      </c>
      <c r="C36" s="44"/>
      <c r="D36" s="44"/>
    </row>
    <row r="37" spans="1:4" ht="12.75">
      <c r="A37" s="30" t="s">
        <v>23</v>
      </c>
      <c r="B37" s="28">
        <v>115</v>
      </c>
      <c r="C37" s="44"/>
      <c r="D37" s="44"/>
    </row>
    <row r="38" spans="1:4" ht="12.75">
      <c r="A38" s="30" t="s">
        <v>24</v>
      </c>
      <c r="B38" s="28">
        <v>116</v>
      </c>
      <c r="C38" s="44"/>
      <c r="D38" s="44"/>
    </row>
    <row r="39" spans="1:4" ht="12.75">
      <c r="A39" s="30" t="s">
        <v>25</v>
      </c>
      <c r="B39" s="28">
        <v>117</v>
      </c>
      <c r="C39" s="44"/>
      <c r="D39" s="44"/>
    </row>
    <row r="40" spans="1:4" ht="12.75">
      <c r="A40" s="30" t="s">
        <v>26</v>
      </c>
      <c r="B40" s="28">
        <v>118</v>
      </c>
      <c r="C40" s="44">
        <v>92407578</v>
      </c>
      <c r="D40" s="44">
        <v>92019200.95520851</v>
      </c>
    </row>
    <row r="41" spans="1:5" ht="12.75">
      <c r="A41" s="30" t="s">
        <v>27</v>
      </c>
      <c r="B41" s="28">
        <v>119</v>
      </c>
      <c r="C41" s="44">
        <v>0</v>
      </c>
      <c r="D41" s="44"/>
      <c r="E41" s="60"/>
    </row>
    <row r="42" spans="1:4" ht="12.75">
      <c r="A42" s="30" t="s">
        <v>28</v>
      </c>
      <c r="B42" s="28">
        <v>120</v>
      </c>
      <c r="C42" s="44">
        <v>0</v>
      </c>
      <c r="D42" s="44"/>
    </row>
    <row r="43" spans="1:4" ht="12.75">
      <c r="A43" s="30" t="s">
        <v>29</v>
      </c>
      <c r="B43" s="28">
        <v>121</v>
      </c>
      <c r="C43" s="44">
        <v>530510</v>
      </c>
      <c r="D43" s="44">
        <v>575463.59771</v>
      </c>
    </row>
    <row r="44" spans="1:4" ht="12.75">
      <c r="A44" s="30" t="s">
        <v>30</v>
      </c>
      <c r="B44" s="28">
        <v>122</v>
      </c>
      <c r="C44" s="44"/>
      <c r="D44" s="44"/>
    </row>
    <row r="45" spans="1:4" ht="13.5" thickBot="1">
      <c r="A45" s="32" t="s">
        <v>31</v>
      </c>
      <c r="B45" s="36">
        <v>123</v>
      </c>
      <c r="C45" s="44">
        <v>2458448.90284</v>
      </c>
      <c r="D45" s="44">
        <v>314135.85255</v>
      </c>
    </row>
    <row r="46" spans="1:4" ht="12.75">
      <c r="A46" s="37" t="s">
        <v>32</v>
      </c>
      <c r="B46" s="27">
        <v>200</v>
      </c>
      <c r="C46" s="47">
        <f>SUM(C32:C45)</f>
        <v>95396536.90284</v>
      </c>
      <c r="D46" s="47">
        <f>SUM(D32:D45)</f>
        <v>92908800.40546851</v>
      </c>
    </row>
    <row r="47" spans="1:6" ht="13.5" thickBot="1">
      <c r="A47" s="31" t="s">
        <v>33</v>
      </c>
      <c r="B47" s="29"/>
      <c r="C47" s="48">
        <f>C29+C30+C46</f>
        <v>107339054.3732</v>
      </c>
      <c r="D47" s="48">
        <f>D29+D30+D46</f>
        <v>105961010.44719851</v>
      </c>
      <c r="F47" s="61"/>
    </row>
    <row r="48" spans="1:4" ht="26.25" thickBot="1">
      <c r="A48" s="26" t="s">
        <v>34</v>
      </c>
      <c r="B48" s="38" t="s">
        <v>5</v>
      </c>
      <c r="C48" s="49" t="s">
        <v>6</v>
      </c>
      <c r="D48" s="49" t="s">
        <v>236</v>
      </c>
    </row>
    <row r="49" spans="1:4" ht="13.5" thickBot="1">
      <c r="A49" s="34" t="s">
        <v>35</v>
      </c>
      <c r="B49" s="7"/>
      <c r="C49" s="42"/>
      <c r="D49" s="42"/>
    </row>
    <row r="50" spans="1:7" ht="12.75">
      <c r="A50" s="33" t="s">
        <v>36</v>
      </c>
      <c r="B50" s="35">
        <v>210</v>
      </c>
      <c r="C50" s="43">
        <v>2784701.82554</v>
      </c>
      <c r="D50" s="43">
        <f>3169133+9647</f>
        <v>3178780</v>
      </c>
      <c r="G50" s="61"/>
    </row>
    <row r="51" spans="1:6" ht="12.75">
      <c r="A51" s="30" t="s">
        <v>11</v>
      </c>
      <c r="B51" s="28">
        <v>211</v>
      </c>
      <c r="C51" s="43">
        <v>0</v>
      </c>
      <c r="D51" s="43"/>
      <c r="F51" s="61"/>
    </row>
    <row r="52" spans="1:7" ht="12.75">
      <c r="A52" s="30" t="s">
        <v>37</v>
      </c>
      <c r="B52" s="28">
        <v>212</v>
      </c>
      <c r="C52" s="43">
        <v>5841513.5</v>
      </c>
      <c r="D52" s="43">
        <v>5841514</v>
      </c>
      <c r="G52" s="61"/>
    </row>
    <row r="53" spans="1:11" ht="12.75">
      <c r="A53" s="30" t="s">
        <v>38</v>
      </c>
      <c r="B53" s="28">
        <v>213</v>
      </c>
      <c r="C53" s="43">
        <v>6519146.785259999</v>
      </c>
      <c r="D53" s="43">
        <v>8327986.05778</v>
      </c>
      <c r="G53" s="114"/>
      <c r="H53" s="114"/>
      <c r="I53" s="114"/>
      <c r="J53" s="114"/>
      <c r="K53" s="114"/>
    </row>
    <row r="54" spans="1:11" ht="12.75">
      <c r="A54" s="30" t="s">
        <v>39</v>
      </c>
      <c r="B54" s="28">
        <v>214</v>
      </c>
      <c r="C54" s="43">
        <v>28474.26696</v>
      </c>
      <c r="D54" s="43">
        <v>28581.480440000003</v>
      </c>
      <c r="G54" s="114"/>
      <c r="H54" s="114"/>
      <c r="I54" s="114"/>
      <c r="J54" s="114"/>
      <c r="K54" s="114"/>
    </row>
    <row r="55" spans="1:11" ht="12.75">
      <c r="A55" s="30" t="s">
        <v>40</v>
      </c>
      <c r="B55" s="28">
        <v>215</v>
      </c>
      <c r="C55" s="43"/>
      <c r="D55" s="43"/>
      <c r="G55" s="114"/>
      <c r="H55" s="114"/>
      <c r="I55" s="114"/>
      <c r="J55" s="114"/>
      <c r="K55" s="114"/>
    </row>
    <row r="56" spans="1:11" ht="12.75">
      <c r="A56" s="30" t="s">
        <v>41</v>
      </c>
      <c r="B56" s="28">
        <v>216</v>
      </c>
      <c r="C56" s="43">
        <v>242888.46255000003</v>
      </c>
      <c r="D56" s="43">
        <v>262659.26283</v>
      </c>
      <c r="E56" s="60"/>
      <c r="F56" s="61"/>
      <c r="G56" s="115"/>
      <c r="H56" s="114"/>
      <c r="I56" s="116"/>
      <c r="J56" s="114"/>
      <c r="K56" s="114"/>
    </row>
    <row r="57" spans="1:11" ht="13.5" thickBot="1">
      <c r="A57" s="32" t="s">
        <v>42</v>
      </c>
      <c r="B57" s="36">
        <v>217</v>
      </c>
      <c r="C57" s="43">
        <v>1172943</v>
      </c>
      <c r="D57" s="43">
        <v>1074297.3489100002</v>
      </c>
      <c r="G57" s="115"/>
      <c r="H57" s="114"/>
      <c r="I57" s="117"/>
      <c r="J57" s="114"/>
      <c r="K57" s="114"/>
    </row>
    <row r="58" spans="1:11" ht="13.5" thickBot="1">
      <c r="A58" s="34" t="s">
        <v>43</v>
      </c>
      <c r="B58" s="7">
        <v>300</v>
      </c>
      <c r="C58" s="46">
        <f>SUM(C50:C57)</f>
        <v>16589667.84031</v>
      </c>
      <c r="D58" s="46">
        <f>SUM(D50:D57)</f>
        <v>18713818.14996</v>
      </c>
      <c r="G58" s="115"/>
      <c r="H58" s="114"/>
      <c r="I58" s="116"/>
      <c r="J58" s="114"/>
      <c r="K58" s="114"/>
    </row>
    <row r="59" spans="1:11" ht="12.75">
      <c r="A59" s="33" t="s">
        <v>44</v>
      </c>
      <c r="B59" s="35">
        <v>301</v>
      </c>
      <c r="C59" s="43"/>
      <c r="D59" s="43"/>
      <c r="G59" s="115"/>
      <c r="H59" s="115"/>
      <c r="I59" s="114"/>
      <c r="J59" s="114"/>
      <c r="K59" s="114"/>
    </row>
    <row r="60" spans="1:11" ht="12.75">
      <c r="A60" s="30" t="s">
        <v>45</v>
      </c>
      <c r="B60" s="28"/>
      <c r="C60" s="44"/>
      <c r="D60" s="44"/>
      <c r="G60" s="114"/>
      <c r="H60" s="114"/>
      <c r="I60" s="114"/>
      <c r="J60" s="114"/>
      <c r="K60" s="114"/>
    </row>
    <row r="61" spans="1:11" ht="12.75">
      <c r="A61" s="30" t="s">
        <v>36</v>
      </c>
      <c r="B61" s="28">
        <v>310</v>
      </c>
      <c r="C61" s="44">
        <v>16810653</v>
      </c>
      <c r="D61" s="44">
        <f>16202405-9647</f>
        <v>16192758</v>
      </c>
      <c r="G61" s="114"/>
      <c r="H61" s="114"/>
      <c r="I61" s="114"/>
      <c r="J61" s="114"/>
      <c r="K61" s="114"/>
    </row>
    <row r="62" spans="1:11" ht="12.75">
      <c r="A62" s="30" t="s">
        <v>11</v>
      </c>
      <c r="B62" s="28">
        <v>311</v>
      </c>
      <c r="C62" s="44"/>
      <c r="D62" s="44"/>
      <c r="E62" s="60"/>
      <c r="G62" s="115"/>
      <c r="H62" s="114"/>
      <c r="I62" s="114"/>
      <c r="J62" s="114"/>
      <c r="K62" s="114"/>
    </row>
    <row r="63" spans="1:11" ht="12.75">
      <c r="A63" s="30" t="s">
        <v>46</v>
      </c>
      <c r="B63" s="28">
        <v>312</v>
      </c>
      <c r="C63" s="44"/>
      <c r="D63" s="44"/>
      <c r="G63" s="114"/>
      <c r="H63" s="114"/>
      <c r="I63" s="114"/>
      <c r="J63" s="114"/>
      <c r="K63" s="114"/>
    </row>
    <row r="64" spans="1:11" ht="12.75">
      <c r="A64" s="30" t="s">
        <v>47</v>
      </c>
      <c r="B64" s="28">
        <v>313</v>
      </c>
      <c r="C64" s="44"/>
      <c r="D64" s="44"/>
      <c r="G64" s="114"/>
      <c r="H64" s="114"/>
      <c r="I64" s="114"/>
      <c r="J64" s="114"/>
      <c r="K64" s="114"/>
    </row>
    <row r="65" spans="1:11" ht="12.75">
      <c r="A65" s="30" t="s">
        <v>48</v>
      </c>
      <c r="B65" s="28">
        <v>314</v>
      </c>
      <c r="C65" s="44">
        <v>201754.12235</v>
      </c>
      <c r="D65" s="44">
        <v>249055.20696</v>
      </c>
      <c r="G65" s="114"/>
      <c r="H65" s="114"/>
      <c r="I65" s="114"/>
      <c r="J65" s="114"/>
      <c r="K65" s="114"/>
    </row>
    <row r="66" spans="1:8" ht="12.75">
      <c r="A66" s="30" t="s">
        <v>49</v>
      </c>
      <c r="B66" s="28">
        <v>315</v>
      </c>
      <c r="C66" s="44">
        <v>5864386</v>
      </c>
      <c r="D66" s="44">
        <v>5172690.48606</v>
      </c>
      <c r="F66" s="61"/>
      <c r="H66" s="61"/>
    </row>
    <row r="67" spans="1:4" ht="13.5" thickBot="1">
      <c r="A67" s="32" t="s">
        <v>50</v>
      </c>
      <c r="B67" s="36">
        <v>316</v>
      </c>
      <c r="C67" s="44">
        <v>2470897.697</v>
      </c>
      <c r="D67" s="44">
        <v>2741275.603</v>
      </c>
    </row>
    <row r="68" spans="1:8" ht="13.5" thickBot="1">
      <c r="A68" s="34" t="s">
        <v>51</v>
      </c>
      <c r="B68" s="7">
        <v>400</v>
      </c>
      <c r="C68" s="46">
        <f>SUM(C61:C67)</f>
        <v>25347690.81935</v>
      </c>
      <c r="D68" s="46">
        <f>SUM(D61:D67)</f>
        <v>24355779.29602</v>
      </c>
      <c r="E68" s="60"/>
      <c r="H68" s="61"/>
    </row>
    <row r="69" spans="1:7" ht="12.75">
      <c r="A69" s="33" t="s">
        <v>52</v>
      </c>
      <c r="B69" s="35"/>
      <c r="C69" s="43"/>
      <c r="D69" s="43"/>
      <c r="G69" s="61"/>
    </row>
    <row r="70" spans="1:4" ht="12.75">
      <c r="A70" s="30" t="s">
        <v>53</v>
      </c>
      <c r="B70" s="28">
        <v>410</v>
      </c>
      <c r="C70" s="44">
        <v>74004714.32</v>
      </c>
      <c r="D70" s="44">
        <v>74004714</v>
      </c>
    </row>
    <row r="71" spans="1:4" ht="12.75">
      <c r="A71" s="30" t="s">
        <v>54</v>
      </c>
      <c r="B71" s="28">
        <v>411</v>
      </c>
      <c r="C71" s="44"/>
      <c r="D71" s="44">
        <v>0</v>
      </c>
    </row>
    <row r="72" spans="1:7" ht="12.75">
      <c r="A72" s="30" t="s">
        <v>55</v>
      </c>
      <c r="B72" s="28">
        <v>412</v>
      </c>
      <c r="C72" s="44">
        <v>-18339862.32</v>
      </c>
      <c r="D72" s="44">
        <v>-18339862.32</v>
      </c>
      <c r="G72" s="61"/>
    </row>
    <row r="73" spans="1:4" ht="12.75">
      <c r="A73" s="30" t="s">
        <v>56</v>
      </c>
      <c r="B73" s="28">
        <v>413</v>
      </c>
      <c r="C73" s="44">
        <v>11248.24342</v>
      </c>
      <c r="D73" s="44">
        <v>-28236.22132</v>
      </c>
    </row>
    <row r="74" spans="1:5" ht="12.75">
      <c r="A74" s="30" t="s">
        <v>57</v>
      </c>
      <c r="B74" s="28">
        <v>414</v>
      </c>
      <c r="C74" s="44">
        <v>9725595</v>
      </c>
      <c r="D74" s="44">
        <v>7254797</v>
      </c>
      <c r="E74" s="60"/>
    </row>
    <row r="75" spans="1:4" ht="25.5">
      <c r="A75" s="30" t="s">
        <v>58</v>
      </c>
      <c r="B75" s="28">
        <v>420</v>
      </c>
      <c r="C75" s="44">
        <f>SUM(C70:C74)</f>
        <v>65401695.24341999</v>
      </c>
      <c r="D75" s="44">
        <f>SUM(D70:D74)</f>
        <v>62891412.45868</v>
      </c>
    </row>
    <row r="76" spans="1:4" ht="13.5" thickBot="1">
      <c r="A76" s="32" t="s">
        <v>59</v>
      </c>
      <c r="B76" s="36">
        <v>421</v>
      </c>
      <c r="C76" s="45"/>
      <c r="D76" s="45"/>
    </row>
    <row r="77" spans="1:4" ht="12.75">
      <c r="A77" s="37" t="s">
        <v>60</v>
      </c>
      <c r="B77" s="27">
        <v>500</v>
      </c>
      <c r="C77" s="47">
        <f>C75+C76</f>
        <v>65401695.24341999</v>
      </c>
      <c r="D77" s="47">
        <f>D75+D76</f>
        <v>62891412.45868</v>
      </c>
    </row>
    <row r="78" spans="1:11" ht="13.5" thickBot="1">
      <c r="A78" s="31" t="s">
        <v>61</v>
      </c>
      <c r="B78" s="29"/>
      <c r="C78" s="48">
        <f>C58+C59+C68+C77</f>
        <v>107339053.90307999</v>
      </c>
      <c r="D78" s="48">
        <f>D58+D59+D68+D77</f>
        <v>105961009.90465999</v>
      </c>
      <c r="K78" s="112"/>
    </row>
    <row r="79" spans="1:4" ht="12.75">
      <c r="A79" s="122"/>
      <c r="B79" s="123"/>
      <c r="C79" s="124"/>
      <c r="D79" s="125"/>
    </row>
    <row r="80" spans="1:4" ht="13.5" thickBot="1">
      <c r="A80" s="126" t="s">
        <v>257</v>
      </c>
      <c r="B80" s="127"/>
      <c r="C80" s="128">
        <f>(C47-C43-C58-C68-650-C59)/(142315508-35268966)*1000</f>
        <v>606.0030945561978</v>
      </c>
      <c r="D80" s="129">
        <f>(D47-D43-D58-D68-650-D59)/(142315508-35268966)*1000</f>
        <v>582.1327643027321</v>
      </c>
    </row>
    <row r="81" spans="1:4" ht="12.75">
      <c r="A81" s="1"/>
      <c r="C81" s="120"/>
      <c r="D81" s="120"/>
    </row>
    <row r="82" spans="1:4" ht="12.75">
      <c r="A82" s="1"/>
      <c r="C82" s="57"/>
      <c r="D82" s="57"/>
    </row>
    <row r="83" spans="1:5" s="59" customFormat="1" ht="13.5" customHeight="1">
      <c r="A83" s="93" t="s">
        <v>241</v>
      </c>
      <c r="B83" s="94"/>
      <c r="C83" s="95"/>
      <c r="D83" s="96"/>
      <c r="E83" s="97"/>
    </row>
    <row r="84" spans="1:5" s="59" customFormat="1" ht="13.5" customHeight="1">
      <c r="A84" s="98" t="s">
        <v>242</v>
      </c>
      <c r="B84" s="94"/>
      <c r="C84" s="95"/>
      <c r="D84" s="96"/>
      <c r="E84" s="97"/>
    </row>
    <row r="85" spans="1:5" s="59" customFormat="1" ht="7.5" customHeight="1">
      <c r="A85" s="98"/>
      <c r="B85" s="94"/>
      <c r="C85" s="95"/>
      <c r="D85" s="96"/>
      <c r="E85" s="97"/>
    </row>
    <row r="86" spans="1:5" s="59" customFormat="1" ht="13.5" customHeight="1">
      <c r="A86" s="98"/>
      <c r="B86" s="94"/>
      <c r="C86" s="103"/>
      <c r="D86" s="104"/>
      <c r="E86" s="97"/>
    </row>
    <row r="87" spans="1:5" ht="13.5" customHeight="1">
      <c r="A87" s="93" t="s">
        <v>243</v>
      </c>
      <c r="B87" s="99"/>
      <c r="C87" s="105"/>
      <c r="D87" s="106"/>
      <c r="E87" s="57"/>
    </row>
    <row r="88" spans="1:5" ht="13.5" customHeight="1">
      <c r="A88" s="98" t="s">
        <v>244</v>
      </c>
      <c r="B88" s="99"/>
      <c r="C88" s="106"/>
      <c r="D88" s="106"/>
      <c r="E88" s="57"/>
    </row>
    <row r="89" spans="1:5" ht="12.75">
      <c r="A89" s="98" t="s">
        <v>62</v>
      </c>
      <c r="B89" s="99"/>
      <c r="C89" s="99"/>
      <c r="D89" s="99"/>
      <c r="E89" s="57"/>
    </row>
    <row r="90" ht="12.75">
      <c r="A90" s="1"/>
    </row>
  </sheetData>
  <sheetProtection/>
  <mergeCells count="6">
    <mergeCell ref="A8:C8"/>
    <mergeCell ref="A9:C9"/>
    <mergeCell ref="A10:C10"/>
    <mergeCell ref="A11:D11"/>
    <mergeCell ref="A12:D12"/>
    <mergeCell ref="A13:B13"/>
  </mergeCells>
  <hyperlinks>
    <hyperlink ref="D4" r:id="rId1" display="jl:30820085.0 "/>
  </hyperlinks>
  <printOptions/>
  <pageMargins left="0.7874015748031497" right="0.3937007874015748" top="0.3937007874015748" bottom="0.3937007874015748" header="0.11811023622047245" footer="0.11811023622047245"/>
  <pageSetup fitToHeight="1" fitToWidth="1" horizontalDpi="600" verticalDpi="600" orientation="portrait" paperSize="9" scale="68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B16"/>
  <sheetViews>
    <sheetView zoomScalePageLayoutView="0" workbookViewId="0" topLeftCell="A1">
      <selection activeCell="B14" sqref="B14"/>
    </sheetView>
  </sheetViews>
  <sheetFormatPr defaultColWidth="9.00390625" defaultRowHeight="12.75"/>
  <cols>
    <col min="1" max="1" width="66.375" style="0" bestFit="1" customWidth="1"/>
    <col min="2" max="2" width="10.875" style="107" bestFit="1" customWidth="1"/>
  </cols>
  <sheetData>
    <row r="3" spans="1:2" s="108" customFormat="1" ht="12.75">
      <c r="A3" s="108" t="s">
        <v>245</v>
      </c>
      <c r="B3" s="109"/>
    </row>
    <row r="5" ht="12.75">
      <c r="A5" t="s">
        <v>247</v>
      </c>
    </row>
    <row r="7" spans="1:2" ht="12.75">
      <c r="A7" s="108" t="s">
        <v>246</v>
      </c>
      <c r="B7" s="109">
        <v>5619</v>
      </c>
    </row>
    <row r="8" ht="12.75">
      <c r="A8" t="s">
        <v>87</v>
      </c>
    </row>
    <row r="9" spans="1:2" ht="12.75">
      <c r="A9" t="s">
        <v>248</v>
      </c>
      <c r="B9" s="107">
        <v>5174</v>
      </c>
    </row>
    <row r="11" spans="1:2" ht="12.75">
      <c r="A11" s="108" t="s">
        <v>249</v>
      </c>
      <c r="B11" s="109">
        <f>6659-2500</f>
        <v>4159</v>
      </c>
    </row>
    <row r="12" ht="12.75">
      <c r="A12" t="s">
        <v>87</v>
      </c>
    </row>
    <row r="13" spans="1:2" ht="12.75">
      <c r="A13" t="s">
        <v>250</v>
      </c>
      <c r="B13" s="107">
        <v>526</v>
      </c>
    </row>
    <row r="14" spans="1:2" ht="12.75">
      <c r="A14" t="s">
        <v>251</v>
      </c>
      <c r="B14" s="107">
        <f>5081-2500</f>
        <v>2581</v>
      </c>
    </row>
    <row r="15" spans="1:2" ht="12.75">
      <c r="A15" t="s">
        <v>252</v>
      </c>
      <c r="B15" s="107">
        <v>1051</v>
      </c>
    </row>
    <row r="16" spans="1:2" ht="12.75">
      <c r="A16" s="110" t="s">
        <v>253</v>
      </c>
      <c r="B16" s="111">
        <v>1043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3"/>
  <sheetViews>
    <sheetView zoomScalePageLayoutView="0" workbookViewId="0" topLeftCell="A1">
      <selection activeCell="A12" sqref="A12"/>
    </sheetView>
  </sheetViews>
  <sheetFormatPr defaultColWidth="9.00390625" defaultRowHeight="12.75"/>
  <cols>
    <col min="1" max="1" width="94.625" style="57" customWidth="1"/>
    <col min="2" max="2" width="9.125" style="57" customWidth="1"/>
    <col min="3" max="3" width="14.75390625" style="57" customWidth="1"/>
    <col min="4" max="4" width="16.875" style="57" customWidth="1"/>
    <col min="5" max="5" width="9.125" style="57" customWidth="1"/>
    <col min="6" max="6" width="14.125" style="86" customWidth="1"/>
    <col min="7" max="7" width="15.125" style="57" customWidth="1"/>
    <col min="8" max="8" width="10.375" style="57" bestFit="1" customWidth="1"/>
    <col min="9" max="16384" width="9.125" style="57" customWidth="1"/>
  </cols>
  <sheetData>
    <row r="1" ht="12.75">
      <c r="D1" s="5"/>
    </row>
    <row r="2" ht="12.75">
      <c r="D2" s="64"/>
    </row>
    <row r="3" ht="12.75">
      <c r="D3" s="130" t="str">
        <f>'Бухгалтерский баланс'!D3</f>
        <v>АО "Алатау Жарық Компаниясы"</v>
      </c>
    </row>
    <row r="4" ht="12.75">
      <c r="D4" s="130" t="str">
        <f>'Бухгалтерский баланс'!D4</f>
        <v>Неконсолидированная финансовая отчетность за 6 месяцев 2016 года </v>
      </c>
    </row>
    <row r="5" ht="12.75">
      <c r="D5" s="130" t="str">
        <f>'Бухгалтерский баланс'!D5</f>
        <v>(все суммы представлены в тысячах тенге, если не указано иное)</v>
      </c>
    </row>
    <row r="6" ht="12.75">
      <c r="D6" s="5"/>
    </row>
    <row r="7" ht="12.75">
      <c r="D7" s="5"/>
    </row>
    <row r="8" ht="12.75">
      <c r="D8" s="5"/>
    </row>
    <row r="9" spans="1:4" ht="12.75">
      <c r="A9" s="132"/>
      <c r="B9" s="132"/>
      <c r="C9" s="132"/>
      <c r="D9" s="132"/>
    </row>
    <row r="10" spans="1:4" ht="12.75">
      <c r="A10" s="134" t="s">
        <v>262</v>
      </c>
      <c r="B10" s="134"/>
      <c r="C10" s="134"/>
      <c r="D10" s="134"/>
    </row>
    <row r="11" spans="1:4" ht="12.75">
      <c r="A11" s="134" t="s">
        <v>263</v>
      </c>
      <c r="B11" s="134"/>
      <c r="C11" s="134"/>
      <c r="D11" s="134"/>
    </row>
    <row r="12" ht="12.75">
      <c r="A12" s="2"/>
    </row>
    <row r="13" spans="1:4" ht="12.75">
      <c r="A13" s="136"/>
      <c r="B13" s="132"/>
      <c r="C13" s="132"/>
      <c r="D13" s="132"/>
    </row>
    <row r="14" ht="12.75">
      <c r="D14" s="5"/>
    </row>
    <row r="15" ht="13.5" thickBot="1">
      <c r="A15" s="5"/>
    </row>
    <row r="16" spans="1:14" ht="39" thickBot="1">
      <c r="A16" s="7" t="s">
        <v>63</v>
      </c>
      <c r="B16" s="8" t="s">
        <v>5</v>
      </c>
      <c r="C16" s="54" t="s">
        <v>64</v>
      </c>
      <c r="D16" s="7" t="s">
        <v>231</v>
      </c>
      <c r="G16" s="65"/>
      <c r="H16" s="65"/>
      <c r="I16" s="65"/>
      <c r="J16" s="65"/>
      <c r="K16" s="65"/>
      <c r="L16" s="65"/>
      <c r="M16" s="65"/>
      <c r="N16" s="66"/>
    </row>
    <row r="17" spans="1:14" ht="13.5" thickBot="1">
      <c r="A17" s="9" t="s">
        <v>66</v>
      </c>
      <c r="B17" s="10">
        <v>10</v>
      </c>
      <c r="C17" s="55">
        <v>16708101</v>
      </c>
      <c r="D17" s="79">
        <v>16150875.39612</v>
      </c>
      <c r="G17" s="66"/>
      <c r="H17" s="66"/>
      <c r="I17" s="66"/>
      <c r="J17" s="66"/>
      <c r="K17" s="66"/>
      <c r="L17" s="65"/>
      <c r="M17" s="65"/>
      <c r="N17" s="66"/>
    </row>
    <row r="18" spans="1:14" ht="13.5" thickBot="1">
      <c r="A18" s="9" t="s">
        <v>67</v>
      </c>
      <c r="B18" s="10">
        <v>11</v>
      </c>
      <c r="C18" s="55">
        <v>12187786</v>
      </c>
      <c r="D18" s="79">
        <v>12130637.13225</v>
      </c>
      <c r="F18" s="89"/>
      <c r="G18" s="66"/>
      <c r="H18" s="66"/>
      <c r="I18" s="66"/>
      <c r="J18" s="66"/>
      <c r="K18" s="66"/>
      <c r="L18" s="65"/>
      <c r="M18" s="65"/>
      <c r="N18" s="66"/>
    </row>
    <row r="19" spans="1:14" ht="13.5" thickBot="1">
      <c r="A19" s="9" t="s">
        <v>68</v>
      </c>
      <c r="B19" s="10">
        <v>12</v>
      </c>
      <c r="C19" s="80">
        <f>C17-C18</f>
        <v>4520315</v>
      </c>
      <c r="D19" s="80">
        <v>4020238.263870001</v>
      </c>
      <c r="G19" s="66"/>
      <c r="H19" s="66"/>
      <c r="I19" s="66"/>
      <c r="J19" s="66"/>
      <c r="K19" s="66"/>
      <c r="L19" s="65"/>
      <c r="M19" s="65"/>
      <c r="N19" s="66"/>
    </row>
    <row r="20" spans="1:14" ht="13.5" thickBot="1">
      <c r="A20" s="9" t="s">
        <v>69</v>
      </c>
      <c r="B20" s="10">
        <v>13</v>
      </c>
      <c r="C20" s="55" t="s">
        <v>255</v>
      </c>
      <c r="D20" s="81"/>
      <c r="G20" s="66"/>
      <c r="H20" s="66"/>
      <c r="I20" s="66"/>
      <c r="J20" s="66"/>
      <c r="K20" s="66"/>
      <c r="L20" s="65"/>
      <c r="M20" s="65"/>
      <c r="N20" s="66"/>
    </row>
    <row r="21" spans="1:14" ht="13.5" thickBot="1">
      <c r="A21" s="9" t="s">
        <v>70</v>
      </c>
      <c r="B21" s="10">
        <v>14</v>
      </c>
      <c r="C21" s="55">
        <v>447936</v>
      </c>
      <c r="D21" s="79">
        <v>481454.09765999997</v>
      </c>
      <c r="F21" s="89"/>
      <c r="G21" s="66"/>
      <c r="H21" s="66"/>
      <c r="I21" s="66"/>
      <c r="J21" s="66"/>
      <c r="K21" s="66"/>
      <c r="L21" s="65"/>
      <c r="M21" s="65"/>
      <c r="N21" s="66"/>
    </row>
    <row r="22" spans="1:14" ht="13.5" thickBot="1">
      <c r="A22" s="9" t="s">
        <v>71</v>
      </c>
      <c r="B22" s="10">
        <v>15</v>
      </c>
      <c r="C22" s="55">
        <v>345905</v>
      </c>
      <c r="D22" s="82">
        <v>134437.74867</v>
      </c>
      <c r="F22" s="89"/>
      <c r="G22" s="78"/>
      <c r="H22" s="67"/>
      <c r="I22" s="66"/>
      <c r="J22" s="67"/>
      <c r="K22" s="66"/>
      <c r="L22" s="65"/>
      <c r="M22" s="65"/>
      <c r="N22" s="66"/>
    </row>
    <row r="23" spans="1:14" ht="13.5" thickBot="1">
      <c r="A23" s="9" t="s">
        <v>72</v>
      </c>
      <c r="B23" s="10">
        <v>16</v>
      </c>
      <c r="C23" s="55">
        <v>182792.57837</v>
      </c>
      <c r="D23" s="83">
        <v>255339.47759</v>
      </c>
      <c r="F23" s="89"/>
      <c r="G23" s="67"/>
      <c r="H23" s="66"/>
      <c r="I23" s="66"/>
      <c r="J23" s="67"/>
      <c r="K23" s="66"/>
      <c r="L23" s="65"/>
      <c r="M23" s="65"/>
      <c r="N23" s="66"/>
    </row>
    <row r="24" spans="1:14" ht="13.5" thickBot="1">
      <c r="A24" s="9" t="s">
        <v>73</v>
      </c>
      <c r="B24" s="10">
        <v>20</v>
      </c>
      <c r="C24" s="77">
        <f>C19-C21-C22+C23</f>
        <v>3909266.5783700002</v>
      </c>
      <c r="D24" s="77">
        <v>3659685.8951300005</v>
      </c>
      <c r="F24" s="89"/>
      <c r="G24" s="68"/>
      <c r="H24" s="66"/>
      <c r="I24" s="66"/>
      <c r="J24" s="66"/>
      <c r="K24" s="66"/>
      <c r="L24" s="65"/>
      <c r="M24" s="65"/>
      <c r="N24" s="66"/>
    </row>
    <row r="25" spans="1:14" ht="13.5" thickBot="1">
      <c r="A25" s="9" t="s">
        <v>74</v>
      </c>
      <c r="B25" s="10">
        <v>21</v>
      </c>
      <c r="C25" s="55">
        <v>231420.77455</v>
      </c>
      <c r="D25" s="79">
        <v>340207.2872</v>
      </c>
      <c r="F25" s="89"/>
      <c r="G25" s="68"/>
      <c r="H25" s="66"/>
      <c r="I25" s="66"/>
      <c r="J25" s="66"/>
      <c r="K25" s="66"/>
      <c r="L25" s="65"/>
      <c r="M25" s="65"/>
      <c r="N25" s="66"/>
    </row>
    <row r="26" spans="1:14" ht="13.5" thickBot="1">
      <c r="A26" s="9" t="s">
        <v>75</v>
      </c>
      <c r="B26" s="10">
        <v>22</v>
      </c>
      <c r="C26" s="55">
        <v>899473.49265</v>
      </c>
      <c r="D26" s="79">
        <v>896497.82166</v>
      </c>
      <c r="G26" s="68"/>
      <c r="H26" s="66"/>
      <c r="I26" s="66"/>
      <c r="J26" s="66"/>
      <c r="K26" s="66"/>
      <c r="L26" s="65"/>
      <c r="M26" s="65"/>
      <c r="N26" s="66"/>
    </row>
    <row r="27" spans="1:14" ht="26.25" thickBot="1">
      <c r="A27" s="9" t="s">
        <v>76</v>
      </c>
      <c r="B27" s="10">
        <v>23</v>
      </c>
      <c r="C27" s="55" t="s">
        <v>255</v>
      </c>
      <c r="D27" s="81"/>
      <c r="G27" s="68"/>
      <c r="H27" s="66"/>
      <c r="I27" s="66"/>
      <c r="J27" s="66"/>
      <c r="K27" s="66"/>
      <c r="L27" s="65"/>
      <c r="M27" s="65"/>
      <c r="N27" s="66"/>
    </row>
    <row r="28" spans="1:14" ht="13.5" thickBot="1">
      <c r="A28" s="9" t="s">
        <v>77</v>
      </c>
      <c r="B28" s="10">
        <v>24</v>
      </c>
      <c r="C28" s="55" t="s">
        <v>255</v>
      </c>
      <c r="D28" s="81"/>
      <c r="G28" s="68"/>
      <c r="H28" s="66"/>
      <c r="I28" s="66"/>
      <c r="J28" s="66"/>
      <c r="K28" s="66"/>
      <c r="L28" s="65"/>
      <c r="M28" s="65"/>
      <c r="N28" s="66"/>
    </row>
    <row r="29" spans="1:14" ht="13.5" thickBot="1">
      <c r="A29" s="9" t="s">
        <v>78</v>
      </c>
      <c r="B29" s="10">
        <v>25</v>
      </c>
      <c r="C29" s="55" t="s">
        <v>255</v>
      </c>
      <c r="D29" s="81"/>
      <c r="E29" s="63"/>
      <c r="F29" s="87"/>
      <c r="G29" s="69"/>
      <c r="H29" s="70"/>
      <c r="I29" s="70"/>
      <c r="J29" s="66"/>
      <c r="K29" s="66"/>
      <c r="L29" s="65"/>
      <c r="M29" s="65"/>
      <c r="N29" s="66"/>
    </row>
    <row r="30" spans="1:14" ht="13.5" thickBot="1">
      <c r="A30" s="9" t="s">
        <v>79</v>
      </c>
      <c r="B30" s="10">
        <v>100</v>
      </c>
      <c r="C30" s="80">
        <f>C24+C25-C26</f>
        <v>3241213.8602700005</v>
      </c>
      <c r="D30" s="80">
        <v>3103395.360670001</v>
      </c>
      <c r="E30" s="63"/>
      <c r="F30" s="87"/>
      <c r="G30" s="69"/>
      <c r="H30" s="70"/>
      <c r="I30" s="70"/>
      <c r="J30" s="66"/>
      <c r="K30" s="66"/>
      <c r="L30" s="65"/>
      <c r="M30" s="65"/>
      <c r="N30" s="66"/>
    </row>
    <row r="31" spans="1:13" ht="13.5" thickBot="1">
      <c r="A31" s="9" t="s">
        <v>80</v>
      </c>
      <c r="B31" s="10">
        <v>101</v>
      </c>
      <c r="C31" s="55">
        <v>691696</v>
      </c>
      <c r="D31" s="102">
        <v>627421.038818563</v>
      </c>
      <c r="E31" s="101"/>
      <c r="F31" s="90"/>
      <c r="G31" s="92"/>
      <c r="H31" s="92"/>
      <c r="I31" s="70"/>
      <c r="J31" s="66"/>
      <c r="K31" s="66"/>
      <c r="L31" s="65"/>
      <c r="M31" s="65"/>
    </row>
    <row r="32" spans="1:13" ht="13.5" thickBot="1">
      <c r="A32" s="9" t="s">
        <v>81</v>
      </c>
      <c r="B32" s="10">
        <v>200</v>
      </c>
      <c r="C32" s="80">
        <f>C30-C31</f>
        <v>2549517.8602700005</v>
      </c>
      <c r="D32" s="80">
        <v>2475974.321851438</v>
      </c>
      <c r="E32" s="63"/>
      <c r="F32" s="87"/>
      <c r="G32" s="92"/>
      <c r="H32" s="70"/>
      <c r="I32" s="70"/>
      <c r="J32" s="66"/>
      <c r="K32" s="66"/>
      <c r="L32" s="65"/>
      <c r="M32" s="65"/>
    </row>
    <row r="33" spans="1:13" ht="13.5" thickBot="1">
      <c r="A33" s="9" t="s">
        <v>82</v>
      </c>
      <c r="B33" s="10">
        <v>201</v>
      </c>
      <c r="C33" s="55">
        <v>0</v>
      </c>
      <c r="D33" s="81"/>
      <c r="E33" s="63"/>
      <c r="F33" s="91"/>
      <c r="G33" s="92"/>
      <c r="H33" s="63"/>
      <c r="I33" s="70"/>
      <c r="J33" s="66"/>
      <c r="K33" s="66"/>
      <c r="L33" s="65"/>
      <c r="M33" s="65"/>
    </row>
    <row r="34" spans="1:13" ht="13.5" thickBot="1">
      <c r="A34" s="9" t="s">
        <v>83</v>
      </c>
      <c r="B34" s="10">
        <v>300</v>
      </c>
      <c r="C34" s="80">
        <f>C32</f>
        <v>2549517.8602700005</v>
      </c>
      <c r="D34" s="80">
        <v>2475974.321851438</v>
      </c>
      <c r="E34" s="71"/>
      <c r="F34" s="87"/>
      <c r="G34" s="92"/>
      <c r="H34" s="72"/>
      <c r="I34" s="72"/>
      <c r="J34" s="65"/>
      <c r="K34" s="65"/>
      <c r="L34" s="65"/>
      <c r="M34" s="65"/>
    </row>
    <row r="35" spans="1:13" ht="13.5" thickBot="1">
      <c r="A35" s="9" t="s">
        <v>84</v>
      </c>
      <c r="B35" s="10"/>
      <c r="C35" s="113" t="s">
        <v>255</v>
      </c>
      <c r="D35" s="80">
        <v>2475974.321851438</v>
      </c>
      <c r="E35" s="63"/>
      <c r="F35" s="88"/>
      <c r="G35" s="92"/>
      <c r="H35" s="72"/>
      <c r="I35" s="72"/>
      <c r="J35" s="65"/>
      <c r="K35" s="65"/>
      <c r="L35" s="65"/>
      <c r="M35" s="65"/>
    </row>
    <row r="36" spans="1:13" ht="13.5" thickBot="1">
      <c r="A36" s="9" t="s">
        <v>85</v>
      </c>
      <c r="B36" s="10"/>
      <c r="C36" s="51" t="s">
        <v>255</v>
      </c>
      <c r="D36" s="23"/>
      <c r="E36" s="63"/>
      <c r="F36" s="87"/>
      <c r="G36" s="92"/>
      <c r="H36" s="72"/>
      <c r="I36" s="72"/>
      <c r="J36" s="65"/>
      <c r="K36" s="65"/>
      <c r="L36" s="65"/>
      <c r="M36" s="65"/>
    </row>
    <row r="37" spans="1:13" ht="13.5" thickBot="1">
      <c r="A37" s="9" t="s">
        <v>86</v>
      </c>
      <c r="B37" s="10">
        <v>400</v>
      </c>
      <c r="C37" s="118">
        <v>39484.46474</v>
      </c>
      <c r="D37" s="56">
        <v>0</v>
      </c>
      <c r="G37" s="92"/>
      <c r="H37" s="65"/>
      <c r="I37" s="65"/>
      <c r="J37" s="65"/>
      <c r="K37" s="65"/>
      <c r="L37" s="65"/>
      <c r="M37" s="65"/>
    </row>
    <row r="38" spans="1:13" ht="13.5" thickBot="1">
      <c r="A38" s="9" t="s">
        <v>87</v>
      </c>
      <c r="B38" s="10"/>
      <c r="C38" s="51"/>
      <c r="D38" s="23"/>
      <c r="G38" s="92"/>
      <c r="H38" s="65"/>
      <c r="I38" s="65"/>
      <c r="J38" s="65"/>
      <c r="K38" s="65"/>
      <c r="L38" s="65"/>
      <c r="M38" s="65"/>
    </row>
    <row r="39" spans="1:13" ht="13.5" thickBot="1">
      <c r="A39" s="9" t="s">
        <v>88</v>
      </c>
      <c r="B39" s="10">
        <v>410</v>
      </c>
      <c r="C39" s="51" t="s">
        <v>255</v>
      </c>
      <c r="D39" s="23"/>
      <c r="G39" s="65"/>
      <c r="H39" s="65"/>
      <c r="I39" s="65"/>
      <c r="J39" s="65"/>
      <c r="K39" s="65"/>
      <c r="L39" s="65"/>
      <c r="M39" s="65"/>
    </row>
    <row r="40" spans="1:13" ht="13.5" thickBot="1">
      <c r="A40" s="9" t="s">
        <v>89</v>
      </c>
      <c r="B40" s="10">
        <v>411</v>
      </c>
      <c r="C40" s="51" t="s">
        <v>255</v>
      </c>
      <c r="D40" s="23"/>
      <c r="G40" s="65"/>
      <c r="H40" s="65"/>
      <c r="I40" s="65"/>
      <c r="J40" s="65"/>
      <c r="K40" s="65"/>
      <c r="L40" s="65"/>
      <c r="M40" s="65"/>
    </row>
    <row r="41" spans="1:13" ht="26.25" thickBot="1">
      <c r="A41" s="9" t="s">
        <v>90</v>
      </c>
      <c r="B41" s="10">
        <v>412</v>
      </c>
      <c r="C41" s="51" t="s">
        <v>255</v>
      </c>
      <c r="D41" s="23"/>
      <c r="G41" s="65"/>
      <c r="H41" s="65"/>
      <c r="I41" s="65"/>
      <c r="J41" s="65"/>
      <c r="K41" s="65"/>
      <c r="L41" s="65"/>
      <c r="M41" s="65"/>
    </row>
    <row r="42" spans="1:13" ht="13.5" thickBot="1">
      <c r="A42" s="9" t="s">
        <v>91</v>
      </c>
      <c r="B42" s="10">
        <v>413</v>
      </c>
      <c r="C42" s="118">
        <f>C37</f>
        <v>39484.46474</v>
      </c>
      <c r="D42" s="23"/>
      <c r="G42" s="65"/>
      <c r="H42" s="65"/>
      <c r="I42" s="65"/>
      <c r="J42" s="65"/>
      <c r="K42" s="65"/>
      <c r="L42" s="65"/>
      <c r="M42" s="65"/>
    </row>
    <row r="43" spans="1:13" ht="13.5" thickBot="1">
      <c r="A43" s="9" t="s">
        <v>92</v>
      </c>
      <c r="B43" s="10">
        <v>414</v>
      </c>
      <c r="C43" s="51"/>
      <c r="D43" s="23"/>
      <c r="G43" s="65"/>
      <c r="H43" s="65"/>
      <c r="I43" s="65"/>
      <c r="J43" s="65"/>
      <c r="K43" s="65"/>
      <c r="L43" s="65"/>
      <c r="M43" s="65"/>
    </row>
    <row r="44" spans="1:13" ht="13.5" thickBot="1">
      <c r="A44" s="9" t="s">
        <v>93</v>
      </c>
      <c r="B44" s="10">
        <v>415</v>
      </c>
      <c r="C44" s="51"/>
      <c r="D44" s="23"/>
      <c r="G44" s="65"/>
      <c r="H44" s="65"/>
      <c r="I44" s="65"/>
      <c r="J44" s="65"/>
      <c r="K44" s="65"/>
      <c r="L44" s="65"/>
      <c r="M44" s="65"/>
    </row>
    <row r="45" spans="1:13" ht="13.5" thickBot="1">
      <c r="A45" s="9" t="s">
        <v>94</v>
      </c>
      <c r="B45" s="10">
        <v>416</v>
      </c>
      <c r="C45" s="51"/>
      <c r="D45" s="23"/>
      <c r="G45" s="65"/>
      <c r="H45" s="65"/>
      <c r="I45" s="65"/>
      <c r="J45" s="65"/>
      <c r="K45" s="65"/>
      <c r="L45" s="65"/>
      <c r="M45" s="65"/>
    </row>
    <row r="46" spans="1:13" ht="13.5" thickBot="1">
      <c r="A46" s="9" t="s">
        <v>95</v>
      </c>
      <c r="B46" s="10">
        <v>417</v>
      </c>
      <c r="C46" s="51"/>
      <c r="D46" s="23"/>
      <c r="G46" s="65"/>
      <c r="H46" s="65"/>
      <c r="I46" s="65"/>
      <c r="J46" s="65"/>
      <c r="K46" s="65"/>
      <c r="L46" s="65"/>
      <c r="M46" s="65"/>
    </row>
    <row r="47" spans="1:4" ht="13.5" thickBot="1">
      <c r="A47" s="9" t="s">
        <v>96</v>
      </c>
      <c r="B47" s="10">
        <v>418</v>
      </c>
      <c r="C47" s="51"/>
      <c r="D47" s="23"/>
    </row>
    <row r="48" spans="1:4" ht="13.5" thickBot="1">
      <c r="A48" s="9" t="s">
        <v>97</v>
      </c>
      <c r="B48" s="10">
        <v>419</v>
      </c>
      <c r="C48" s="51"/>
      <c r="D48" s="23"/>
    </row>
    <row r="49" spans="1:4" ht="13.5" thickBot="1">
      <c r="A49" s="9" t="s">
        <v>98</v>
      </c>
      <c r="B49" s="10">
        <v>420</v>
      </c>
      <c r="C49" s="51"/>
      <c r="D49" s="23"/>
    </row>
    <row r="50" spans="1:4" ht="13.5" thickBot="1">
      <c r="A50" s="9" t="s">
        <v>99</v>
      </c>
      <c r="B50" s="10">
        <v>500</v>
      </c>
      <c r="C50" s="50">
        <f>C34+C37</f>
        <v>2589002.3250100007</v>
      </c>
      <c r="D50" s="84">
        <v>2475974.321851438</v>
      </c>
    </row>
    <row r="51" spans="1:4" ht="13.5" thickBot="1">
      <c r="A51" s="9" t="s">
        <v>100</v>
      </c>
      <c r="B51" s="10"/>
      <c r="C51" s="50"/>
      <c r="D51" s="84"/>
    </row>
    <row r="52" spans="1:4" ht="13.5" thickBot="1">
      <c r="A52" s="9" t="s">
        <v>84</v>
      </c>
      <c r="B52" s="10"/>
      <c r="C52" s="50">
        <f>C50</f>
        <v>2589002.3250100007</v>
      </c>
      <c r="D52" s="84">
        <v>2475974.321851438</v>
      </c>
    </row>
    <row r="53" spans="1:4" ht="13.5" thickBot="1">
      <c r="A53" s="9" t="s">
        <v>101</v>
      </c>
      <c r="B53" s="10"/>
      <c r="C53" s="51"/>
      <c r="D53" s="23"/>
    </row>
    <row r="54" spans="1:4" ht="13.5" thickBot="1">
      <c r="A54" s="9" t="s">
        <v>102</v>
      </c>
      <c r="B54" s="10">
        <v>600</v>
      </c>
      <c r="C54" s="51"/>
      <c r="D54" s="23"/>
    </row>
    <row r="55" spans="1:4" ht="13.5" thickBot="1">
      <c r="A55" s="9" t="s">
        <v>87</v>
      </c>
      <c r="B55" s="10"/>
      <c r="C55" s="51"/>
      <c r="D55" s="23"/>
    </row>
    <row r="56" spans="1:4" ht="13.5" thickBot="1">
      <c r="A56" s="9" t="s">
        <v>103</v>
      </c>
      <c r="B56" s="10"/>
      <c r="C56" s="51"/>
      <c r="D56" s="23"/>
    </row>
    <row r="57" spans="1:4" ht="13.5" thickBot="1">
      <c r="A57" s="9" t="s">
        <v>104</v>
      </c>
      <c r="B57" s="10"/>
      <c r="C57" s="51"/>
      <c r="D57" s="23"/>
    </row>
    <row r="58" spans="1:4" ht="13.5" thickBot="1">
      <c r="A58" s="9" t="s">
        <v>105</v>
      </c>
      <c r="B58" s="10"/>
      <c r="C58" s="51"/>
      <c r="D58" s="23"/>
    </row>
    <row r="59" spans="1:4" ht="13.5" thickBot="1">
      <c r="A59" s="9" t="s">
        <v>106</v>
      </c>
      <c r="B59" s="10"/>
      <c r="C59" s="51"/>
      <c r="D59" s="23"/>
    </row>
    <row r="60" spans="1:4" ht="13.5" thickBot="1">
      <c r="A60" s="9" t="s">
        <v>104</v>
      </c>
      <c r="B60" s="10"/>
      <c r="C60" s="51"/>
      <c r="D60" s="23"/>
    </row>
    <row r="61" spans="1:4" ht="13.5" thickBot="1">
      <c r="A61" s="9" t="s">
        <v>105</v>
      </c>
      <c r="B61" s="10"/>
      <c r="C61" s="52"/>
      <c r="D61" s="10"/>
    </row>
    <row r="62" ht="12.75">
      <c r="A62" s="1"/>
    </row>
    <row r="63" ht="12.75" hidden="1">
      <c r="A63" s="1"/>
    </row>
    <row r="64" spans="1:2" ht="14.25">
      <c r="A64" s="73"/>
      <c r="B64" s="62"/>
    </row>
    <row r="65" spans="1:5" s="59" customFormat="1" ht="13.5" customHeight="1">
      <c r="A65" s="93" t="s">
        <v>241</v>
      </c>
      <c r="B65" s="94"/>
      <c r="C65" s="95"/>
      <c r="D65" s="96"/>
      <c r="E65" s="97"/>
    </row>
    <row r="66" spans="1:5" s="59" customFormat="1" ht="13.5" customHeight="1">
      <c r="A66" s="98" t="s">
        <v>242</v>
      </c>
      <c r="B66" s="94"/>
      <c r="C66" s="95"/>
      <c r="D66" s="96"/>
      <c r="E66" s="97"/>
    </row>
    <row r="67" spans="1:5" s="59" customFormat="1" ht="7.5" customHeight="1">
      <c r="A67" s="98"/>
      <c r="B67" s="94"/>
      <c r="C67" s="95"/>
      <c r="D67" s="96"/>
      <c r="E67" s="97"/>
    </row>
    <row r="68" spans="1:5" s="59" customFormat="1" ht="13.5" customHeight="1">
      <c r="A68" s="98"/>
      <c r="B68" s="94"/>
      <c r="C68" s="95"/>
      <c r="D68" s="96"/>
      <c r="E68" s="97"/>
    </row>
    <row r="69" spans="1:6" ht="13.5" customHeight="1">
      <c r="A69" s="93" t="s">
        <v>243</v>
      </c>
      <c r="B69" s="99"/>
      <c r="C69" s="100"/>
      <c r="D69" s="99"/>
      <c r="F69" s="57"/>
    </row>
    <row r="70" spans="1:6" ht="13.5" customHeight="1">
      <c r="A70" s="98" t="s">
        <v>244</v>
      </c>
      <c r="B70" s="99"/>
      <c r="C70" s="99"/>
      <c r="D70" s="99"/>
      <c r="F70" s="57"/>
    </row>
    <row r="71" spans="1:6" ht="12.75">
      <c r="A71" s="98" t="s">
        <v>62</v>
      </c>
      <c r="B71" s="99"/>
      <c r="C71" s="99"/>
      <c r="D71" s="99"/>
      <c r="F71" s="57"/>
    </row>
    <row r="72" spans="1:5" ht="12.75">
      <c r="A72" s="1"/>
      <c r="C72" s="58"/>
      <c r="D72" s="58"/>
      <c r="E72" s="58"/>
    </row>
    <row r="73" spans="3:5" ht="12.75">
      <c r="C73" s="58"/>
      <c r="D73" s="58"/>
      <c r="E73" s="58"/>
    </row>
  </sheetData>
  <sheetProtection/>
  <mergeCells count="4">
    <mergeCell ref="A9:D9"/>
    <mergeCell ref="A11:D11"/>
    <mergeCell ref="A13:D13"/>
    <mergeCell ref="A10:D10"/>
  </mergeCells>
  <printOptions/>
  <pageMargins left="0.75" right="0.75" top="1" bottom="1" header="0.5" footer="0.5"/>
  <pageSetup horizontalDpi="600" verticalDpi="600" orientation="portrait" paperSize="9" scale="65" r:id="rId1"/>
  <colBreaks count="1" manualBreakCount="1">
    <brk id="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93"/>
  <sheetViews>
    <sheetView zoomScalePageLayoutView="0" workbookViewId="0" topLeftCell="A1">
      <selection activeCell="A13" sqref="A13"/>
    </sheetView>
  </sheetViews>
  <sheetFormatPr defaultColWidth="9.00390625" defaultRowHeight="12.75"/>
  <cols>
    <col min="1" max="1" width="77.875" style="57" customWidth="1"/>
    <col min="2" max="2" width="9.125" style="57" customWidth="1"/>
    <col min="3" max="3" width="15.875" style="61" customWidth="1"/>
    <col min="4" max="4" width="17.625" style="61" customWidth="1"/>
    <col min="5" max="5" width="9.125" style="57" customWidth="1"/>
    <col min="6" max="6" width="15.875" style="57" customWidth="1"/>
    <col min="7" max="16384" width="9.125" style="57" customWidth="1"/>
  </cols>
  <sheetData>
    <row r="1" ht="12.75">
      <c r="D1" s="18"/>
    </row>
    <row r="2" ht="12.75">
      <c r="D2" s="74"/>
    </row>
    <row r="3" ht="12.75">
      <c r="D3" s="131" t="str">
        <f>'Бухгалтерский баланс'!D3</f>
        <v>АО "Алатау Жарық Компаниясы"</v>
      </c>
    </row>
    <row r="4" ht="12.75">
      <c r="D4" s="131" t="str">
        <f>'Бухгалтерский баланс'!D4</f>
        <v>Неконсолидированная финансовая отчетность за 6 месяцев 2016 года </v>
      </c>
    </row>
    <row r="5" ht="12.75">
      <c r="D5" s="131" t="str">
        <f>'Бухгалтерский баланс'!D5</f>
        <v>(все суммы представлены в тысячах тенге, если не указано иное)</v>
      </c>
    </row>
    <row r="6" ht="12.75">
      <c r="D6" s="18"/>
    </row>
    <row r="7" ht="12.75">
      <c r="D7" s="18"/>
    </row>
    <row r="8" ht="12.75">
      <c r="A8" s="5"/>
    </row>
    <row r="9" ht="12.75">
      <c r="A9" s="1"/>
    </row>
    <row r="10" ht="12.75">
      <c r="A10" s="2"/>
    </row>
    <row r="11" spans="1:4" ht="12.75">
      <c r="A11" s="134" t="s">
        <v>264</v>
      </c>
      <c r="B11" s="134"/>
      <c r="C11" s="134"/>
      <c r="D11" s="134"/>
    </row>
    <row r="12" spans="1:4" ht="12.75">
      <c r="A12" s="134" t="str">
        <f>'Отчет о прибылях и убытках'!A11:D11</f>
        <v>за год, заканчивающийся 30 июня 2016 года</v>
      </c>
      <c r="B12" s="134"/>
      <c r="C12" s="134"/>
      <c r="D12" s="134"/>
    </row>
    <row r="13" ht="12.75">
      <c r="A13" s="4"/>
    </row>
    <row r="14" ht="12.75">
      <c r="A14" s="4"/>
    </row>
    <row r="15" ht="12.75">
      <c r="D15" s="18"/>
    </row>
    <row r="16" ht="13.5" thickBot="1">
      <c r="A16" s="3"/>
    </row>
    <row r="17" spans="1:4" ht="26.25" thickBot="1">
      <c r="A17" s="7" t="s">
        <v>63</v>
      </c>
      <c r="B17" s="8" t="s">
        <v>5</v>
      </c>
      <c r="C17" s="19" t="s">
        <v>64</v>
      </c>
      <c r="D17" s="19" t="s">
        <v>65</v>
      </c>
    </row>
    <row r="18" spans="1:4" ht="13.5" thickBot="1">
      <c r="A18" s="137" t="s">
        <v>108</v>
      </c>
      <c r="B18" s="138"/>
      <c r="C18" s="138"/>
      <c r="D18" s="139"/>
    </row>
    <row r="19" spans="1:4" ht="13.5" thickBot="1">
      <c r="A19" s="9" t="s">
        <v>109</v>
      </c>
      <c r="B19" s="10">
        <v>10</v>
      </c>
      <c r="C19" s="13">
        <f>SUM(C21:C26)</f>
        <v>19587223.316990003</v>
      </c>
      <c r="D19" s="13">
        <f>SUM(D21:D26)</f>
        <v>14666643.870180001</v>
      </c>
    </row>
    <row r="20" spans="1:4" ht="13.5" thickBot="1">
      <c r="A20" s="9" t="s">
        <v>87</v>
      </c>
      <c r="B20" s="10"/>
      <c r="C20" s="12"/>
      <c r="D20" s="12"/>
    </row>
    <row r="21" spans="1:4" ht="13.5" thickBot="1">
      <c r="A21" s="9" t="s">
        <v>110</v>
      </c>
      <c r="B21" s="10">
        <v>11</v>
      </c>
      <c r="C21" s="12">
        <v>19058459.89868</v>
      </c>
      <c r="D21" s="12">
        <v>14471860.71749</v>
      </c>
    </row>
    <row r="22" spans="1:4" ht="13.5" thickBot="1">
      <c r="A22" s="9" t="s">
        <v>111</v>
      </c>
      <c r="B22" s="10">
        <v>12</v>
      </c>
      <c r="C22" s="12"/>
      <c r="D22" s="12"/>
    </row>
    <row r="23" spans="1:4" ht="13.5" thickBot="1">
      <c r="A23" s="9" t="s">
        <v>112</v>
      </c>
      <c r="B23" s="10">
        <v>13</v>
      </c>
      <c r="C23" s="12">
        <v>23310.83621</v>
      </c>
      <c r="D23" s="12"/>
    </row>
    <row r="24" spans="1:4" ht="13.5" thickBot="1">
      <c r="A24" s="9" t="s">
        <v>113</v>
      </c>
      <c r="B24" s="10">
        <v>14</v>
      </c>
      <c r="C24" s="12"/>
      <c r="D24" s="12"/>
    </row>
    <row r="25" spans="1:4" ht="13.5" thickBot="1">
      <c r="A25" s="9" t="s">
        <v>114</v>
      </c>
      <c r="B25" s="10">
        <v>15</v>
      </c>
      <c r="C25" s="12">
        <v>198873.55233</v>
      </c>
      <c r="D25" s="12">
        <v>129805.3121</v>
      </c>
    </row>
    <row r="26" spans="1:4" ht="13.5" thickBot="1">
      <c r="A26" s="9" t="s">
        <v>115</v>
      </c>
      <c r="B26" s="10">
        <v>16</v>
      </c>
      <c r="C26" s="12">
        <v>306579.02976999996</v>
      </c>
      <c r="D26" s="12">
        <v>64977.84059000001</v>
      </c>
    </row>
    <row r="27" spans="1:7" ht="13.5" thickBot="1">
      <c r="A27" s="9" t="s">
        <v>116</v>
      </c>
      <c r="B27" s="10">
        <v>20</v>
      </c>
      <c r="C27" s="13">
        <f>SUM(C29:C35)</f>
        <v>10909112.54379</v>
      </c>
      <c r="D27" s="13">
        <f>SUM(D29:D35)</f>
        <v>11217502.97575</v>
      </c>
      <c r="G27" s="61"/>
    </row>
    <row r="28" spans="1:4" ht="13.5" thickBot="1">
      <c r="A28" s="9" t="s">
        <v>87</v>
      </c>
      <c r="B28" s="10"/>
      <c r="C28" s="12"/>
      <c r="D28" s="12"/>
    </row>
    <row r="29" spans="1:7" ht="13.5" thickBot="1">
      <c r="A29" s="9" t="s">
        <v>117</v>
      </c>
      <c r="B29" s="10">
        <v>21</v>
      </c>
      <c r="C29" s="12">
        <v>5430881.544629999</v>
      </c>
      <c r="D29" s="12">
        <v>5790171.70133</v>
      </c>
      <c r="G29" s="61"/>
    </row>
    <row r="30" spans="1:7" ht="13.5" thickBot="1">
      <c r="A30" s="9" t="s">
        <v>118</v>
      </c>
      <c r="B30" s="10">
        <v>22</v>
      </c>
      <c r="C30" s="12">
        <v>461100.84739</v>
      </c>
      <c r="D30" s="12">
        <v>293050.81195999996</v>
      </c>
      <c r="G30" s="61"/>
    </row>
    <row r="31" spans="1:7" ht="13.5" thickBot="1">
      <c r="A31" s="9" t="s">
        <v>119</v>
      </c>
      <c r="B31" s="10">
        <v>23</v>
      </c>
      <c r="C31" s="12">
        <v>3682252.61568</v>
      </c>
      <c r="D31" s="12">
        <v>3451378.11019</v>
      </c>
      <c r="G31" s="61"/>
    </row>
    <row r="32" spans="1:4" ht="13.5" thickBot="1">
      <c r="A32" s="9" t="s">
        <v>120</v>
      </c>
      <c r="B32" s="10">
        <v>24</v>
      </c>
      <c r="C32" s="12">
        <v>248428.30378</v>
      </c>
      <c r="D32" s="12">
        <v>526776.2325</v>
      </c>
    </row>
    <row r="33" spans="1:4" ht="13.5" thickBot="1">
      <c r="A33" s="9" t="s">
        <v>121</v>
      </c>
      <c r="B33" s="10">
        <v>25</v>
      </c>
      <c r="C33" s="12">
        <v>0</v>
      </c>
      <c r="D33" s="12"/>
    </row>
    <row r="34" spans="1:4" ht="13.5" thickBot="1">
      <c r="A34" s="9" t="s">
        <v>122</v>
      </c>
      <c r="B34" s="10">
        <v>26</v>
      </c>
      <c r="C34" s="12">
        <v>925573.8055499999</v>
      </c>
      <c r="D34" s="12">
        <v>993446.85551</v>
      </c>
    </row>
    <row r="35" spans="1:4" ht="13.5" thickBot="1">
      <c r="A35" s="9" t="s">
        <v>123</v>
      </c>
      <c r="B35" s="10">
        <v>27</v>
      </c>
      <c r="C35" s="12">
        <v>160875.42676</v>
      </c>
      <c r="D35" s="12">
        <f>162678.76426+0.5</f>
        <v>162679.26426</v>
      </c>
    </row>
    <row r="36" spans="1:4" ht="13.5" thickBot="1">
      <c r="A36" s="9" t="s">
        <v>124</v>
      </c>
      <c r="B36" s="10">
        <v>30</v>
      </c>
      <c r="C36" s="13">
        <f>C19-C27</f>
        <v>8678110.773200003</v>
      </c>
      <c r="D36" s="13">
        <f>D19-D27</f>
        <v>3449140.894430002</v>
      </c>
    </row>
    <row r="37" spans="1:4" ht="13.5" thickBot="1">
      <c r="A37" s="137" t="s">
        <v>125</v>
      </c>
      <c r="B37" s="138"/>
      <c r="C37" s="138"/>
      <c r="D37" s="139"/>
    </row>
    <row r="38" spans="1:4" ht="13.5" thickBot="1">
      <c r="A38" s="9" t="s">
        <v>126</v>
      </c>
      <c r="B38" s="10">
        <v>40</v>
      </c>
      <c r="C38" s="13">
        <f>SUM(C40:C50)</f>
        <v>375000</v>
      </c>
      <c r="D38" s="13">
        <f>SUM(D40:D50)</f>
        <v>528680.21988</v>
      </c>
    </row>
    <row r="39" spans="1:4" ht="13.5" thickBot="1">
      <c r="A39" s="9" t="s">
        <v>87</v>
      </c>
      <c r="B39" s="10"/>
      <c r="C39" s="12"/>
      <c r="D39" s="12"/>
    </row>
    <row r="40" spans="1:4" ht="13.5" thickBot="1">
      <c r="A40" s="9" t="s">
        <v>127</v>
      </c>
      <c r="B40" s="10">
        <v>41</v>
      </c>
      <c r="C40" s="12"/>
      <c r="D40" s="12"/>
    </row>
    <row r="41" spans="1:4" ht="13.5" thickBot="1">
      <c r="A41" s="9" t="s">
        <v>128</v>
      </c>
      <c r="B41" s="10">
        <v>42</v>
      </c>
      <c r="C41" s="12"/>
      <c r="D41" s="12"/>
    </row>
    <row r="42" spans="1:4" ht="13.5" thickBot="1">
      <c r="A42" s="9" t="s">
        <v>129</v>
      </c>
      <c r="B42" s="10">
        <v>43</v>
      </c>
      <c r="C42" s="12"/>
      <c r="D42" s="12"/>
    </row>
    <row r="43" spans="1:4" ht="26.25" thickBot="1">
      <c r="A43" s="9" t="s">
        <v>130</v>
      </c>
      <c r="B43" s="10">
        <v>44</v>
      </c>
      <c r="C43" s="12"/>
      <c r="D43" s="12"/>
    </row>
    <row r="44" spans="1:4" ht="13.5" thickBot="1">
      <c r="A44" s="9" t="s">
        <v>131</v>
      </c>
      <c r="B44" s="10">
        <v>45</v>
      </c>
      <c r="C44" s="12"/>
      <c r="D44" s="12">
        <v>400000.21988</v>
      </c>
    </row>
    <row r="45" spans="1:4" ht="13.5" thickBot="1">
      <c r="A45" s="9" t="s">
        <v>132</v>
      </c>
      <c r="B45" s="10">
        <v>46</v>
      </c>
      <c r="C45" s="12"/>
      <c r="D45" s="12"/>
    </row>
    <row r="46" spans="1:4" ht="13.5" thickBot="1">
      <c r="A46" s="9" t="s">
        <v>133</v>
      </c>
      <c r="B46" s="10">
        <v>47</v>
      </c>
      <c r="C46" s="12"/>
      <c r="D46" s="12"/>
    </row>
    <row r="47" spans="1:4" ht="13.5" thickBot="1">
      <c r="A47" s="9" t="s">
        <v>134</v>
      </c>
      <c r="B47" s="10">
        <v>48</v>
      </c>
      <c r="C47" s="12"/>
      <c r="D47" s="12"/>
    </row>
    <row r="48" spans="1:4" ht="13.5" thickBot="1">
      <c r="A48" s="9" t="s">
        <v>135</v>
      </c>
      <c r="B48" s="10">
        <v>49</v>
      </c>
      <c r="C48" s="12"/>
      <c r="D48" s="12"/>
    </row>
    <row r="49" spans="1:4" ht="13.5" thickBot="1">
      <c r="A49" s="9" t="s">
        <v>114</v>
      </c>
      <c r="B49" s="10">
        <v>50</v>
      </c>
      <c r="C49" s="12"/>
      <c r="D49" s="12"/>
    </row>
    <row r="50" spans="1:4" ht="13.5" thickBot="1">
      <c r="A50" s="9" t="s">
        <v>115</v>
      </c>
      <c r="B50" s="10">
        <v>51</v>
      </c>
      <c r="C50" s="12">
        <v>375000</v>
      </c>
      <c r="D50" s="12">
        <f>900+27780+100000</f>
        <v>128680</v>
      </c>
    </row>
    <row r="51" spans="1:4" ht="13.5" thickBot="1">
      <c r="A51" s="9" t="s">
        <v>136</v>
      </c>
      <c r="B51" s="10">
        <v>60</v>
      </c>
      <c r="C51" s="13">
        <f>SUM(C53:C63)</f>
        <v>8958757.4417</v>
      </c>
      <c r="D51" s="13">
        <f>SUM(D53:D63)</f>
        <v>5342526.65149</v>
      </c>
    </row>
    <row r="52" spans="1:4" ht="13.5" thickBot="1">
      <c r="A52" s="9" t="s">
        <v>87</v>
      </c>
      <c r="B52" s="10"/>
      <c r="C52" s="12"/>
      <c r="D52" s="12"/>
    </row>
    <row r="53" spans="1:6" ht="13.5" thickBot="1">
      <c r="A53" s="9" t="s">
        <v>137</v>
      </c>
      <c r="B53" s="10">
        <v>61</v>
      </c>
      <c r="C53" s="53">
        <v>6979574.22456</v>
      </c>
      <c r="D53" s="53">
        <v>4479973.56988</v>
      </c>
      <c r="F53" s="61"/>
    </row>
    <row r="54" spans="1:4" ht="13.5" thickBot="1">
      <c r="A54" s="9" t="s">
        <v>138</v>
      </c>
      <c r="B54" s="10">
        <v>62</v>
      </c>
      <c r="C54" s="12">
        <v>44183.21714</v>
      </c>
      <c r="D54" s="12">
        <v>50661.08161</v>
      </c>
    </row>
    <row r="55" spans="1:4" ht="13.5" thickBot="1">
      <c r="A55" s="9" t="s">
        <v>139</v>
      </c>
      <c r="B55" s="10">
        <v>63</v>
      </c>
      <c r="C55" s="12"/>
      <c r="D55" s="12"/>
    </row>
    <row r="56" spans="1:4" ht="26.25" thickBot="1">
      <c r="A56" s="9" t="s">
        <v>140</v>
      </c>
      <c r="B56" s="10">
        <v>64</v>
      </c>
      <c r="C56" s="12"/>
      <c r="D56" s="12"/>
    </row>
    <row r="57" spans="1:4" ht="13.5" thickBot="1">
      <c r="A57" s="9" t="s">
        <v>141</v>
      </c>
      <c r="B57" s="10">
        <v>65</v>
      </c>
      <c r="C57" s="12"/>
      <c r="D57" s="12"/>
    </row>
    <row r="58" spans="1:4" ht="13.5" thickBot="1">
      <c r="A58" s="9" t="s">
        <v>142</v>
      </c>
      <c r="B58" s="10">
        <v>66</v>
      </c>
      <c r="C58" s="12"/>
      <c r="D58" s="12"/>
    </row>
    <row r="59" spans="1:4" ht="13.5" thickBot="1">
      <c r="A59" s="9" t="s">
        <v>143</v>
      </c>
      <c r="B59" s="10">
        <v>67</v>
      </c>
      <c r="C59" s="12"/>
      <c r="D59" s="12"/>
    </row>
    <row r="60" spans="1:4" ht="13.5" thickBot="1">
      <c r="A60" s="9" t="s">
        <v>144</v>
      </c>
      <c r="B60" s="10">
        <v>68</v>
      </c>
      <c r="C60" s="12"/>
      <c r="D60" s="12"/>
    </row>
    <row r="61" spans="1:4" ht="13.5" thickBot="1">
      <c r="A61" s="9" t="s">
        <v>134</v>
      </c>
      <c r="B61" s="10">
        <v>69</v>
      </c>
      <c r="C61" s="12"/>
      <c r="D61" s="12"/>
    </row>
    <row r="62" spans="1:4" ht="13.5" thickBot="1">
      <c r="A62" s="9" t="s">
        <v>145</v>
      </c>
      <c r="B62" s="10">
        <v>70</v>
      </c>
      <c r="C62" s="12"/>
      <c r="D62" s="12"/>
    </row>
    <row r="63" spans="1:4" ht="13.5" thickBot="1">
      <c r="A63" s="9" t="s">
        <v>123</v>
      </c>
      <c r="B63" s="10">
        <v>71</v>
      </c>
      <c r="C63" s="12">
        <v>1935000</v>
      </c>
      <c r="D63" s="12">
        <f>11892+800000</f>
        <v>811892</v>
      </c>
    </row>
    <row r="64" spans="1:4" ht="13.5" thickBot="1">
      <c r="A64" s="9" t="s">
        <v>146</v>
      </c>
      <c r="B64" s="10">
        <v>80</v>
      </c>
      <c r="C64" s="13">
        <f>C38-C51</f>
        <v>-8583757.4417</v>
      </c>
      <c r="D64" s="13">
        <f>D38-D51</f>
        <v>-4813846.43161</v>
      </c>
    </row>
    <row r="65" spans="1:4" ht="13.5" thickBot="1">
      <c r="A65" s="137" t="s">
        <v>147</v>
      </c>
      <c r="B65" s="138"/>
      <c r="C65" s="138"/>
      <c r="D65" s="139"/>
    </row>
    <row r="66" spans="1:4" ht="13.5" thickBot="1">
      <c r="A66" s="9" t="s">
        <v>148</v>
      </c>
      <c r="B66" s="10">
        <v>90</v>
      </c>
      <c r="C66" s="13">
        <f>SUM(C68:C71)</f>
        <v>1299188.57931</v>
      </c>
      <c r="D66" s="13">
        <f>SUM(D68:D71)</f>
        <v>249790.54572</v>
      </c>
    </row>
    <row r="67" spans="1:4" ht="13.5" thickBot="1">
      <c r="A67" s="9" t="s">
        <v>87</v>
      </c>
      <c r="B67" s="10"/>
      <c r="C67" s="12"/>
      <c r="D67" s="12"/>
    </row>
    <row r="68" spans="1:4" ht="13.5" thickBot="1">
      <c r="A68" s="9" t="s">
        <v>149</v>
      </c>
      <c r="B68" s="10">
        <v>91</v>
      </c>
      <c r="C68" s="12"/>
      <c r="D68" s="12"/>
    </row>
    <row r="69" spans="1:4" ht="13.5" thickBot="1">
      <c r="A69" s="9" t="s">
        <v>150</v>
      </c>
      <c r="B69" s="10">
        <v>92</v>
      </c>
      <c r="C69" s="12">
        <v>1299188.57931</v>
      </c>
      <c r="D69" s="12">
        <v>249790.54572</v>
      </c>
    </row>
    <row r="70" spans="1:4" ht="13.5" thickBot="1">
      <c r="A70" s="9" t="s">
        <v>114</v>
      </c>
      <c r="B70" s="10">
        <v>93</v>
      </c>
      <c r="C70" s="12"/>
      <c r="D70" s="12"/>
    </row>
    <row r="71" spans="1:4" ht="13.5" thickBot="1">
      <c r="A71" s="9" t="s">
        <v>115</v>
      </c>
      <c r="B71" s="10">
        <v>94</v>
      </c>
      <c r="C71" s="12"/>
      <c r="D71" s="12"/>
    </row>
    <row r="72" spans="1:4" ht="13.5" thickBot="1">
      <c r="A72" s="9" t="s">
        <v>151</v>
      </c>
      <c r="B72" s="10">
        <v>100</v>
      </c>
      <c r="C72" s="13">
        <f>SUM(C74:C78)</f>
        <v>1884176.07261</v>
      </c>
      <c r="D72" s="13">
        <f>SUM(D74:D78)</f>
        <v>258523.13301</v>
      </c>
    </row>
    <row r="73" spans="1:7" ht="13.5" thickBot="1">
      <c r="A73" s="9" t="s">
        <v>87</v>
      </c>
      <c r="B73" s="10"/>
      <c r="C73" s="12"/>
      <c r="D73" s="12"/>
      <c r="G73" s="61"/>
    </row>
    <row r="74" spans="1:4" ht="13.5" thickBot="1">
      <c r="A74" s="9" t="s">
        <v>152</v>
      </c>
      <c r="B74" s="10">
        <v>101</v>
      </c>
      <c r="C74" s="12">
        <v>1884176.07261</v>
      </c>
      <c r="D74" s="12">
        <v>255023.13301</v>
      </c>
    </row>
    <row r="75" spans="1:4" ht="13.5" thickBot="1">
      <c r="A75" s="9" t="s">
        <v>120</v>
      </c>
      <c r="B75" s="10">
        <v>102</v>
      </c>
      <c r="C75" s="12"/>
      <c r="D75" s="12"/>
    </row>
    <row r="76" spans="1:4" ht="13.5" thickBot="1">
      <c r="A76" s="9" t="s">
        <v>153</v>
      </c>
      <c r="B76" s="10">
        <v>103</v>
      </c>
      <c r="C76" s="12"/>
      <c r="D76" s="12"/>
    </row>
    <row r="77" spans="1:4" ht="13.5" thickBot="1">
      <c r="A77" s="9" t="s">
        <v>154</v>
      </c>
      <c r="B77" s="10">
        <v>104</v>
      </c>
      <c r="C77" s="12"/>
      <c r="D77" s="12"/>
    </row>
    <row r="78" spans="1:4" ht="13.5" thickBot="1">
      <c r="A78" s="9" t="s">
        <v>155</v>
      </c>
      <c r="B78" s="10">
        <v>105</v>
      </c>
      <c r="C78" s="12"/>
      <c r="D78" s="12">
        <v>3500</v>
      </c>
    </row>
    <row r="79" spans="1:4" ht="13.5" thickBot="1">
      <c r="A79" s="9" t="s">
        <v>156</v>
      </c>
      <c r="B79" s="10">
        <v>110</v>
      </c>
      <c r="C79" s="13">
        <f>C66-C72</f>
        <v>-584987.4933</v>
      </c>
      <c r="D79" s="13">
        <f>D66-D72</f>
        <v>-8732.587289999996</v>
      </c>
    </row>
    <row r="80" spans="1:7" ht="13.5" thickBot="1">
      <c r="A80" s="9" t="s">
        <v>157</v>
      </c>
      <c r="B80" s="10">
        <v>120</v>
      </c>
      <c r="C80" s="12"/>
      <c r="D80" s="12">
        <v>-1458.03698</v>
      </c>
      <c r="G80" s="61"/>
    </row>
    <row r="81" spans="1:4" ht="13.5" thickBot="1">
      <c r="A81" s="9" t="s">
        <v>158</v>
      </c>
      <c r="B81" s="10">
        <v>130</v>
      </c>
      <c r="C81" s="13">
        <f>C36+C64+C79+C80</f>
        <v>-490634.16179999686</v>
      </c>
      <c r="D81" s="13">
        <f>D36+D64+D79+D80</f>
        <v>-1374896.1614499982</v>
      </c>
    </row>
    <row r="82" spans="1:4" ht="13.5" thickBot="1">
      <c r="A82" s="9" t="s">
        <v>159</v>
      </c>
      <c r="B82" s="10">
        <v>140</v>
      </c>
      <c r="C82" s="13">
        <f>'[1]Бухгалтерский баланс'!D23</f>
        <v>3485667.94269</v>
      </c>
      <c r="D82" s="13">
        <v>4207497</v>
      </c>
    </row>
    <row r="83" spans="1:4" ht="13.5" thickBot="1">
      <c r="A83" s="9" t="s">
        <v>160</v>
      </c>
      <c r="B83" s="10">
        <v>150</v>
      </c>
      <c r="C83" s="13">
        <f>C81+C82</f>
        <v>2995033.780890003</v>
      </c>
      <c r="D83" s="13">
        <f>D81+D82</f>
        <v>2832600.838550002</v>
      </c>
    </row>
    <row r="84" spans="1:4" ht="12.75">
      <c r="A84" s="1"/>
      <c r="C84" s="85">
        <f>C83-'Бухгалтерский баланс'!C19</f>
        <v>0</v>
      </c>
      <c r="D84" s="75"/>
    </row>
    <row r="85" ht="12.75">
      <c r="A85" s="1"/>
    </row>
    <row r="86" spans="1:5" s="59" customFormat="1" ht="13.5" customHeight="1">
      <c r="A86" s="93" t="s">
        <v>241</v>
      </c>
      <c r="B86" s="94"/>
      <c r="C86" s="95"/>
      <c r="D86" s="96"/>
      <c r="E86" s="97"/>
    </row>
    <row r="87" spans="1:5" s="59" customFormat="1" ht="13.5" customHeight="1">
      <c r="A87" s="98" t="s">
        <v>242</v>
      </c>
      <c r="B87" s="94"/>
      <c r="C87" s="95"/>
      <c r="D87" s="96"/>
      <c r="E87" s="97"/>
    </row>
    <row r="88" spans="1:5" s="59" customFormat="1" ht="7.5" customHeight="1">
      <c r="A88" s="98"/>
      <c r="B88" s="94"/>
      <c r="C88" s="95"/>
      <c r="D88" s="96"/>
      <c r="E88" s="97"/>
    </row>
    <row r="89" spans="1:5" s="59" customFormat="1" ht="13.5" customHeight="1">
      <c r="A89" s="98"/>
      <c r="B89" s="94"/>
      <c r="C89" s="95"/>
      <c r="D89" s="96"/>
      <c r="E89" s="97"/>
    </row>
    <row r="90" spans="1:4" ht="13.5" customHeight="1">
      <c r="A90" s="93" t="s">
        <v>243</v>
      </c>
      <c r="B90" s="99"/>
      <c r="C90" s="100"/>
      <c r="D90" s="99"/>
    </row>
    <row r="91" spans="1:4" ht="13.5" customHeight="1">
      <c r="A91" s="98" t="s">
        <v>244</v>
      </c>
      <c r="B91" s="99"/>
      <c r="C91" s="99"/>
      <c r="D91" s="99"/>
    </row>
    <row r="92" spans="1:4" ht="12.75">
      <c r="A92" s="98" t="s">
        <v>62</v>
      </c>
      <c r="B92" s="99"/>
      <c r="C92" s="99"/>
      <c r="D92" s="99"/>
    </row>
    <row r="93" spans="3:26" ht="12.75">
      <c r="C93" s="57"/>
      <c r="D93" s="57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</row>
  </sheetData>
  <sheetProtection/>
  <mergeCells count="5">
    <mergeCell ref="A18:D18"/>
    <mergeCell ref="A37:D37"/>
    <mergeCell ref="A65:D65"/>
    <mergeCell ref="A11:D11"/>
    <mergeCell ref="A12:D12"/>
  </mergeCells>
  <printOptions/>
  <pageMargins left="0.75" right="0.75" top="1" bottom="1" header="0.5" footer="0.5"/>
  <pageSetup horizontalDpi="600" verticalDpi="600" orientation="portrait" paperSize="9" scale="5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62"/>
  <sheetViews>
    <sheetView zoomScalePageLayoutView="0" workbookViewId="0" topLeftCell="A34">
      <selection activeCell="A13" sqref="A13"/>
    </sheetView>
  </sheetViews>
  <sheetFormatPr defaultColWidth="9.00390625" defaultRowHeight="12.75"/>
  <cols>
    <col min="1" max="1" width="82.875" style="0" customWidth="1"/>
    <col min="2" max="3" width="16.00390625" style="0" customWidth="1"/>
    <col min="4" max="4" width="14.75390625" style="0" customWidth="1"/>
  </cols>
  <sheetData>
    <row r="1" ht="12.75">
      <c r="D1" s="5" t="s">
        <v>161</v>
      </c>
    </row>
    <row r="2" ht="12.75">
      <c r="D2" s="6" t="s">
        <v>0</v>
      </c>
    </row>
    <row r="3" ht="12.75">
      <c r="D3" s="5" t="s">
        <v>1</v>
      </c>
    </row>
    <row r="4" ht="12.75">
      <c r="D4" s="5" t="s">
        <v>2</v>
      </c>
    </row>
    <row r="5" ht="12.75">
      <c r="D5" s="5"/>
    </row>
    <row r="6" ht="12.75">
      <c r="D6" s="5"/>
    </row>
    <row r="7" ht="12.75">
      <c r="D7" s="5" t="s">
        <v>3</v>
      </c>
    </row>
    <row r="8" ht="12.75">
      <c r="A8" s="5"/>
    </row>
    <row r="9" ht="12.75">
      <c r="A9" s="1" t="s">
        <v>234</v>
      </c>
    </row>
    <row r="10" ht="12.75">
      <c r="A10" s="1"/>
    </row>
    <row r="11" ht="12.75">
      <c r="A11" s="2" t="s">
        <v>162</v>
      </c>
    </row>
    <row r="12" ht="12.75">
      <c r="A12" s="2"/>
    </row>
    <row r="13" ht="12.75">
      <c r="A13" s="4" t="s">
        <v>235</v>
      </c>
    </row>
    <row r="14" ht="12.75">
      <c r="A14" s="4"/>
    </row>
    <row r="15" ht="12.75">
      <c r="D15" s="5" t="s">
        <v>107</v>
      </c>
    </row>
    <row r="16" ht="13.5" thickBot="1">
      <c r="A16" s="5"/>
    </row>
    <row r="17" spans="1:4" ht="26.25" thickBot="1">
      <c r="A17" s="7" t="s">
        <v>63</v>
      </c>
      <c r="B17" s="8" t="s">
        <v>5</v>
      </c>
      <c r="C17" s="8" t="s">
        <v>64</v>
      </c>
      <c r="D17" s="8" t="s">
        <v>65</v>
      </c>
    </row>
    <row r="18" spans="1:4" ht="13.5" thickBot="1">
      <c r="A18" s="9" t="s">
        <v>163</v>
      </c>
      <c r="B18" s="10"/>
      <c r="C18" s="12"/>
      <c r="D18" s="12"/>
    </row>
    <row r="19" spans="1:4" ht="13.5" thickBot="1">
      <c r="A19" s="9" t="s">
        <v>164</v>
      </c>
      <c r="B19" s="10">
        <v>10</v>
      </c>
      <c r="C19" s="12">
        <v>3348503</v>
      </c>
      <c r="D19" s="12">
        <v>2164780</v>
      </c>
    </row>
    <row r="20" spans="1:4" ht="13.5" thickBot="1">
      <c r="A20" s="9" t="s">
        <v>165</v>
      </c>
      <c r="B20" s="10">
        <v>11</v>
      </c>
      <c r="C20" s="12">
        <v>1713983</v>
      </c>
      <c r="D20" s="12">
        <f>2678344+316109</f>
        <v>2994453</v>
      </c>
    </row>
    <row r="21" spans="1:4" ht="13.5" thickBot="1">
      <c r="A21" s="9" t="s">
        <v>166</v>
      </c>
      <c r="B21" s="10">
        <v>12</v>
      </c>
      <c r="C21" s="12"/>
      <c r="D21" s="12"/>
    </row>
    <row r="22" spans="1:4" ht="13.5" thickBot="1">
      <c r="A22" s="9" t="s">
        <v>167</v>
      </c>
      <c r="B22" s="10">
        <v>13</v>
      </c>
      <c r="C22" s="12">
        <v>4518</v>
      </c>
      <c r="D22" s="12"/>
    </row>
    <row r="23" spans="1:4" ht="26.25" thickBot="1">
      <c r="A23" s="9" t="s">
        <v>168</v>
      </c>
      <c r="B23" s="10">
        <v>14</v>
      </c>
      <c r="C23" s="12"/>
      <c r="D23" s="12"/>
    </row>
    <row r="24" spans="1:4" ht="13.5" thickBot="1">
      <c r="A24" s="9" t="s">
        <v>169</v>
      </c>
      <c r="B24" s="10">
        <v>15</v>
      </c>
      <c r="C24" s="12">
        <v>1915</v>
      </c>
      <c r="D24" s="12">
        <v>49376</v>
      </c>
    </row>
    <row r="25" spans="1:4" ht="13.5" thickBot="1">
      <c r="A25" s="9" t="s">
        <v>170</v>
      </c>
      <c r="B25" s="10">
        <v>16</v>
      </c>
      <c r="C25" s="12"/>
      <c r="D25" s="12"/>
    </row>
    <row r="26" spans="1:4" ht="13.5" thickBot="1">
      <c r="A26" s="9" t="s">
        <v>171</v>
      </c>
      <c r="B26" s="10">
        <v>17</v>
      </c>
      <c r="C26" s="12"/>
      <c r="D26" s="12"/>
    </row>
    <row r="27" spans="1:4" ht="26.25" thickBot="1">
      <c r="A27" s="9" t="s">
        <v>172</v>
      </c>
      <c r="B27" s="10">
        <v>18</v>
      </c>
      <c r="C27" s="12"/>
      <c r="D27" s="12"/>
    </row>
    <row r="28" spans="1:4" ht="13.5" thickBot="1">
      <c r="A28" s="9" t="s">
        <v>173</v>
      </c>
      <c r="B28" s="10">
        <v>19</v>
      </c>
      <c r="C28" s="12">
        <f>803706-349555</f>
        <v>454151</v>
      </c>
      <c r="D28" s="12">
        <f>1648834-986519</f>
        <v>662315</v>
      </c>
    </row>
    <row r="29" spans="1:4" ht="13.5" thickBot="1">
      <c r="A29" s="9" t="s">
        <v>41</v>
      </c>
      <c r="B29" s="10">
        <v>20</v>
      </c>
      <c r="C29" s="12"/>
      <c r="D29" s="12">
        <v>43370</v>
      </c>
    </row>
    <row r="30" spans="1:4" ht="13.5" thickBot="1">
      <c r="A30" s="9" t="s">
        <v>174</v>
      </c>
      <c r="B30" s="10">
        <v>21</v>
      </c>
      <c r="C30" s="12"/>
      <c r="D30" s="12"/>
    </row>
    <row r="31" spans="1:4" ht="13.5" thickBot="1">
      <c r="A31" s="9" t="s">
        <v>175</v>
      </c>
      <c r="B31" s="10">
        <v>22</v>
      </c>
      <c r="C31" s="12"/>
      <c r="D31" s="12"/>
    </row>
    <row r="32" spans="1:4" ht="13.5" thickBot="1">
      <c r="A32" s="9" t="s">
        <v>176</v>
      </c>
      <c r="B32" s="10">
        <v>23</v>
      </c>
      <c r="C32" s="12"/>
      <c r="D32" s="12"/>
    </row>
    <row r="33" spans="1:4" ht="26.25" thickBot="1">
      <c r="A33" s="9" t="s">
        <v>177</v>
      </c>
      <c r="B33" s="10">
        <v>24</v>
      </c>
      <c r="C33" s="12"/>
      <c r="D33" s="12"/>
    </row>
    <row r="34" spans="1:4" ht="13.5" thickBot="1">
      <c r="A34" s="9" t="s">
        <v>178</v>
      </c>
      <c r="B34" s="10">
        <v>25</v>
      </c>
      <c r="C34" s="12">
        <v>-13851</v>
      </c>
      <c r="D34" s="12">
        <f>-142095-471979-55037-754136-80260-585136+318106</f>
        <v>-1770537</v>
      </c>
    </row>
    <row r="35" spans="1:4" ht="13.5" thickBot="1">
      <c r="A35" s="9" t="s">
        <v>179</v>
      </c>
      <c r="B35" s="10">
        <v>30</v>
      </c>
      <c r="C35" s="13">
        <f>SUM(C20:C34)</f>
        <v>2160716</v>
      </c>
      <c r="D35" s="13">
        <f>SUM(D20:D34)</f>
        <v>1978977</v>
      </c>
    </row>
    <row r="36" spans="1:4" ht="13.5" thickBot="1">
      <c r="A36" s="9" t="s">
        <v>180</v>
      </c>
      <c r="B36" s="10">
        <v>31</v>
      </c>
      <c r="C36" s="12">
        <v>-94425</v>
      </c>
      <c r="D36" s="12">
        <v>84866</v>
      </c>
    </row>
    <row r="37" spans="1:4" ht="13.5" thickBot="1">
      <c r="A37" s="9" t="s">
        <v>181</v>
      </c>
      <c r="B37" s="10">
        <v>32</v>
      </c>
      <c r="C37" s="12"/>
      <c r="D37" s="12">
        <v>100874</v>
      </c>
    </row>
    <row r="38" spans="1:4" ht="13.5" thickBot="1">
      <c r="A38" s="9" t="s">
        <v>182</v>
      </c>
      <c r="B38" s="10">
        <v>33</v>
      </c>
      <c r="C38" s="12">
        <v>91975</v>
      </c>
      <c r="D38" s="12">
        <v>-343841</v>
      </c>
    </row>
    <row r="39" spans="1:4" ht="13.5" thickBot="1">
      <c r="A39" s="9" t="s">
        <v>183</v>
      </c>
      <c r="B39" s="10">
        <v>34</v>
      </c>
      <c r="C39" s="12">
        <v>-1311642</v>
      </c>
      <c r="D39" s="12">
        <v>-1188384</v>
      </c>
    </row>
    <row r="40" spans="1:4" ht="13.5" thickBot="1">
      <c r="A40" s="9" t="s">
        <v>184</v>
      </c>
      <c r="B40" s="10">
        <v>35</v>
      </c>
      <c r="C40" s="12">
        <v>5311</v>
      </c>
      <c r="D40" s="12"/>
    </row>
    <row r="41" spans="1:4" ht="13.5" thickBot="1">
      <c r="A41" s="9" t="s">
        <v>185</v>
      </c>
      <c r="B41" s="10">
        <v>36</v>
      </c>
      <c r="C41" s="12"/>
      <c r="D41" s="12"/>
    </row>
    <row r="42" spans="1:4" ht="13.5" thickBot="1">
      <c r="A42" s="9" t="s">
        <v>186</v>
      </c>
      <c r="B42" s="10">
        <v>40</v>
      </c>
      <c r="C42" s="13">
        <f>SUM(C36:C41)</f>
        <v>-1308781</v>
      </c>
      <c r="D42" s="13">
        <f>SUM(D36:D41)</f>
        <v>-1346485</v>
      </c>
    </row>
    <row r="43" spans="1:4" ht="13.5" thickBot="1">
      <c r="A43" s="9" t="s">
        <v>187</v>
      </c>
      <c r="B43" s="10">
        <v>41</v>
      </c>
      <c r="C43" s="12">
        <v>-160403</v>
      </c>
      <c r="D43" s="12">
        <f>-1172588+810317</f>
        <v>-362271</v>
      </c>
    </row>
    <row r="44" spans="1:4" ht="13.5" thickBot="1">
      <c r="A44" s="9" t="s">
        <v>188</v>
      </c>
      <c r="B44" s="10">
        <v>42</v>
      </c>
      <c r="C44" s="12">
        <v>-65842</v>
      </c>
      <c r="D44" s="12">
        <v>-24280</v>
      </c>
    </row>
    <row r="45" spans="1:4" ht="26.25" thickBot="1">
      <c r="A45" s="9" t="s">
        <v>189</v>
      </c>
      <c r="B45" s="10">
        <v>100</v>
      </c>
      <c r="C45" s="13">
        <f>C19+C35+C42+C43+C44</f>
        <v>3974193</v>
      </c>
      <c r="D45" s="13">
        <f>D19+D35+D42+D43+D44</f>
        <v>2410721</v>
      </c>
    </row>
    <row r="46" spans="1:4" ht="13.5" thickBot="1">
      <c r="A46" s="9" t="s">
        <v>190</v>
      </c>
      <c r="B46" s="10">
        <v>200</v>
      </c>
      <c r="C46" s="12">
        <v>-5812408.836366071</v>
      </c>
      <c r="D46" s="12">
        <v>-13048397</v>
      </c>
    </row>
    <row r="47" spans="1:4" ht="13.5" thickBot="1">
      <c r="A47" s="9" t="s">
        <v>191</v>
      </c>
      <c r="B47" s="10">
        <v>300</v>
      </c>
      <c r="C47" s="12">
        <v>-5951412.63423</v>
      </c>
      <c r="D47" s="12">
        <v>5408751</v>
      </c>
    </row>
    <row r="48" spans="1:4" ht="13.5" thickBot="1">
      <c r="A48" s="9" t="s">
        <v>157</v>
      </c>
      <c r="B48" s="10">
        <v>400</v>
      </c>
      <c r="C48" s="12"/>
      <c r="D48" s="12"/>
    </row>
    <row r="49" spans="1:4" ht="13.5" thickBot="1">
      <c r="A49" s="9" t="s">
        <v>192</v>
      </c>
      <c r="B49" s="10">
        <v>500</v>
      </c>
      <c r="C49" s="13">
        <f>C45+C46+C47</f>
        <v>-7789628.470596071</v>
      </c>
      <c r="D49" s="13">
        <f>D45+D46+D47</f>
        <v>-5228925</v>
      </c>
    </row>
    <row r="50" spans="1:4" ht="13.5" thickBot="1">
      <c r="A50" s="9" t="s">
        <v>193</v>
      </c>
      <c r="B50" s="10">
        <v>600</v>
      </c>
      <c r="C50" s="12">
        <v>18257965</v>
      </c>
      <c r="D50" s="12">
        <v>23486890</v>
      </c>
    </row>
    <row r="51" spans="1:4" ht="13.5" thickBot="1">
      <c r="A51" s="9" t="s">
        <v>160</v>
      </c>
      <c r="B51" s="10">
        <v>700</v>
      </c>
      <c r="C51" s="12">
        <f>C49+C50</f>
        <v>10468336.529403929</v>
      </c>
      <c r="D51" s="12">
        <f>D49+D50</f>
        <v>18257965</v>
      </c>
    </row>
    <row r="52" spans="1:4" ht="12.75">
      <c r="A52" s="1"/>
      <c r="C52" s="17"/>
      <c r="D52" s="17"/>
    </row>
    <row r="53" ht="12.75">
      <c r="A53" s="1"/>
    </row>
    <row r="54" spans="1:26" s="16" customFormat="1" ht="15">
      <c r="A54" s="11" t="s">
        <v>232</v>
      </c>
      <c r="B54" s="15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</row>
    <row r="55" spans="1:26" s="16" customFormat="1" ht="15">
      <c r="A55" s="1" t="s">
        <v>194</v>
      </c>
      <c r="B55" s="15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</row>
    <row r="56" spans="1:26" s="16" customFormat="1" ht="15">
      <c r="A56" s="1"/>
      <c r="B56" s="15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</row>
    <row r="57" spans="1:26" s="16" customFormat="1" ht="15">
      <c r="A57" s="1"/>
      <c r="B57" s="15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</row>
    <row r="58" spans="1:26" s="16" customFormat="1" ht="12.75">
      <c r="A58" s="11" t="s">
        <v>233</v>
      </c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</row>
    <row r="59" spans="1:26" s="16" customFormat="1" ht="12.75">
      <c r="A59" s="1" t="s">
        <v>195</v>
      </c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</row>
    <row r="60" spans="1:26" s="16" customFormat="1" ht="12.75">
      <c r="A60" s="1" t="s">
        <v>62</v>
      </c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</row>
    <row r="61" spans="1:5" ht="12.75">
      <c r="A61" s="1"/>
      <c r="C61" s="39"/>
      <c r="D61" s="39"/>
      <c r="E61" s="39"/>
    </row>
    <row r="62" spans="3:5" ht="12.75">
      <c r="C62" s="39"/>
      <c r="D62" s="39"/>
      <c r="E62" s="39"/>
    </row>
  </sheetData>
  <sheetProtection/>
  <hyperlinks>
    <hyperlink ref="D2" r:id="rId1" display="jl:30820085.0 "/>
  </hyperlinks>
  <printOptions/>
  <pageMargins left="0.75" right="0.75" top="1" bottom="1" header="0.5" footer="0.5"/>
  <pageSetup horizontalDpi="600" verticalDpi="600" orientation="portrait" paperSize="9" scale="68"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Z90"/>
  <sheetViews>
    <sheetView zoomScalePageLayoutView="0" workbookViewId="0" topLeftCell="A10">
      <selection activeCell="A10" sqref="A10:I10"/>
    </sheetView>
  </sheetViews>
  <sheetFormatPr defaultColWidth="9.00390625" defaultRowHeight="12.75"/>
  <cols>
    <col min="1" max="1" width="44.125" style="57" customWidth="1"/>
    <col min="2" max="2" width="9.125" style="57" customWidth="1"/>
    <col min="3" max="3" width="13.75390625" style="57" customWidth="1"/>
    <col min="4" max="4" width="15.125" style="57" customWidth="1"/>
    <col min="5" max="5" width="14.25390625" style="57" customWidth="1"/>
    <col min="6" max="6" width="13.75390625" style="57" customWidth="1"/>
    <col min="7" max="7" width="13.00390625" style="57" customWidth="1"/>
    <col min="8" max="8" width="13.125" style="57" customWidth="1"/>
    <col min="9" max="9" width="14.25390625" style="57" customWidth="1"/>
    <col min="10" max="10" width="12.625" style="57" customWidth="1"/>
    <col min="11" max="16384" width="9.125" style="57" customWidth="1"/>
  </cols>
  <sheetData>
    <row r="1" ht="12.75">
      <c r="I1" s="5"/>
    </row>
    <row r="2" ht="12.75">
      <c r="I2" s="64"/>
    </row>
    <row r="3" ht="12.75">
      <c r="I3" s="130" t="str">
        <f>'Бухгалтерский баланс'!D3</f>
        <v>АО "Алатау Жарық Компаниясы"</v>
      </c>
    </row>
    <row r="4" ht="12.75">
      <c r="I4" s="130" t="str">
        <f>'Бухгалтерский баланс'!D4</f>
        <v>Неконсолидированная финансовая отчетность за 6 месяцев 2016 года </v>
      </c>
    </row>
    <row r="5" ht="12.75">
      <c r="I5" s="130" t="str">
        <f>'Бухгалтерский баланс'!D5</f>
        <v>(все суммы представлены в тысячах тенге, если не указано иное)</v>
      </c>
    </row>
    <row r="6" ht="12.75">
      <c r="I6" s="5"/>
    </row>
    <row r="7" ht="12.75">
      <c r="I7" s="5"/>
    </row>
    <row r="8" ht="12.75">
      <c r="A8" s="5"/>
    </row>
    <row r="9" spans="1:9" ht="12.75">
      <c r="A9" s="134" t="s">
        <v>265</v>
      </c>
      <c r="B9" s="134"/>
      <c r="C9" s="134"/>
      <c r="D9" s="134"/>
      <c r="E9" s="134"/>
      <c r="F9" s="134"/>
      <c r="G9" s="134"/>
      <c r="H9" s="134"/>
      <c r="I9" s="134"/>
    </row>
    <row r="10" spans="1:9" ht="12.75">
      <c r="A10" s="134" t="str">
        <f>'Отчет о прибылях и убытках'!A11:D11</f>
        <v>за год, заканчивающийся 30 июня 2016 года</v>
      </c>
      <c r="B10" s="134"/>
      <c r="C10" s="134"/>
      <c r="D10" s="134"/>
      <c r="E10" s="134"/>
      <c r="F10" s="134"/>
      <c r="G10" s="134"/>
      <c r="H10" s="134"/>
      <c r="I10" s="134"/>
    </row>
    <row r="11" ht="12.75">
      <c r="D11" s="2"/>
    </row>
    <row r="12" ht="12.75">
      <c r="A12" s="2"/>
    </row>
    <row r="13" ht="12.75">
      <c r="A13" s="4"/>
    </row>
    <row r="14" ht="12.75">
      <c r="I14" s="5"/>
    </row>
    <row r="15" ht="13.5" thickBot="1">
      <c r="A15" s="5"/>
    </row>
    <row r="16" spans="1:9" ht="13.5" thickBot="1">
      <c r="A16" s="142" t="s">
        <v>196</v>
      </c>
      <c r="B16" s="140" t="s">
        <v>5</v>
      </c>
      <c r="C16" s="137" t="s">
        <v>197</v>
      </c>
      <c r="D16" s="138"/>
      <c r="E16" s="138"/>
      <c r="F16" s="138"/>
      <c r="G16" s="139"/>
      <c r="H16" s="140" t="s">
        <v>59</v>
      </c>
      <c r="I16" s="140" t="s">
        <v>198</v>
      </c>
    </row>
    <row r="17" spans="1:9" ht="51.75" thickBot="1">
      <c r="A17" s="143"/>
      <c r="B17" s="141"/>
      <c r="C17" s="10" t="s">
        <v>53</v>
      </c>
      <c r="D17" s="10" t="s">
        <v>54</v>
      </c>
      <c r="E17" s="10" t="s">
        <v>55</v>
      </c>
      <c r="F17" s="10" t="s">
        <v>56</v>
      </c>
      <c r="G17" s="10" t="s">
        <v>199</v>
      </c>
      <c r="H17" s="141"/>
      <c r="I17" s="141"/>
    </row>
    <row r="18" spans="1:9" ht="13.5" thickBot="1">
      <c r="A18" s="9" t="s">
        <v>200</v>
      </c>
      <c r="B18" s="10">
        <v>10</v>
      </c>
      <c r="C18" s="12">
        <v>74004714</v>
      </c>
      <c r="D18" s="12">
        <v>0</v>
      </c>
      <c r="E18" s="12">
        <v>-11669650</v>
      </c>
      <c r="F18" s="12">
        <v>-13698</v>
      </c>
      <c r="G18" s="12">
        <v>3817481</v>
      </c>
      <c r="H18" s="12"/>
      <c r="I18" s="21">
        <f>SUM(C18:H18)</f>
        <v>66138847</v>
      </c>
    </row>
    <row r="19" spans="1:9" ht="13.5" thickBot="1">
      <c r="A19" s="9" t="s">
        <v>201</v>
      </c>
      <c r="B19" s="10">
        <v>11</v>
      </c>
      <c r="C19" s="12"/>
      <c r="D19" s="12"/>
      <c r="E19" s="12"/>
      <c r="F19" s="12"/>
      <c r="G19" s="12"/>
      <c r="H19" s="12"/>
      <c r="I19" s="21">
        <f>SUM(C19:H19)</f>
        <v>0</v>
      </c>
    </row>
    <row r="20" spans="1:9" ht="13.5" thickBot="1">
      <c r="A20" s="9" t="s">
        <v>202</v>
      </c>
      <c r="B20" s="10">
        <v>100</v>
      </c>
      <c r="C20" s="21">
        <f aca="true" t="shared" si="0" ref="C20:H20">C18+C19</f>
        <v>74004714</v>
      </c>
      <c r="D20" s="21">
        <f t="shared" si="0"/>
        <v>0</v>
      </c>
      <c r="E20" s="21">
        <f t="shared" si="0"/>
        <v>-11669650</v>
      </c>
      <c r="F20" s="21">
        <f t="shared" si="0"/>
        <v>-13698</v>
      </c>
      <c r="G20" s="21">
        <f t="shared" si="0"/>
        <v>3817481</v>
      </c>
      <c r="H20" s="21">
        <f t="shared" si="0"/>
        <v>0</v>
      </c>
      <c r="I20" s="21">
        <f>SUM(C20:H20)</f>
        <v>66138847</v>
      </c>
    </row>
    <row r="21" spans="1:9" ht="27.75" customHeight="1" thickBot="1">
      <c r="A21" s="9" t="s">
        <v>203</v>
      </c>
      <c r="B21" s="10">
        <v>200</v>
      </c>
      <c r="C21" s="21">
        <f aca="true" t="shared" si="1" ref="C21:H21">C22+C23</f>
        <v>0</v>
      </c>
      <c r="D21" s="21">
        <f t="shared" si="1"/>
        <v>0</v>
      </c>
      <c r="E21" s="21">
        <f t="shared" si="1"/>
        <v>0</v>
      </c>
      <c r="F21" s="21">
        <f t="shared" si="1"/>
        <v>-14538</v>
      </c>
      <c r="G21" s="22">
        <f t="shared" si="1"/>
        <v>654873.29490851</v>
      </c>
      <c r="H21" s="21">
        <f t="shared" si="1"/>
        <v>0</v>
      </c>
      <c r="I21" s="21">
        <f>SUM(C21:H21)</f>
        <v>640335.29490851</v>
      </c>
    </row>
    <row r="22" spans="1:9" ht="16.5" thickBot="1">
      <c r="A22" s="9" t="s">
        <v>204</v>
      </c>
      <c r="B22" s="10">
        <v>210</v>
      </c>
      <c r="C22" s="12"/>
      <c r="D22" s="12"/>
      <c r="E22" s="12"/>
      <c r="F22" s="12"/>
      <c r="G22" s="12">
        <v>654873.29490851</v>
      </c>
      <c r="H22" s="12"/>
      <c r="I22" s="20"/>
    </row>
    <row r="23" spans="1:9" ht="26.25" thickBot="1">
      <c r="A23" s="9" t="s">
        <v>205</v>
      </c>
      <c r="B23" s="10">
        <v>220</v>
      </c>
      <c r="C23" s="21">
        <f aca="true" t="shared" si="2" ref="C23:H23">SUM(C25:C33)</f>
        <v>0</v>
      </c>
      <c r="D23" s="21">
        <f t="shared" si="2"/>
        <v>0</v>
      </c>
      <c r="E23" s="21">
        <f t="shared" si="2"/>
        <v>0</v>
      </c>
      <c r="F23" s="21">
        <f t="shared" si="2"/>
        <v>-14538</v>
      </c>
      <c r="G23" s="21">
        <f t="shared" si="2"/>
        <v>0</v>
      </c>
      <c r="H23" s="21">
        <f t="shared" si="2"/>
        <v>0</v>
      </c>
      <c r="I23" s="21">
        <f>SUM(C23:H23)</f>
        <v>-14538</v>
      </c>
    </row>
    <row r="24" spans="1:9" ht="13.5" thickBot="1">
      <c r="A24" s="9" t="s">
        <v>87</v>
      </c>
      <c r="B24" s="10"/>
      <c r="C24" s="12"/>
      <c r="D24" s="12"/>
      <c r="E24" s="12"/>
      <c r="F24" s="12"/>
      <c r="G24" s="12"/>
      <c r="H24" s="12"/>
      <c r="I24" s="12"/>
    </row>
    <row r="25" spans="1:9" ht="26.25" thickBot="1">
      <c r="A25" s="9" t="s">
        <v>206</v>
      </c>
      <c r="B25" s="10">
        <v>221</v>
      </c>
      <c r="C25" s="12"/>
      <c r="D25" s="12"/>
      <c r="E25" s="12"/>
      <c r="F25" s="12"/>
      <c r="G25" s="12"/>
      <c r="H25" s="12"/>
      <c r="I25" s="12"/>
    </row>
    <row r="26" spans="1:9" ht="26.25" thickBot="1">
      <c r="A26" s="9" t="s">
        <v>207</v>
      </c>
      <c r="B26" s="10">
        <v>222</v>
      </c>
      <c r="C26" s="12"/>
      <c r="D26" s="12"/>
      <c r="E26" s="12"/>
      <c r="F26" s="12"/>
      <c r="G26" s="12"/>
      <c r="H26" s="12"/>
      <c r="I26" s="12"/>
    </row>
    <row r="27" spans="1:9" ht="39" thickBot="1">
      <c r="A27" s="9" t="s">
        <v>208</v>
      </c>
      <c r="B27" s="10">
        <v>223</v>
      </c>
      <c r="C27" s="12"/>
      <c r="D27" s="12"/>
      <c r="E27" s="12"/>
      <c r="F27" s="12"/>
      <c r="G27" s="12"/>
      <c r="H27" s="12"/>
      <c r="I27" s="12"/>
    </row>
    <row r="28" spans="1:9" ht="51.75" thickBot="1">
      <c r="A28" s="9" t="s">
        <v>90</v>
      </c>
      <c r="B28" s="10">
        <v>224</v>
      </c>
      <c r="C28" s="12"/>
      <c r="D28" s="12"/>
      <c r="E28" s="12"/>
      <c r="F28" s="12"/>
      <c r="G28" s="12"/>
      <c r="H28" s="12"/>
      <c r="I28" s="12"/>
    </row>
    <row r="29" spans="1:9" ht="26.25" thickBot="1">
      <c r="A29" s="9" t="s">
        <v>91</v>
      </c>
      <c r="B29" s="10">
        <v>225</v>
      </c>
      <c r="C29" s="12"/>
      <c r="D29" s="12"/>
      <c r="E29" s="12"/>
      <c r="F29" s="12">
        <v>-14538</v>
      </c>
      <c r="G29" s="12"/>
      <c r="H29" s="12"/>
      <c r="I29" s="12"/>
    </row>
    <row r="30" spans="1:9" ht="26.25" thickBot="1">
      <c r="A30" s="9" t="s">
        <v>92</v>
      </c>
      <c r="B30" s="10">
        <v>226</v>
      </c>
      <c r="C30" s="12"/>
      <c r="D30" s="12"/>
      <c r="E30" s="12"/>
      <c r="F30" s="12"/>
      <c r="G30" s="12"/>
      <c r="H30" s="12"/>
      <c r="I30" s="12"/>
    </row>
    <row r="31" spans="1:9" ht="26.25" thickBot="1">
      <c r="A31" s="9" t="s">
        <v>209</v>
      </c>
      <c r="B31" s="10">
        <v>227</v>
      </c>
      <c r="C31" s="12"/>
      <c r="D31" s="12"/>
      <c r="E31" s="12"/>
      <c r="F31" s="12"/>
      <c r="G31" s="12"/>
      <c r="H31" s="12"/>
      <c r="I31" s="12"/>
    </row>
    <row r="32" spans="1:9" ht="26.25" thickBot="1">
      <c r="A32" s="9" t="s">
        <v>94</v>
      </c>
      <c r="B32" s="10">
        <v>228</v>
      </c>
      <c r="C32" s="12"/>
      <c r="D32" s="12"/>
      <c r="E32" s="12"/>
      <c r="F32" s="12"/>
      <c r="G32" s="12"/>
      <c r="H32" s="12"/>
      <c r="I32" s="12"/>
    </row>
    <row r="33" spans="1:9" ht="26.25" thickBot="1">
      <c r="A33" s="9" t="s">
        <v>95</v>
      </c>
      <c r="B33" s="10">
        <v>229</v>
      </c>
      <c r="C33" s="12"/>
      <c r="D33" s="12"/>
      <c r="E33" s="12"/>
      <c r="F33" s="12"/>
      <c r="G33" s="12"/>
      <c r="H33" s="12"/>
      <c r="I33" s="12"/>
    </row>
    <row r="34" spans="1:9" ht="26.25" thickBot="1">
      <c r="A34" s="9" t="s">
        <v>210</v>
      </c>
      <c r="B34" s="10">
        <v>300</v>
      </c>
      <c r="C34" s="21">
        <f aca="true" t="shared" si="3" ref="C34:H34">SUM(C36:C48)</f>
        <v>0</v>
      </c>
      <c r="D34" s="21">
        <f t="shared" si="3"/>
        <v>0</v>
      </c>
      <c r="E34" s="21">
        <f t="shared" si="3"/>
        <v>-6670212.12</v>
      </c>
      <c r="F34" s="21">
        <f t="shared" si="3"/>
        <v>0</v>
      </c>
      <c r="G34" s="21">
        <f t="shared" si="3"/>
        <v>2782443.8</v>
      </c>
      <c r="H34" s="21">
        <f t="shared" si="3"/>
        <v>0</v>
      </c>
      <c r="I34" s="21">
        <f>SUM(C34:H34)</f>
        <v>-3887768.3200000003</v>
      </c>
    </row>
    <row r="35" spans="1:9" ht="13.5" thickBot="1">
      <c r="A35" s="9" t="s">
        <v>87</v>
      </c>
      <c r="B35" s="10"/>
      <c r="C35" s="12"/>
      <c r="D35" s="12"/>
      <c r="E35" s="12"/>
      <c r="F35" s="12"/>
      <c r="G35" s="12"/>
      <c r="H35" s="12"/>
      <c r="I35" s="12"/>
    </row>
    <row r="36" spans="1:9" ht="13.5" thickBot="1">
      <c r="A36" s="9" t="s">
        <v>211</v>
      </c>
      <c r="B36" s="10">
        <v>310</v>
      </c>
      <c r="C36" s="12"/>
      <c r="D36" s="12"/>
      <c r="E36" s="12"/>
      <c r="F36" s="12"/>
      <c r="G36" s="12"/>
      <c r="H36" s="12"/>
      <c r="I36" s="12"/>
    </row>
    <row r="37" spans="1:9" ht="13.5" thickBot="1">
      <c r="A37" s="9" t="s">
        <v>87</v>
      </c>
      <c r="B37" s="10"/>
      <c r="C37" s="12"/>
      <c r="D37" s="12"/>
      <c r="E37" s="12"/>
      <c r="F37" s="12"/>
      <c r="G37" s="12"/>
      <c r="H37" s="12"/>
      <c r="I37" s="12"/>
    </row>
    <row r="38" spans="1:9" ht="13.5" thickBot="1">
      <c r="A38" s="9" t="s">
        <v>212</v>
      </c>
      <c r="B38" s="10"/>
      <c r="C38" s="12"/>
      <c r="D38" s="12"/>
      <c r="E38" s="12"/>
      <c r="F38" s="12"/>
      <c r="G38" s="12"/>
      <c r="H38" s="12"/>
      <c r="I38" s="12"/>
    </row>
    <row r="39" spans="1:9" ht="26.25" thickBot="1">
      <c r="A39" s="9" t="s">
        <v>213</v>
      </c>
      <c r="B39" s="10"/>
      <c r="C39" s="12"/>
      <c r="D39" s="12"/>
      <c r="E39" s="12"/>
      <c r="F39" s="12"/>
      <c r="G39" s="12"/>
      <c r="H39" s="12"/>
      <c r="I39" s="12"/>
    </row>
    <row r="40" spans="1:9" ht="26.25" thickBot="1">
      <c r="A40" s="9" t="s">
        <v>214</v>
      </c>
      <c r="B40" s="10"/>
      <c r="C40" s="12"/>
      <c r="D40" s="12"/>
      <c r="E40" s="12"/>
      <c r="F40" s="12"/>
      <c r="G40" s="12"/>
      <c r="H40" s="12"/>
      <c r="I40" s="12"/>
    </row>
    <row r="41" spans="1:9" ht="13.5" thickBot="1">
      <c r="A41" s="9" t="s">
        <v>215</v>
      </c>
      <c r="B41" s="10">
        <v>311</v>
      </c>
      <c r="C41" s="12"/>
      <c r="D41" s="12"/>
      <c r="E41" s="12"/>
      <c r="F41" s="12"/>
      <c r="G41" s="12"/>
      <c r="H41" s="12"/>
      <c r="I41" s="21">
        <f>SUM(C41:H41)</f>
        <v>0</v>
      </c>
    </row>
    <row r="42" spans="1:9" ht="13.5" thickBot="1">
      <c r="A42" s="9" t="s">
        <v>216</v>
      </c>
      <c r="B42" s="10">
        <v>312</v>
      </c>
      <c r="C42" s="12"/>
      <c r="D42" s="12"/>
      <c r="E42" s="12"/>
      <c r="F42" s="12"/>
      <c r="G42" s="12"/>
      <c r="H42" s="12"/>
      <c r="I42" s="12"/>
    </row>
    <row r="43" spans="1:9" ht="26.25" thickBot="1">
      <c r="A43" s="9" t="s">
        <v>217</v>
      </c>
      <c r="B43" s="10">
        <v>313</v>
      </c>
      <c r="C43" s="12"/>
      <c r="D43" s="12"/>
      <c r="E43" s="12"/>
      <c r="F43" s="12"/>
      <c r="G43" s="12"/>
      <c r="H43" s="12"/>
      <c r="I43" s="12"/>
    </row>
    <row r="44" spans="1:9" ht="26.25" thickBot="1">
      <c r="A44" s="9" t="s">
        <v>218</v>
      </c>
      <c r="B44" s="10">
        <v>314</v>
      </c>
      <c r="C44" s="12"/>
      <c r="D44" s="12"/>
      <c r="E44" s="12"/>
      <c r="F44" s="12"/>
      <c r="G44" s="12"/>
      <c r="H44" s="12"/>
      <c r="I44" s="12"/>
    </row>
    <row r="45" spans="1:9" ht="13.5" thickBot="1">
      <c r="A45" s="9" t="s">
        <v>219</v>
      </c>
      <c r="B45" s="10">
        <v>315</v>
      </c>
      <c r="C45" s="12"/>
      <c r="D45" s="12"/>
      <c r="E45" s="12"/>
      <c r="F45" s="12"/>
      <c r="G45" s="12">
        <v>-616572</v>
      </c>
      <c r="H45" s="12"/>
      <c r="I45" s="21">
        <f>SUM(C45:H45)</f>
        <v>-616572</v>
      </c>
    </row>
    <row r="46" spans="1:9" ht="13.5" thickBot="1">
      <c r="A46" s="9" t="s">
        <v>220</v>
      </c>
      <c r="B46" s="10">
        <v>316</v>
      </c>
      <c r="C46" s="12"/>
      <c r="D46" s="12"/>
      <c r="E46" s="12"/>
      <c r="F46" s="12"/>
      <c r="G46" s="12"/>
      <c r="H46" s="12"/>
      <c r="I46" s="21">
        <f>SUM(C46:H46)</f>
        <v>0</v>
      </c>
    </row>
    <row r="47" spans="1:9" ht="13.5" thickBot="1">
      <c r="A47" s="9" t="s">
        <v>221</v>
      </c>
      <c r="B47" s="10">
        <v>317</v>
      </c>
      <c r="C47" s="12"/>
      <c r="D47" s="12"/>
      <c r="E47" s="12">
        <v>-6670212.12</v>
      </c>
      <c r="F47" s="12"/>
      <c r="G47" s="12">
        <v>3399015.8</v>
      </c>
      <c r="H47" s="12"/>
      <c r="I47" s="21">
        <f>SUM(C47:H47)</f>
        <v>-3271196.3200000003</v>
      </c>
    </row>
    <row r="48" spans="1:9" ht="26.25" thickBot="1">
      <c r="A48" s="9" t="s">
        <v>222</v>
      </c>
      <c r="B48" s="10">
        <v>318</v>
      </c>
      <c r="C48" s="12"/>
      <c r="D48" s="12"/>
      <c r="E48" s="12"/>
      <c r="F48" s="12"/>
      <c r="G48" s="12"/>
      <c r="H48" s="12"/>
      <c r="I48" s="12"/>
    </row>
    <row r="49" spans="1:10" ht="26.25" thickBot="1">
      <c r="A49" s="9" t="s">
        <v>223</v>
      </c>
      <c r="B49" s="10">
        <v>400</v>
      </c>
      <c r="C49" s="21">
        <f aca="true" t="shared" si="4" ref="C49:H49">C20+C21+C34</f>
        <v>74004714</v>
      </c>
      <c r="D49" s="21">
        <f t="shared" si="4"/>
        <v>0</v>
      </c>
      <c r="E49" s="21">
        <f t="shared" si="4"/>
        <v>-18339862.12</v>
      </c>
      <c r="F49" s="21">
        <f t="shared" si="4"/>
        <v>-28236</v>
      </c>
      <c r="G49" s="21">
        <f t="shared" si="4"/>
        <v>7254798.09490851</v>
      </c>
      <c r="H49" s="21">
        <f t="shared" si="4"/>
        <v>0</v>
      </c>
      <c r="I49" s="21">
        <f aca="true" t="shared" si="5" ref="I49:I54">SUM(C49:H49)</f>
        <v>62891413.97490851</v>
      </c>
      <c r="J49" s="76">
        <f>I49-'Бухгалтерский баланс'!D77</f>
        <v>1.516228511929512</v>
      </c>
    </row>
    <row r="50" spans="1:9" ht="13.5" thickBot="1">
      <c r="A50" s="9" t="s">
        <v>201</v>
      </c>
      <c r="B50" s="10">
        <v>401</v>
      </c>
      <c r="C50" s="12"/>
      <c r="D50" s="12"/>
      <c r="E50" s="12"/>
      <c r="F50" s="12"/>
      <c r="G50" s="12"/>
      <c r="H50" s="12"/>
      <c r="I50" s="12"/>
    </row>
    <row r="51" spans="1:9" ht="13.5" thickBot="1">
      <c r="A51" s="9" t="s">
        <v>224</v>
      </c>
      <c r="B51" s="10">
        <v>500</v>
      </c>
      <c r="C51" s="21">
        <f aca="true" t="shared" si="6" ref="C51:H51">C49+C50</f>
        <v>74004714</v>
      </c>
      <c r="D51" s="21">
        <f t="shared" si="6"/>
        <v>0</v>
      </c>
      <c r="E51" s="21">
        <f t="shared" si="6"/>
        <v>-18339862.12</v>
      </c>
      <c r="F51" s="21">
        <f t="shared" si="6"/>
        <v>-28236</v>
      </c>
      <c r="G51" s="21">
        <f t="shared" si="6"/>
        <v>7254798.09490851</v>
      </c>
      <c r="H51" s="21">
        <f t="shared" si="6"/>
        <v>0</v>
      </c>
      <c r="I51" s="21">
        <f t="shared" si="5"/>
        <v>62891413.97490851</v>
      </c>
    </row>
    <row r="52" spans="1:9" ht="26.25" thickBot="1">
      <c r="A52" s="9" t="s">
        <v>225</v>
      </c>
      <c r="B52" s="10">
        <v>600</v>
      </c>
      <c r="C52" s="21">
        <f aca="true" t="shared" si="7" ref="C52:H52">C53+C54</f>
        <v>0</v>
      </c>
      <c r="D52" s="21">
        <f t="shared" si="7"/>
        <v>0</v>
      </c>
      <c r="E52" s="21">
        <f t="shared" si="7"/>
        <v>0</v>
      </c>
      <c r="F52" s="21">
        <f t="shared" si="7"/>
        <v>39484.46474</v>
      </c>
      <c r="G52" s="21">
        <f>G53+G54</f>
        <v>2549517.8602700005</v>
      </c>
      <c r="H52" s="21">
        <f t="shared" si="7"/>
        <v>0</v>
      </c>
      <c r="I52" s="21">
        <f t="shared" si="5"/>
        <v>2589002.3250100007</v>
      </c>
    </row>
    <row r="53" spans="1:9" ht="13.5" thickBot="1">
      <c r="A53" s="9" t="s">
        <v>204</v>
      </c>
      <c r="B53" s="10">
        <v>610</v>
      </c>
      <c r="C53" s="12"/>
      <c r="D53" s="12"/>
      <c r="E53" s="12"/>
      <c r="F53" s="12"/>
      <c r="G53" s="12">
        <f>'Отчет о прибылях и убытках'!C34</f>
        <v>2549517.8602700005</v>
      </c>
      <c r="H53" s="12"/>
      <c r="I53" s="12"/>
    </row>
    <row r="54" spans="1:9" ht="26.25" thickBot="1">
      <c r="A54" s="9" t="s">
        <v>226</v>
      </c>
      <c r="B54" s="10">
        <v>620</v>
      </c>
      <c r="C54" s="21">
        <f aca="true" t="shared" si="8" ref="C54:H54">SUM(C56:C64)</f>
        <v>0</v>
      </c>
      <c r="D54" s="21">
        <f t="shared" si="8"/>
        <v>0</v>
      </c>
      <c r="E54" s="21">
        <f t="shared" si="8"/>
        <v>0</v>
      </c>
      <c r="F54" s="21">
        <f t="shared" si="8"/>
        <v>39484.46474</v>
      </c>
      <c r="G54" s="21">
        <f t="shared" si="8"/>
        <v>0</v>
      </c>
      <c r="H54" s="21">
        <f t="shared" si="8"/>
        <v>0</v>
      </c>
      <c r="I54" s="21">
        <f t="shared" si="5"/>
        <v>39484.46474</v>
      </c>
    </row>
    <row r="55" spans="1:9" ht="13.5" thickBot="1">
      <c r="A55" s="9" t="s">
        <v>87</v>
      </c>
      <c r="B55" s="10"/>
      <c r="C55" s="12"/>
      <c r="D55" s="12"/>
      <c r="E55" s="12"/>
      <c r="F55" s="12"/>
      <c r="G55" s="12"/>
      <c r="H55" s="12"/>
      <c r="I55" s="12"/>
    </row>
    <row r="56" spans="1:9" ht="26.25" thickBot="1">
      <c r="A56" s="9" t="s">
        <v>206</v>
      </c>
      <c r="B56" s="10">
        <v>621</v>
      </c>
      <c r="C56" s="12"/>
      <c r="D56" s="12"/>
      <c r="E56" s="12"/>
      <c r="F56" s="12"/>
      <c r="G56" s="12"/>
      <c r="H56" s="12"/>
      <c r="I56" s="12"/>
    </row>
    <row r="57" spans="1:9" ht="26.25" thickBot="1">
      <c r="A57" s="9" t="s">
        <v>207</v>
      </c>
      <c r="B57" s="10">
        <v>622</v>
      </c>
      <c r="C57" s="12"/>
      <c r="D57" s="12"/>
      <c r="E57" s="12"/>
      <c r="F57" s="12"/>
      <c r="G57" s="12"/>
      <c r="H57" s="12"/>
      <c r="I57" s="12"/>
    </row>
    <row r="58" spans="1:9" ht="39" thickBot="1">
      <c r="A58" s="9" t="s">
        <v>208</v>
      </c>
      <c r="B58" s="10">
        <v>623</v>
      </c>
      <c r="C58" s="12"/>
      <c r="D58" s="12"/>
      <c r="E58" s="12"/>
      <c r="F58" s="12"/>
      <c r="G58" s="12"/>
      <c r="H58" s="12"/>
      <c r="I58" s="12"/>
    </row>
    <row r="59" spans="1:9" ht="51.75" thickBot="1">
      <c r="A59" s="9" t="s">
        <v>90</v>
      </c>
      <c r="B59" s="10">
        <v>624</v>
      </c>
      <c r="C59" s="12"/>
      <c r="D59" s="12"/>
      <c r="E59" s="12"/>
      <c r="F59" s="12"/>
      <c r="G59" s="12"/>
      <c r="H59" s="12"/>
      <c r="I59" s="12"/>
    </row>
    <row r="60" spans="1:9" ht="26.25" thickBot="1">
      <c r="A60" s="9" t="s">
        <v>91</v>
      </c>
      <c r="B60" s="10">
        <v>625</v>
      </c>
      <c r="C60" s="12"/>
      <c r="D60" s="12"/>
      <c r="E60" s="12"/>
      <c r="F60" s="12">
        <f>'Отчет о прибылях и убытках'!C37</f>
        <v>39484.46474</v>
      </c>
      <c r="G60" s="12"/>
      <c r="H60" s="12"/>
      <c r="I60" s="12"/>
    </row>
    <row r="61" spans="1:9" ht="26.25" thickBot="1">
      <c r="A61" s="9" t="s">
        <v>227</v>
      </c>
      <c r="B61" s="10">
        <v>626</v>
      </c>
      <c r="C61" s="12"/>
      <c r="D61" s="12"/>
      <c r="E61" s="12"/>
      <c r="F61" s="12"/>
      <c r="G61" s="12"/>
      <c r="H61" s="12"/>
      <c r="I61" s="12"/>
    </row>
    <row r="62" spans="1:9" ht="26.25" thickBot="1">
      <c r="A62" s="9" t="s">
        <v>209</v>
      </c>
      <c r="B62" s="10">
        <v>627</v>
      </c>
      <c r="C62" s="12"/>
      <c r="D62" s="12"/>
      <c r="E62" s="12"/>
      <c r="F62" s="12"/>
      <c r="G62" s="12"/>
      <c r="H62" s="12"/>
      <c r="I62" s="12"/>
    </row>
    <row r="63" spans="1:9" ht="26.25" thickBot="1">
      <c r="A63" s="9" t="s">
        <v>94</v>
      </c>
      <c r="B63" s="10">
        <v>628</v>
      </c>
      <c r="C63" s="12"/>
      <c r="D63" s="12"/>
      <c r="E63" s="12"/>
      <c r="F63" s="12"/>
      <c r="G63" s="12"/>
      <c r="H63" s="12"/>
      <c r="I63" s="12"/>
    </row>
    <row r="64" spans="1:9" ht="26.25" thickBot="1">
      <c r="A64" s="9" t="s">
        <v>95</v>
      </c>
      <c r="B64" s="10">
        <v>629</v>
      </c>
      <c r="C64" s="12"/>
      <c r="D64" s="12"/>
      <c r="E64" s="12"/>
      <c r="F64" s="12"/>
      <c r="G64" s="12"/>
      <c r="H64" s="12"/>
      <c r="I64" s="12"/>
    </row>
    <row r="65" spans="1:9" ht="26.25" thickBot="1">
      <c r="A65" s="9" t="s">
        <v>228</v>
      </c>
      <c r="B65" s="10">
        <v>700</v>
      </c>
      <c r="C65" s="21">
        <f aca="true" t="shared" si="9" ref="C65:H65">SUM(C67:C79)</f>
        <v>0</v>
      </c>
      <c r="D65" s="21">
        <f t="shared" si="9"/>
        <v>0</v>
      </c>
      <c r="E65" s="21">
        <f t="shared" si="9"/>
        <v>0</v>
      </c>
      <c r="F65" s="21">
        <f t="shared" si="9"/>
        <v>0</v>
      </c>
      <c r="G65" s="21">
        <f>SUM(G67:G79)</f>
        <v>-78721</v>
      </c>
      <c r="H65" s="21">
        <f t="shared" si="9"/>
        <v>0</v>
      </c>
      <c r="I65" s="21">
        <f>SUM(C65:H65)</f>
        <v>-78721</v>
      </c>
    </row>
    <row r="66" spans="1:9" ht="13.5" thickBot="1">
      <c r="A66" s="9" t="s">
        <v>87</v>
      </c>
      <c r="B66" s="10"/>
      <c r="C66" s="12"/>
      <c r="D66" s="12"/>
      <c r="E66" s="12"/>
      <c r="F66" s="12"/>
      <c r="G66" s="12"/>
      <c r="H66" s="12"/>
      <c r="I66" s="12"/>
    </row>
    <row r="67" spans="1:9" ht="13.5" thickBot="1">
      <c r="A67" s="9" t="s">
        <v>229</v>
      </c>
      <c r="B67" s="10">
        <v>710</v>
      </c>
      <c r="C67" s="12"/>
      <c r="D67" s="12"/>
      <c r="E67" s="12"/>
      <c r="F67" s="12"/>
      <c r="G67" s="12"/>
      <c r="H67" s="12"/>
      <c r="I67" s="12"/>
    </row>
    <row r="68" spans="1:9" ht="13.5" thickBot="1">
      <c r="A68" s="9" t="s">
        <v>87</v>
      </c>
      <c r="B68" s="10"/>
      <c r="C68" s="12"/>
      <c r="D68" s="12"/>
      <c r="E68" s="12"/>
      <c r="F68" s="12"/>
      <c r="G68" s="12"/>
      <c r="H68" s="12"/>
      <c r="I68" s="12"/>
    </row>
    <row r="69" spans="1:9" ht="13.5" thickBot="1">
      <c r="A69" s="9" t="s">
        <v>212</v>
      </c>
      <c r="B69" s="10"/>
      <c r="C69" s="12"/>
      <c r="D69" s="12"/>
      <c r="E69" s="12"/>
      <c r="F69" s="12"/>
      <c r="G69" s="12"/>
      <c r="H69" s="12"/>
      <c r="I69" s="12"/>
    </row>
    <row r="70" spans="1:9" ht="26.25" thickBot="1">
      <c r="A70" s="9" t="s">
        <v>213</v>
      </c>
      <c r="B70" s="10"/>
      <c r="C70" s="12"/>
      <c r="D70" s="12"/>
      <c r="E70" s="12"/>
      <c r="F70" s="12"/>
      <c r="G70" s="12"/>
      <c r="H70" s="12"/>
      <c r="I70" s="12"/>
    </row>
    <row r="71" spans="1:9" ht="26.25" thickBot="1">
      <c r="A71" s="9" t="s">
        <v>214</v>
      </c>
      <c r="B71" s="10"/>
      <c r="C71" s="12"/>
      <c r="D71" s="12"/>
      <c r="E71" s="12"/>
      <c r="F71" s="12"/>
      <c r="G71" s="12"/>
      <c r="H71" s="12"/>
      <c r="I71" s="12"/>
    </row>
    <row r="72" spans="1:9" ht="13.5" thickBot="1">
      <c r="A72" s="9" t="s">
        <v>215</v>
      </c>
      <c r="B72" s="10">
        <v>711</v>
      </c>
      <c r="C72" s="12"/>
      <c r="D72" s="12"/>
      <c r="E72" s="12"/>
      <c r="F72" s="12"/>
      <c r="G72" s="12"/>
      <c r="H72" s="12"/>
      <c r="I72" s="12"/>
    </row>
    <row r="73" spans="1:9" ht="13.5" thickBot="1">
      <c r="A73" s="9" t="s">
        <v>216</v>
      </c>
      <c r="B73" s="10">
        <v>712</v>
      </c>
      <c r="C73" s="12"/>
      <c r="D73" s="12"/>
      <c r="E73" s="12"/>
      <c r="F73" s="12"/>
      <c r="G73" s="12"/>
      <c r="H73" s="12"/>
      <c r="I73" s="12"/>
    </row>
    <row r="74" spans="1:9" ht="26.25" thickBot="1">
      <c r="A74" s="9" t="s">
        <v>230</v>
      </c>
      <c r="B74" s="10">
        <v>713</v>
      </c>
      <c r="C74" s="12"/>
      <c r="D74" s="12"/>
      <c r="E74" s="12"/>
      <c r="F74" s="12"/>
      <c r="G74" s="12"/>
      <c r="H74" s="12"/>
      <c r="I74" s="12"/>
    </row>
    <row r="75" spans="1:9" ht="26.25" thickBot="1">
      <c r="A75" s="9" t="s">
        <v>218</v>
      </c>
      <c r="B75" s="10">
        <v>714</v>
      </c>
      <c r="C75" s="12"/>
      <c r="D75" s="12"/>
      <c r="E75" s="12"/>
      <c r="F75" s="12"/>
      <c r="G75" s="12"/>
      <c r="H75" s="12"/>
      <c r="I75" s="12"/>
    </row>
    <row r="76" spans="1:9" ht="13.5" thickBot="1">
      <c r="A76" s="9" t="s">
        <v>219</v>
      </c>
      <c r="B76" s="10">
        <v>715</v>
      </c>
      <c r="C76" s="12"/>
      <c r="D76" s="12"/>
      <c r="E76" s="12"/>
      <c r="F76" s="12"/>
      <c r="G76" s="12">
        <v>-78721</v>
      </c>
      <c r="H76" s="12"/>
      <c r="I76" s="12"/>
    </row>
    <row r="77" spans="1:9" ht="13.5" thickBot="1">
      <c r="A77" s="9" t="s">
        <v>220</v>
      </c>
      <c r="B77" s="10">
        <v>716</v>
      </c>
      <c r="C77" s="12"/>
      <c r="D77" s="12"/>
      <c r="E77" s="12"/>
      <c r="F77" s="12"/>
      <c r="G77" s="12"/>
      <c r="H77" s="12"/>
      <c r="I77" s="12"/>
    </row>
    <row r="78" spans="1:9" ht="13.5" thickBot="1">
      <c r="A78" s="9" t="s">
        <v>221</v>
      </c>
      <c r="B78" s="10">
        <v>717</v>
      </c>
      <c r="C78" s="12"/>
      <c r="D78" s="12"/>
      <c r="E78" s="12"/>
      <c r="F78" s="12"/>
      <c r="G78" s="12"/>
      <c r="H78" s="12"/>
      <c r="I78" s="12"/>
    </row>
    <row r="79" spans="1:9" ht="26.25" thickBot="1">
      <c r="A79" s="9" t="s">
        <v>222</v>
      </c>
      <c r="B79" s="10">
        <v>718</v>
      </c>
      <c r="C79" s="12"/>
      <c r="D79" s="12"/>
      <c r="E79" s="12"/>
      <c r="F79" s="12"/>
      <c r="G79" s="12"/>
      <c r="H79" s="12"/>
      <c r="I79" s="12"/>
    </row>
    <row r="80" spans="1:10" ht="26.25" thickBot="1">
      <c r="A80" s="9" t="s">
        <v>256</v>
      </c>
      <c r="B80" s="10">
        <v>800</v>
      </c>
      <c r="C80" s="21">
        <f aca="true" t="shared" si="10" ref="C80:H80">C51+C52+C65</f>
        <v>74004714</v>
      </c>
      <c r="D80" s="21">
        <f t="shared" si="10"/>
        <v>0</v>
      </c>
      <c r="E80" s="21">
        <f t="shared" si="10"/>
        <v>-18339862.12</v>
      </c>
      <c r="F80" s="21">
        <f t="shared" si="10"/>
        <v>11248.464740000003</v>
      </c>
      <c r="G80" s="21">
        <f>G51+G52+G65</f>
        <v>9725594.95517851</v>
      </c>
      <c r="H80" s="21">
        <f t="shared" si="10"/>
        <v>0</v>
      </c>
      <c r="I80" s="21">
        <f>SUM(C80:H80)</f>
        <v>65401695.2999185</v>
      </c>
      <c r="J80" s="121">
        <f>I80-'Бухгалтерский баланс'!C77</f>
        <v>0.056498512625694275</v>
      </c>
    </row>
    <row r="81" ht="12.75">
      <c r="A81" s="1"/>
    </row>
    <row r="82" spans="1:26" ht="14.25">
      <c r="A82" s="11" t="s">
        <v>240</v>
      </c>
      <c r="B82" s="62"/>
      <c r="F82" s="119">
        <f>F80-'Бухгалтерский баланс'!C73</f>
        <v>0.22132000000237895</v>
      </c>
      <c r="G82" s="119">
        <f>G80-'Бухгалтерский баланс'!C74</f>
        <v>-0.04482148960232735</v>
      </c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</row>
    <row r="83" spans="1:26" ht="14.25">
      <c r="A83" s="1" t="s">
        <v>238</v>
      </c>
      <c r="B83" s="62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</row>
    <row r="84" spans="1:26" ht="14.25">
      <c r="A84" s="1"/>
      <c r="B84" s="62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</row>
    <row r="85" spans="1:26" ht="14.25">
      <c r="A85" s="1"/>
      <c r="B85" s="62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</row>
    <row r="86" spans="1:26" ht="12.75">
      <c r="A86" s="11" t="s">
        <v>237</v>
      </c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</row>
    <row r="87" spans="1:26" ht="12.75">
      <c r="A87" s="1" t="s">
        <v>239</v>
      </c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</row>
    <row r="88" spans="1:26" ht="12.75">
      <c r="A88" s="1" t="s">
        <v>62</v>
      </c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</row>
    <row r="89" spans="1:5" ht="12.75">
      <c r="A89" s="1"/>
      <c r="C89" s="58"/>
      <c r="D89" s="58"/>
      <c r="E89" s="58"/>
    </row>
    <row r="90" spans="3:5" ht="12.75">
      <c r="C90" s="58"/>
      <c r="D90" s="58"/>
      <c r="E90" s="58"/>
    </row>
  </sheetData>
  <sheetProtection/>
  <mergeCells count="7">
    <mergeCell ref="I16:I17"/>
    <mergeCell ref="A16:A17"/>
    <mergeCell ref="B16:B17"/>
    <mergeCell ref="C16:G16"/>
    <mergeCell ref="H16:H17"/>
    <mergeCell ref="A9:I9"/>
    <mergeCell ref="A10:I10"/>
  </mergeCells>
  <printOptions/>
  <pageMargins left="0.75" right="0.75" top="1" bottom="1" header="0.5" footer="0.5"/>
  <pageSetup horizontalDpi="600" verticalDpi="600" orientation="portrait" paperSize="9" scale="58" r:id="rId1"/>
  <colBreaks count="1" manualBreakCount="1">
    <brk id="9" max="65535" man="1"/>
  </colBreaks>
  <ignoredErrors>
    <ignoredError sqref="I18:I19 I41 I4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АлЭС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Миленина</dc:creator>
  <cp:keywords/>
  <dc:description/>
  <cp:lastModifiedBy>aesengulova</cp:lastModifiedBy>
  <cp:lastPrinted>2016-07-22T10:44:50Z</cp:lastPrinted>
  <dcterms:created xsi:type="dcterms:W3CDTF">2011-03-03T09:00:07Z</dcterms:created>
  <dcterms:modified xsi:type="dcterms:W3CDTF">2016-07-22T10:44:55Z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