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1760" tabRatio="846" activeTab="0"/>
  </bookViews>
  <sheets>
    <sheet name="Бухгалтерский баланс" sheetId="1" r:id="rId1"/>
    <sheet name="Отчет о прибылях и убытках" sheetId="2" r:id="rId2"/>
    <sheet name="Отчет о движ денеж средс прямой" sheetId="3" r:id="rId3"/>
    <sheet name="Отчет о движении денеж ср косве" sheetId="4" r:id="rId4"/>
    <sheet name="Отчет об изменении в капитале" sheetId="5" r:id="rId5"/>
  </sheets>
  <definedNames>
    <definedName name="sub1000639034" localSheetId="0">'Отчет о прибылях и убытках'!#REF!</definedName>
    <definedName name="sub1000639341" localSheetId="0">'Отчет о прибылях и убытках'!$D$5</definedName>
    <definedName name="sub1001579237" localSheetId="0">'Отчет о прибылях и убытках'!$D$7</definedName>
    <definedName name="sub1001579238" localSheetId="0">'Отчет о прибылях и убытках'!$A$9</definedName>
    <definedName name="sub1001579239" localSheetId="0">'Отчет о прибылях и убытках'!$A$10</definedName>
    <definedName name="sub1001579240" localSheetId="0">'Отчет о прибылях и убытках'!#REF!</definedName>
    <definedName name="sub1001579241" localSheetId="0">'Отчет о прибылях и убытках'!#REF!</definedName>
    <definedName name="sub1001579242" localSheetId="0">'Отчет о прибылях и убытках'!#REF!</definedName>
    <definedName name="sub1001588857" localSheetId="0">'Отчет о прибылях и убытках'!#REF!</definedName>
    <definedName name="SUB2" localSheetId="0">'Отчет о прибылях и убытках'!$A$18</definedName>
    <definedName name="_xlnm.Print_Area" localSheetId="2">'Отчет о движ денеж средс прямой'!$A$1:$D$91</definedName>
    <definedName name="_xlnm.Print_Area" localSheetId="1">'Отчет о прибылях и убытках'!$A$1:$D$70</definedName>
    <definedName name="_xlnm.Print_Area" localSheetId="4">'Отчет об изменении в капитале'!$A$1:$I$88</definedName>
  </definedNames>
  <calcPr fullCalcOnLoad="1"/>
</workbook>
</file>

<file path=xl/comments2.xml><?xml version="1.0" encoding="utf-8"?>
<comments xmlns="http://schemas.openxmlformats.org/spreadsheetml/2006/main">
  <authors>
    <author>gkenjegaraeva</author>
  </authors>
  <commentList>
    <comment ref="C21" authorId="0">
      <text>
        <r>
          <rPr>
            <b/>
            <sz val="8"/>
            <rFont val="Tahoma"/>
            <family val="2"/>
          </rPr>
          <t>gkenjegaraeva:</t>
        </r>
        <r>
          <rPr>
            <sz val="8"/>
            <rFont val="Tahoma"/>
            <family val="2"/>
          </rPr>
          <t xml:space="preserve">
резерв по Акимату        1 176 380=929 907 (пеня) +246 473 (госпошлина) </t>
        </r>
      </text>
    </comment>
  </commentList>
</comments>
</file>

<file path=xl/sharedStrings.xml><?xml version="1.0" encoding="utf-8"?>
<sst xmlns="http://schemas.openxmlformats.org/spreadsheetml/2006/main" count="374" uniqueCount="261">
  <si>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</si>
  <si>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</si>
  <si>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</si>
  <si>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</si>
  <si>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Отчет о прибылях и убытках</t>
  </si>
  <si>
    <t>Отчет об изменениях в капитале</t>
  </si>
  <si>
    <t>Приложение 2</t>
  </si>
  <si>
    <t>Форма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</si>
  <si>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</si>
  <si>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</si>
  <si>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</si>
  <si>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</si>
  <si>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</si>
  <si>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</si>
  <si>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</si>
  <si>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</si>
  <si>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</si>
  <si>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</si>
  <si>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</si>
  <si>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</si>
  <si>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</si>
  <si>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</si>
  <si>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</si>
  <si>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</si>
  <si>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</si>
  <si>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</si>
  <si>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</si>
  <si>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</si>
  <si>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</si>
  <si>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</si>
  <si>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</si>
  <si>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</si>
  <si>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</si>
  <si>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</si>
  <si>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</si>
  <si>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</si>
  <si>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</si>
  <si>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</si>
  <si>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</si>
  <si>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</si>
  <si>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</si>
  <si>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</si>
  <si>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</si>
  <si>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</si>
  <si>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</si>
  <si>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</si>
  <si>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</si>
  <si>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</si>
  <si>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</si>
  <si>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</si>
  <si>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</si>
  <si>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</si>
  <si>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</si>
  <si>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</si>
  <si>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</si>
  <si>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</si>
  <si>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</si>
  <si>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</si>
  <si>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</si>
  <si>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</si>
  <si>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</si>
  <si>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</si>
  <si>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</si>
  <si>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</si>
  <si>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</si>
  <si>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</si>
  <si>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</si>
  <si>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</si>
  <si>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Приложение 3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</si>
  <si>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</si>
  <si>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</si>
  <si>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</si>
  <si>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</si>
  <si>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</si>
  <si>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</si>
  <si>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</si>
  <si>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</si>
  <si>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</si>
  <si>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</si>
  <si>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</si>
  <si>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</si>
  <si>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</si>
  <si>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</si>
  <si>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</si>
  <si>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</si>
  <si>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</si>
  <si>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</si>
  <si>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</si>
  <si>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</si>
  <si>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</si>
  <si>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</si>
  <si>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</si>
  <si>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</si>
  <si>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</si>
  <si>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</si>
  <si>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</si>
  <si>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</si>
  <si>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</si>
  <si>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</si>
  <si>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</si>
  <si>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</si>
  <si>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</si>
  <si>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</si>
  <si>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</si>
  <si>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</si>
  <si>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</si>
  <si>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</si>
  <si>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</si>
  <si>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</si>
  <si>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</si>
  <si>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</si>
  <si>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</si>
  <si>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</si>
  <si>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</si>
  <si>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Отчет о движении денежных средств (прямой метод)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</si>
  <si>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</si>
  <si>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</si>
  <si>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</si>
  <si>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</si>
  <si>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</si>
  <si>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</si>
  <si>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</si>
  <si>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</si>
  <si>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</si>
  <si>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</si>
  <si>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</si>
  <si>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</si>
  <si>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</si>
  <si>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</si>
  <si>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</si>
  <si>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</si>
  <si>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</si>
  <si>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</si>
  <si>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</si>
  <si>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</si>
  <si>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</si>
  <si>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</si>
  <si>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</si>
  <si>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</si>
  <si>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</si>
  <si>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</si>
  <si>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</si>
  <si>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</si>
  <si>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</si>
  <si>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</si>
  <si>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</si>
  <si>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</si>
  <si>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</si>
  <si>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</si>
  <si>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</si>
  <si>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</si>
  <si>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</si>
  <si>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</si>
  <si>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</si>
  <si>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</si>
  <si>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</si>
  <si>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</si>
  <si>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</si>
  <si>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</si>
  <si>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</si>
  <si>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</si>
  <si>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</si>
  <si>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</si>
  <si>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</si>
  <si>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</si>
  <si>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</si>
  <si>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</si>
  <si>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</si>
  <si>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</si>
  <si>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5</t>
  </si>
  <si>
    <t>Отчет о движении денежных средств (косвенный метод)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</si>
  <si>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</si>
  <si>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</si>
  <si>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</si>
  <si>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</si>
  <si>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</si>
  <si>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</si>
  <si>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</si>
  <si>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</si>
  <si>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</si>
  <si>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</si>
  <si>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</si>
  <si>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</si>
  <si>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</si>
  <si>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</si>
  <si>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</si>
  <si>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</si>
  <si>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</si>
  <si>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Изменения в запасах</t>
  </si>
  <si>
    <t xml:space="preserve">Изменения резерва 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</si>
  <si>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</si>
  <si>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</si>
  <si>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</si>
  <si>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</si>
  <si>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строки с 031 по 036)</t>
  </si>
  <si>
    <t>Уплаченные вознаграждения</t>
  </si>
  <si>
    <t>Уплаченный подоходный налог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</si>
  <si>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</si>
  <si>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</si>
  <si>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</si>
  <si>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</si>
  <si>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</si>
  <si>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</si>
  <si>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</si>
  <si>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Приложение 6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</si>
  <si>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</si>
  <si>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</si>
  <si>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</si>
  <si>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</si>
  <si>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</si>
  <si>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</si>
  <si>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</si>
  <si>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</si>
  <si>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</si>
  <si>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</si>
  <si>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</si>
  <si>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</si>
  <si>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</si>
  <si>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</si>
  <si>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</si>
  <si>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</si>
  <si>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</si>
  <si>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</si>
  <si>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</si>
  <si>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</si>
  <si>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</si>
  <si>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</si>
  <si>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</si>
  <si>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</si>
  <si>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</si>
  <si>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</si>
  <si>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</si>
  <si>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</si>
  <si>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</si>
  <si>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</si>
  <si>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</si>
  <si>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</si>
  <si>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</si>
  <si>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</si>
  <si>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</si>
  <si>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700)</t>
  </si>
  <si>
    <t xml:space="preserve">Наименование организации:   АО "Алатау Жарық Компаниясы"                    </t>
  </si>
  <si>
    <t xml:space="preserve">Вид деятельности организации: передача и распределение эл/энергии                  </t>
  </si>
  <si>
    <t xml:space="preserve">Организационно-правовая форма:  Акционерное общество           </t>
  </si>
  <si>
    <t xml:space="preserve">Субъект предпринимательства:    Крупного               </t>
  </si>
  <si>
    <t xml:space="preserve">Юридический адрес (организации) :   г.Алматы, ул.Манаса 24Б      </t>
  </si>
  <si>
    <t xml:space="preserve">Форма отчетности:  неконсолидированная                                     </t>
  </si>
  <si>
    <t>Аналогичный  период прошлого года</t>
  </si>
  <si>
    <r>
      <t xml:space="preserve">Руководитель      </t>
    </r>
    <r>
      <rPr>
        <b/>
        <u val="single"/>
        <sz val="10"/>
        <color indexed="8"/>
        <rFont val="Times New Roman"/>
        <family val="1"/>
      </rPr>
      <t>Баймагамбетов Д.У.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</si>
  <si>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Трапезникова Ю.В.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___________________</t>
    </r>
  </si>
  <si>
    <t xml:space="preserve">Среднегодовая численность работников:  </t>
  </si>
  <si>
    <r>
      <t xml:space="preserve">Руководитель       </t>
    </r>
    <r>
      <rPr>
        <b/>
        <u val="single"/>
        <sz val="10"/>
        <color indexed="8"/>
        <rFont val="Times New Roman"/>
        <family val="1"/>
      </rPr>
      <t>Баймагамбетов Д.У.</t>
    </r>
    <r>
      <rPr>
        <sz val="10"/>
        <color indexed="8"/>
        <rFont val="Times New Roman"/>
        <family val="1"/>
      </rPr>
      <t xml:space="preserve">           __________________</t>
    </r>
  </si>
  <si>
    <t xml:space="preserve">Наименование организации:   АО "Алатау Жарық Компаниясы"                            </t>
  </si>
  <si>
    <t>Наименование организации:  АО "Алатау Жарық Компаниясы"</t>
  </si>
  <si>
    <r>
      <t xml:space="preserve">Наименование организации:   </t>
    </r>
    <r>
      <rPr>
        <b/>
        <sz val="10"/>
        <color indexed="8"/>
        <rFont val="Times New Roman"/>
        <family val="1"/>
      </rPr>
      <t>АО "Алатау Жарық Компаниясы"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</si>
  <si>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</si>
  <si>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 </t>
    </r>
    <r>
      <rPr>
        <b/>
        <u val="single"/>
        <sz val="10"/>
        <color indexed="8"/>
        <rFont val="Times New Roman"/>
        <family val="1"/>
      </rPr>
      <t>Есенгулова А.К.</t>
    </r>
    <r>
      <rPr>
        <sz val="10"/>
        <color indexed="8"/>
        <rFont val="Times New Roman"/>
        <family val="1"/>
      </rPr>
      <t xml:space="preserve">   ___________________</t>
    </r>
  </si>
  <si>
    <t>за год, заканчивающийся 30 июня 2013 года</t>
  </si>
  <si>
    <t>по состоянию на «30» сентября 2013 года</t>
  </si>
  <si>
    <t>по состоянию на « 30» сентября 2013 года</t>
  </si>
  <si>
    <t>за год, заканчивающийся 30 сентября 2013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</si>
</sst>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  <numFmt numFmtId="166" formatCode="_(* #,##0_);_(* \(#,##0\);_(* &quot;-&quot;??_);_(@_)"/>
    <numFmt numFmtId="167" formatCode="_-* #,##0_р_._-;\-* #,##0_р_._-;_-* &quot;-&quot;??_р_._-;_-@_-"/>
    <numFmt numFmtId="168" formatCode="_(* #,##0_);_(* \(#,##0\);_(* &quot;-&quot;_);_(@_)"/>
    <numFmt numFmtId="169" formatCode="_(* #,##0,_);_(* \(#,##0,\);_(* &quot;-&quot;_);_(@_)"/>
    <numFmt numFmtId="170" formatCode="#,##0.00&quot;р.&quot;"/>
    <numFmt numFmtId="171" formatCode="* #,##0_);* \(#,##0\);&quot;-&quot;??_);@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0" tint="-0.04997999966144562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10" fillId="0" borderId="0" applyFill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7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43" applyAlignment="1" applyProtection="1">
      <alignment horizontal="right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1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 horizontal="center" vertical="top" wrapText="1"/>
    </xf>
    <xf numFmtId="41" fontId="8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wrapText="1"/>
      <protection/>
    </xf>
    <xf numFmtId="41" fontId="9" fillId="0" borderId="14" xfId="56" applyNumberFormat="1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5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5" fillId="0" borderId="25" xfId="0" applyNumberFormat="1" applyFont="1" applyFill="1" applyBorder="1" applyAlignment="1">
      <alignment horizontal="center" vertical="top" wrapText="1"/>
    </xf>
    <xf numFmtId="3" fontId="1" fillId="0" borderId="26" xfId="66" applyNumberFormat="1" applyFont="1" applyFill="1" applyBorder="1" applyAlignment="1">
      <alignment horizontal="center" vertical="center"/>
    </xf>
    <xf numFmtId="3" fontId="1" fillId="0" borderId="16" xfId="66" applyNumberFormat="1" applyFont="1" applyFill="1" applyBorder="1" applyAlignment="1">
      <alignment horizontal="center" vertical="center"/>
    </xf>
    <xf numFmtId="3" fontId="1" fillId="0" borderId="24" xfId="66" applyNumberFormat="1" applyFont="1" applyFill="1" applyBorder="1" applyAlignment="1">
      <alignment horizontal="center" vertical="center"/>
    </xf>
    <xf numFmtId="3" fontId="1" fillId="0" borderId="10" xfId="66" applyNumberFormat="1" applyFont="1" applyFill="1" applyBorder="1" applyAlignment="1">
      <alignment horizontal="center" vertical="center"/>
    </xf>
    <xf numFmtId="3" fontId="1" fillId="0" borderId="24" xfId="66" applyNumberFormat="1" applyFont="1" applyFill="1" applyBorder="1" applyAlignment="1">
      <alignment horizontal="center"/>
    </xf>
    <xf numFmtId="3" fontId="1" fillId="0" borderId="27" xfId="66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5" fillId="0" borderId="0" xfId="43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166" fontId="17" fillId="0" borderId="0" xfId="54" applyNumberFormat="1" applyFont="1" applyFill="1" applyAlignment="1">
      <alignment horizontal="right" vertical="center"/>
      <protection/>
    </xf>
    <xf numFmtId="49" fontId="18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/>
    </xf>
    <xf numFmtId="0" fontId="15" fillId="0" borderId="0" xfId="43" applyFont="1" applyAlignment="1" applyProtection="1">
      <alignment horizontal="right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3" fontId="56" fillId="0" borderId="0" xfId="66" applyNumberFormat="1" applyFont="1" applyFill="1" applyBorder="1" applyAlignment="1">
      <alignment horizontal="center"/>
    </xf>
    <xf numFmtId="3" fontId="56" fillId="0" borderId="0" xfId="55" applyNumberFormat="1" applyFont="1" applyFill="1" applyBorder="1" applyAlignment="1">
      <alignment horizontal="center"/>
      <protection/>
    </xf>
    <xf numFmtId="168" fontId="56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vertical="center" wrapText="1"/>
    </xf>
    <xf numFmtId="3" fontId="15" fillId="0" borderId="0" xfId="43" applyNumberFormat="1" applyFont="1" applyAlignment="1" applyProtection="1">
      <alignment horizontal="right"/>
      <protection/>
    </xf>
    <xf numFmtId="3" fontId="57" fillId="0" borderId="0" xfId="54" applyNumberFormat="1" applyFont="1" applyFill="1" applyAlignment="1">
      <alignment horizontal="right" vertical="center"/>
      <protection/>
    </xf>
    <xf numFmtId="3" fontId="17" fillId="0" borderId="0" xfId="54" applyNumberFormat="1" applyFont="1" applyFill="1" applyAlignment="1">
      <alignment horizontal="right" vertical="center"/>
      <protection/>
    </xf>
    <xf numFmtId="41" fontId="10" fillId="0" borderId="0" xfId="0" applyNumberFormat="1" applyFont="1" applyAlignment="1">
      <alignment/>
    </xf>
    <xf numFmtId="3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питал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PageLayoutView="0" workbookViewId="0" topLeftCell="A1">
      <selection activeCell="C78" sqref="C78"/>
    </sheetView>
  </sheetViews>
  <sheetFormatPr defaultColWidth="9.00390625" defaultRowHeight="12.75"/>
  <cols>
    <col min="1" max="1" width="79.00390625" style="71" customWidth="1"/>
    <col min="2" max="2" width="17.00390625" style="71" customWidth="1"/>
    <col min="3" max="3" width="19.625" style="72" customWidth="1"/>
    <col min="4" max="4" width="18.875" style="72" customWidth="1"/>
    <col min="5" max="5" width="14.25390625" style="72" bestFit="1" customWidth="1"/>
    <col min="6" max="16384" width="9.125" style="71" customWidth="1"/>
  </cols>
  <sheetData>
    <row r="1" ht="12.75">
      <c r="D1" s="41"/>
    </row>
    <row r="2" ht="12.75">
      <c r="D2" s="41" t="s">
        <v>6</v>
      </c>
    </row>
    <row r="3" ht="12.75">
      <c r="D3" s="73" t="s">
        <v>0</v>
      </c>
    </row>
    <row r="4" ht="12.75">
      <c r="D4" s="41" t="s">
        <v>1</v>
      </c>
    </row>
    <row r="5" ht="12.75">
      <c r="D5" s="41" t="s">
        <v>2</v>
      </c>
    </row>
    <row r="6" ht="12.75">
      <c r="D6" s="41"/>
    </row>
    <row r="7" ht="12.75">
      <c r="D7" s="41"/>
    </row>
    <row r="8" spans="1:4" ht="15">
      <c r="A8" s="14" t="s">
        <v>241</v>
      </c>
      <c r="B8" s="74"/>
      <c r="C8" s="75"/>
      <c r="D8" s="41" t="s">
        <v>7</v>
      </c>
    </row>
    <row r="9" spans="1:3" ht="15">
      <c r="A9" s="14" t="s">
        <v>242</v>
      </c>
      <c r="B9" s="74"/>
      <c r="C9" s="75"/>
    </row>
    <row r="10" spans="1:3" ht="15">
      <c r="A10" s="14" t="s">
        <v>243</v>
      </c>
      <c r="B10" s="74"/>
      <c r="C10" s="75"/>
    </row>
    <row r="11" spans="1:3" ht="12.75">
      <c r="A11" s="102" t="s">
        <v>246</v>
      </c>
      <c r="B11" s="102"/>
      <c r="C11" s="14"/>
    </row>
    <row r="12" spans="1:3" ht="12.75">
      <c r="A12" s="102" t="s">
        <v>250</v>
      </c>
      <c r="B12" s="102"/>
      <c r="C12" s="14"/>
    </row>
    <row r="13" spans="1:3" ht="12.75">
      <c r="A13" s="102" t="s">
        <v>244</v>
      </c>
      <c r="B13" s="102"/>
      <c r="C13" s="14"/>
    </row>
    <row r="14" spans="1:3" ht="12.75">
      <c r="A14" s="103" t="s">
        <v>245</v>
      </c>
      <c r="B14" s="103"/>
      <c r="C14" s="42"/>
    </row>
    <row r="15" spans="1:4" ht="12.75">
      <c r="A15" s="104" t="s">
        <v>3</v>
      </c>
      <c r="B15" s="104"/>
      <c r="C15" s="104"/>
      <c r="D15" s="104"/>
    </row>
    <row r="16" ht="12.75">
      <c r="A16" s="2"/>
    </row>
    <row r="17" spans="1:4" ht="12.75">
      <c r="A17" s="105" t="s">
        <v>258</v>
      </c>
      <c r="B17" s="104"/>
      <c r="C17" s="104"/>
      <c r="D17" s="104"/>
    </row>
    <row r="18" spans="1:4" ht="12.75">
      <c r="A18" s="4"/>
      <c r="D18" s="41" t="s">
        <v>8</v>
      </c>
    </row>
    <row r="19" ht="12.75">
      <c r="A19" s="5"/>
    </row>
    <row r="20" ht="13.5" thickBot="1">
      <c r="A20" s="5"/>
    </row>
    <row r="21" spans="1:4" ht="26.25" thickBot="1">
      <c r="A21" s="26" t="s">
        <v>9</v>
      </c>
      <c r="B21" s="26" t="s">
        <v>10</v>
      </c>
      <c r="C21" s="43" t="s">
        <v>11</v>
      </c>
      <c r="D21" s="43" t="s">
        <v>12</v>
      </c>
    </row>
    <row r="22" spans="1:4" ht="13.5" thickBot="1">
      <c r="A22" s="35" t="s">
        <v>13</v>
      </c>
      <c r="B22" s="7"/>
      <c r="C22" s="44"/>
      <c r="D22" s="44"/>
    </row>
    <row r="23" spans="1:4" ht="12.75">
      <c r="A23" s="34" t="s">
        <v>14</v>
      </c>
      <c r="B23" s="36">
        <v>10</v>
      </c>
      <c r="C23" s="45">
        <v>8796907</v>
      </c>
      <c r="D23" s="45">
        <v>18257965</v>
      </c>
    </row>
    <row r="24" spans="1:4" ht="12.75">
      <c r="A24" s="31" t="s">
        <v>15</v>
      </c>
      <c r="B24" s="29">
        <v>11</v>
      </c>
      <c r="C24" s="45">
        <v>300010</v>
      </c>
      <c r="D24" s="45"/>
    </row>
    <row r="25" spans="1:4" ht="12.75">
      <c r="A25" s="31" t="s">
        <v>16</v>
      </c>
      <c r="B25" s="29">
        <v>12</v>
      </c>
      <c r="C25" s="45">
        <v>0</v>
      </c>
      <c r="D25" s="45"/>
    </row>
    <row r="26" spans="1:4" ht="12.75">
      <c r="A26" s="31" t="s">
        <v>17</v>
      </c>
      <c r="B26" s="29">
        <v>13</v>
      </c>
      <c r="C26" s="45">
        <v>0</v>
      </c>
      <c r="D26" s="45"/>
    </row>
    <row r="27" spans="1:4" ht="12.75">
      <c r="A27" s="31" t="s">
        <v>18</v>
      </c>
      <c r="B27" s="29">
        <v>14</v>
      </c>
      <c r="C27" s="45">
        <v>0</v>
      </c>
      <c r="D27" s="45"/>
    </row>
    <row r="28" spans="1:4" ht="12.75">
      <c r="A28" s="31" t="s">
        <v>19</v>
      </c>
      <c r="B28" s="29">
        <v>15</v>
      </c>
      <c r="C28" s="45">
        <v>1040000</v>
      </c>
      <c r="D28" s="45">
        <v>1250000</v>
      </c>
    </row>
    <row r="29" spans="1:4" ht="12.75">
      <c r="A29" s="31" t="s">
        <v>20</v>
      </c>
      <c r="B29" s="29">
        <v>16</v>
      </c>
      <c r="C29" s="45">
        <v>2316992</v>
      </c>
      <c r="D29" s="45">
        <f>2662879-754135</f>
        <v>1908744</v>
      </c>
    </row>
    <row r="30" spans="1:4" ht="12.75">
      <c r="A30" s="31" t="s">
        <v>21</v>
      </c>
      <c r="B30" s="29">
        <v>17</v>
      </c>
      <c r="C30" s="45">
        <v>394615</v>
      </c>
      <c r="D30" s="45">
        <v>317074</v>
      </c>
    </row>
    <row r="31" spans="1:4" ht="12.75">
      <c r="A31" s="31" t="s">
        <v>22</v>
      </c>
      <c r="B31" s="29">
        <v>18</v>
      </c>
      <c r="C31" s="45">
        <v>657817</v>
      </c>
      <c r="D31" s="45">
        <v>420351</v>
      </c>
    </row>
    <row r="32" spans="1:5" ht="13.5" thickBot="1">
      <c r="A32" s="33" t="s">
        <v>23</v>
      </c>
      <c r="B32" s="37">
        <v>19</v>
      </c>
      <c r="C32" s="45">
        <v>3500140</v>
      </c>
      <c r="D32" s="45">
        <f>3806876+754135</f>
        <v>4561011</v>
      </c>
      <c r="E32" s="76"/>
    </row>
    <row r="33" spans="1:4" ht="13.5" thickBot="1">
      <c r="A33" s="35" t="s">
        <v>24</v>
      </c>
      <c r="B33" s="7">
        <v>100</v>
      </c>
      <c r="C33" s="48">
        <f>SUM(C23:C32)</f>
        <v>17006481</v>
      </c>
      <c r="D33" s="48">
        <f>SUM(D23:D32)</f>
        <v>26715145</v>
      </c>
    </row>
    <row r="34" spans="1:4" ht="12.75">
      <c r="A34" s="34" t="s">
        <v>25</v>
      </c>
      <c r="B34" s="36">
        <v>101</v>
      </c>
      <c r="C34" s="45">
        <v>15447358</v>
      </c>
      <c r="D34" s="45">
        <f>18800984+2000000</f>
        <v>20800984</v>
      </c>
    </row>
    <row r="35" spans="1:4" ht="12.75">
      <c r="A35" s="31" t="s">
        <v>26</v>
      </c>
      <c r="B35" s="29"/>
      <c r="C35" s="46"/>
      <c r="D35" s="46"/>
    </row>
    <row r="36" spans="1:4" ht="12.75">
      <c r="A36" s="31" t="s">
        <v>15</v>
      </c>
      <c r="B36" s="29">
        <v>110</v>
      </c>
      <c r="C36" s="46"/>
      <c r="D36" s="46"/>
    </row>
    <row r="37" spans="1:4" ht="12.75">
      <c r="A37" s="31" t="s">
        <v>16</v>
      </c>
      <c r="B37" s="29">
        <v>111</v>
      </c>
      <c r="C37" s="46"/>
      <c r="D37" s="46"/>
    </row>
    <row r="38" spans="1:4" ht="12.75">
      <c r="A38" s="31" t="s">
        <v>17</v>
      </c>
      <c r="B38" s="29">
        <v>112</v>
      </c>
      <c r="C38" s="46"/>
      <c r="D38" s="46"/>
    </row>
    <row r="39" spans="1:4" ht="12.75">
      <c r="A39" s="31" t="s">
        <v>18</v>
      </c>
      <c r="B39" s="29">
        <v>113</v>
      </c>
      <c r="C39" s="46"/>
      <c r="D39" s="46"/>
    </row>
    <row r="40" spans="1:4" ht="12.75">
      <c r="A40" s="31" t="s">
        <v>27</v>
      </c>
      <c r="B40" s="29">
        <v>114</v>
      </c>
      <c r="C40" s="46"/>
      <c r="D40" s="46"/>
    </row>
    <row r="41" spans="1:4" ht="12.75">
      <c r="A41" s="31" t="s">
        <v>28</v>
      </c>
      <c r="B41" s="29">
        <v>115</v>
      </c>
      <c r="C41" s="46"/>
      <c r="D41" s="46"/>
    </row>
    <row r="42" spans="1:4" ht="12.75">
      <c r="A42" s="31" t="s">
        <v>29</v>
      </c>
      <c r="B42" s="29">
        <v>116</v>
      </c>
      <c r="C42" s="46"/>
      <c r="D42" s="46"/>
    </row>
    <row r="43" spans="1:4" ht="12.75">
      <c r="A43" s="31" t="s">
        <v>30</v>
      </c>
      <c r="B43" s="29">
        <v>117</v>
      </c>
      <c r="C43" s="46"/>
      <c r="D43" s="46"/>
    </row>
    <row r="44" spans="1:4" ht="12.75">
      <c r="A44" s="31" t="s">
        <v>31</v>
      </c>
      <c r="B44" s="29">
        <v>118</v>
      </c>
      <c r="C44" s="46">
        <v>78993741</v>
      </c>
      <c r="D44" s="46">
        <v>74434753</v>
      </c>
    </row>
    <row r="45" spans="1:4" ht="12.75">
      <c r="A45" s="31" t="s">
        <v>32</v>
      </c>
      <c r="B45" s="29">
        <v>119</v>
      </c>
      <c r="C45" s="46">
        <v>0</v>
      </c>
      <c r="D45" s="46"/>
    </row>
    <row r="46" spans="1:4" ht="12.75">
      <c r="A46" s="31" t="s">
        <v>33</v>
      </c>
      <c r="B46" s="29">
        <v>120</v>
      </c>
      <c r="C46" s="46">
        <v>0</v>
      </c>
      <c r="D46" s="46"/>
    </row>
    <row r="47" spans="1:4" ht="12.75">
      <c r="A47" s="31" t="s">
        <v>34</v>
      </c>
      <c r="B47" s="29">
        <v>121</v>
      </c>
      <c r="C47" s="46">
        <v>127495</v>
      </c>
      <c r="D47" s="46">
        <v>149334</v>
      </c>
    </row>
    <row r="48" spans="1:4" ht="12.75">
      <c r="A48" s="31" t="s">
        <v>35</v>
      </c>
      <c r="B48" s="29">
        <v>122</v>
      </c>
      <c r="C48" s="46">
        <v>0</v>
      </c>
      <c r="D48" s="46"/>
    </row>
    <row r="49" spans="1:4" ht="13.5" thickBot="1">
      <c r="A49" s="33" t="s">
        <v>36</v>
      </c>
      <c r="B49" s="37">
        <v>123</v>
      </c>
      <c r="C49" s="46">
        <v>2237698</v>
      </c>
      <c r="D49" s="46">
        <f>2739778+9992</f>
        <v>2749770</v>
      </c>
    </row>
    <row r="50" spans="1:4" ht="12.75">
      <c r="A50" s="38" t="s">
        <v>37</v>
      </c>
      <c r="B50" s="28">
        <v>200</v>
      </c>
      <c r="C50" s="49">
        <f>SUM(C36:C49)</f>
        <v>81358934</v>
      </c>
      <c r="D50" s="49">
        <f>SUM(D36:D49)</f>
        <v>77333857</v>
      </c>
    </row>
    <row r="51" spans="1:6" ht="13.5" thickBot="1">
      <c r="A51" s="32" t="s">
        <v>38</v>
      </c>
      <c r="B51" s="30"/>
      <c r="C51" s="50">
        <f>C33+C34+C50</f>
        <v>113812773</v>
      </c>
      <c r="D51" s="50">
        <f>D33+D34+D50</f>
        <v>124849986</v>
      </c>
      <c r="F51" s="77"/>
    </row>
    <row r="52" spans="1:4" ht="26.25" thickBot="1">
      <c r="A52" s="27" t="s">
        <v>39</v>
      </c>
      <c r="B52" s="39" t="s">
        <v>10</v>
      </c>
      <c r="C52" s="51" t="s">
        <v>11</v>
      </c>
      <c r="D52" s="51" t="s">
        <v>11</v>
      </c>
    </row>
    <row r="53" spans="1:4" ht="13.5" thickBot="1">
      <c r="A53" s="35" t="s">
        <v>40</v>
      </c>
      <c r="B53" s="7"/>
      <c r="C53" s="44"/>
      <c r="D53" s="44"/>
    </row>
    <row r="54" spans="1:4" ht="12.75">
      <c r="A54" s="34" t="s">
        <v>41</v>
      </c>
      <c r="B54" s="36">
        <v>210</v>
      </c>
      <c r="C54" s="45">
        <v>273826</v>
      </c>
      <c r="D54" s="45">
        <f>5246026+102612+2000000</f>
        <v>7348638</v>
      </c>
    </row>
    <row r="55" spans="1:4" ht="12.75">
      <c r="A55" s="31" t="s">
        <v>16</v>
      </c>
      <c r="B55" s="29">
        <v>211</v>
      </c>
      <c r="C55" s="45">
        <v>0</v>
      </c>
      <c r="D55" s="45"/>
    </row>
    <row r="56" spans="1:4" ht="12.75">
      <c r="A56" s="31" t="s">
        <v>42</v>
      </c>
      <c r="B56" s="29">
        <v>212</v>
      </c>
      <c r="C56" s="45">
        <v>0</v>
      </c>
      <c r="D56" s="45"/>
    </row>
    <row r="57" spans="1:4" ht="12.75">
      <c r="A57" s="31" t="s">
        <v>43</v>
      </c>
      <c r="B57" s="29">
        <v>213</v>
      </c>
      <c r="C57" s="45">
        <v>3793242</v>
      </c>
      <c r="D57" s="45">
        <f>12951096-102612</f>
        <v>12848484</v>
      </c>
    </row>
    <row r="58" spans="1:4" ht="12.75">
      <c r="A58" s="31" t="s">
        <v>44</v>
      </c>
      <c r="B58" s="29">
        <v>214</v>
      </c>
      <c r="C58" s="45">
        <v>8218767</v>
      </c>
      <c r="D58" s="45">
        <v>7288860</v>
      </c>
    </row>
    <row r="59" spans="1:4" ht="12.75">
      <c r="A59" s="31" t="s">
        <v>45</v>
      </c>
      <c r="B59" s="29">
        <v>215</v>
      </c>
      <c r="C59" s="45">
        <v>0</v>
      </c>
      <c r="D59" s="45">
        <v>9333</v>
      </c>
    </row>
    <row r="60" spans="1:4" ht="12.75">
      <c r="A60" s="31" t="s">
        <v>46</v>
      </c>
      <c r="B60" s="29">
        <v>216</v>
      </c>
      <c r="C60" s="45">
        <v>191347</v>
      </c>
      <c r="D60" s="45">
        <v>170890</v>
      </c>
    </row>
    <row r="61" spans="1:4" ht="13.5" thickBot="1">
      <c r="A61" s="33" t="s">
        <v>47</v>
      </c>
      <c r="B61" s="37">
        <v>217</v>
      </c>
      <c r="C61" s="45">
        <v>806489</v>
      </c>
      <c r="D61" s="45">
        <f>413436+676142</f>
        <v>1089578</v>
      </c>
    </row>
    <row r="62" spans="1:4" ht="13.5" thickBot="1">
      <c r="A62" s="35" t="s">
        <v>48</v>
      </c>
      <c r="B62" s="7">
        <v>300</v>
      </c>
      <c r="C62" s="48">
        <f>SUM(C54:C61)</f>
        <v>13283671</v>
      </c>
      <c r="D62" s="48">
        <f>SUM(D54:D61)</f>
        <v>28755783</v>
      </c>
    </row>
    <row r="63" spans="1:4" ht="12.75">
      <c r="A63" s="34" t="s">
        <v>49</v>
      </c>
      <c r="B63" s="36">
        <v>301</v>
      </c>
      <c r="C63" s="45"/>
      <c r="D63" s="45"/>
    </row>
    <row r="64" spans="1:4" ht="12.75">
      <c r="A64" s="31" t="s">
        <v>50</v>
      </c>
      <c r="B64" s="29"/>
      <c r="C64" s="46"/>
      <c r="D64" s="46"/>
    </row>
    <row r="65" spans="1:4" ht="12.75">
      <c r="A65" s="31" t="s">
        <v>41</v>
      </c>
      <c r="B65" s="29">
        <v>310</v>
      </c>
      <c r="C65" s="46">
        <v>17061878</v>
      </c>
      <c r="D65" s="46">
        <f>3637679+10403345+3107594</f>
        <v>17148618</v>
      </c>
    </row>
    <row r="66" spans="1:4" ht="12.75">
      <c r="A66" s="31" t="s">
        <v>16</v>
      </c>
      <c r="B66" s="29">
        <v>311</v>
      </c>
      <c r="C66" s="46"/>
      <c r="D66" s="46"/>
    </row>
    <row r="67" spans="1:4" ht="12.75">
      <c r="A67" s="31" t="s">
        <v>51</v>
      </c>
      <c r="B67" s="29">
        <v>312</v>
      </c>
      <c r="C67" s="46"/>
      <c r="D67" s="46"/>
    </row>
    <row r="68" spans="1:4" ht="12.75">
      <c r="A68" s="31" t="s">
        <v>52</v>
      </c>
      <c r="B68" s="29">
        <v>313</v>
      </c>
      <c r="C68" s="46">
        <v>989877</v>
      </c>
      <c r="D68" s="46"/>
    </row>
    <row r="69" spans="1:4" ht="12.75">
      <c r="A69" s="31" t="s">
        <v>53</v>
      </c>
      <c r="B69" s="29">
        <v>314</v>
      </c>
      <c r="C69" s="46">
        <v>169084</v>
      </c>
      <c r="D69" s="46">
        <v>169084</v>
      </c>
    </row>
    <row r="70" spans="1:6" ht="12.75">
      <c r="A70" s="31" t="s">
        <v>54</v>
      </c>
      <c r="B70" s="29">
        <v>315</v>
      </c>
      <c r="C70" s="46">
        <v>3429178</v>
      </c>
      <c r="D70" s="46">
        <v>2854826</v>
      </c>
      <c r="F70" s="77"/>
    </row>
    <row r="71" spans="1:4" ht="13.5" thickBot="1">
      <c r="A71" s="33" t="s">
        <v>55</v>
      </c>
      <c r="B71" s="37">
        <v>316</v>
      </c>
      <c r="C71" s="46">
        <v>4630820</v>
      </c>
      <c r="D71" s="46">
        <v>4815050</v>
      </c>
    </row>
    <row r="72" spans="1:4" ht="13.5" thickBot="1">
      <c r="A72" s="35" t="s">
        <v>56</v>
      </c>
      <c r="B72" s="7">
        <v>400</v>
      </c>
      <c r="C72" s="48">
        <f>SUM(C65:C71)</f>
        <v>26280837</v>
      </c>
      <c r="D72" s="48">
        <f>SUM(D65:D71)</f>
        <v>24987578</v>
      </c>
    </row>
    <row r="73" spans="1:4" ht="12.75">
      <c r="A73" s="34" t="s">
        <v>57</v>
      </c>
      <c r="B73" s="36"/>
      <c r="C73" s="45"/>
      <c r="D73" s="45"/>
    </row>
    <row r="74" spans="1:4" ht="12.75">
      <c r="A74" s="31" t="s">
        <v>58</v>
      </c>
      <c r="B74" s="29">
        <v>410</v>
      </c>
      <c r="C74" s="46">
        <v>74004714</v>
      </c>
      <c r="D74" s="46">
        <v>74004714</v>
      </c>
    </row>
    <row r="75" spans="1:4" ht="12.75">
      <c r="A75" s="31" t="s">
        <v>59</v>
      </c>
      <c r="B75" s="29">
        <v>411</v>
      </c>
      <c r="C75" s="46"/>
      <c r="D75" s="46"/>
    </row>
    <row r="76" spans="1:4" ht="12.75">
      <c r="A76" s="31" t="s">
        <v>60</v>
      </c>
      <c r="B76" s="29">
        <v>412</v>
      </c>
      <c r="C76" s="46"/>
      <c r="D76" s="46"/>
    </row>
    <row r="77" spans="1:4" ht="12.75">
      <c r="A77" s="31" t="s">
        <v>61</v>
      </c>
      <c r="B77" s="29">
        <v>413</v>
      </c>
      <c r="C77" s="46"/>
      <c r="D77" s="46"/>
    </row>
    <row r="78" spans="1:5" ht="12.75">
      <c r="A78" s="31" t="s">
        <v>62</v>
      </c>
      <c r="B78" s="29">
        <v>414</v>
      </c>
      <c r="C78" s="46">
        <v>243551</v>
      </c>
      <c r="D78" s="46">
        <f>6079560-676142-1-8301506</f>
        <v>-2898089</v>
      </c>
      <c r="E78" s="76"/>
    </row>
    <row r="79" spans="1:4" ht="25.5">
      <c r="A79" s="31" t="s">
        <v>63</v>
      </c>
      <c r="B79" s="29">
        <v>420</v>
      </c>
      <c r="C79" s="46">
        <f>SUM(C74:C78)</f>
        <v>74248265</v>
      </c>
      <c r="D79" s="46">
        <f>SUM(D74:D78)</f>
        <v>71106625</v>
      </c>
    </row>
    <row r="80" spans="1:4" ht="13.5" thickBot="1">
      <c r="A80" s="33" t="s">
        <v>64</v>
      </c>
      <c r="B80" s="37">
        <v>421</v>
      </c>
      <c r="C80" s="47"/>
      <c r="D80" s="47"/>
    </row>
    <row r="81" spans="1:4" ht="12.75">
      <c r="A81" s="38" t="s">
        <v>65</v>
      </c>
      <c r="B81" s="28">
        <v>500</v>
      </c>
      <c r="C81" s="49">
        <f>C79+C80</f>
        <v>74248265</v>
      </c>
      <c r="D81" s="49">
        <f>D79+D80</f>
        <v>71106625</v>
      </c>
    </row>
    <row r="82" spans="1:4" ht="13.5" thickBot="1">
      <c r="A82" s="32" t="s">
        <v>66</v>
      </c>
      <c r="B82" s="30"/>
      <c r="C82" s="50">
        <f>C62+C63+C72+C81</f>
        <v>113812773</v>
      </c>
      <c r="D82" s="50">
        <f>D62+D63+D72+D81</f>
        <v>124849986</v>
      </c>
    </row>
    <row r="83" spans="1:4" ht="12.75">
      <c r="A83" s="1"/>
      <c r="C83" s="78">
        <f>C82-C51</f>
        <v>0</v>
      </c>
      <c r="D83" s="78">
        <f>D82-D51</f>
        <v>0</v>
      </c>
    </row>
    <row r="84" spans="1:4" ht="12.75">
      <c r="A84" s="1"/>
      <c r="C84" s="85">
        <f>(C51-C47-C62-C72-650-C63)/142315508*1000</f>
        <v>520.8154827371309</v>
      </c>
      <c r="D84" s="85">
        <f>(D51-D47-D62-D72-650-D63)/142315508*1000</f>
        <v>498.5868511251774</v>
      </c>
    </row>
    <row r="85" spans="1:26" ht="14.25">
      <c r="A85" s="11" t="s">
        <v>248</v>
      </c>
      <c r="B85" s="79"/>
      <c r="C85" s="71"/>
      <c r="D85" s="71"/>
      <c r="E85" s="71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4.25">
      <c r="A86" s="1" t="s">
        <v>202</v>
      </c>
      <c r="B86" s="79"/>
      <c r="C86" s="71"/>
      <c r="D86" s="71"/>
      <c r="E86" s="7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4.25">
      <c r="A87" s="1"/>
      <c r="B87" s="79"/>
      <c r="C87" s="71"/>
      <c r="D87" s="71"/>
      <c r="E87" s="71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4.25">
      <c r="A88" s="1"/>
      <c r="B88" s="79"/>
      <c r="C88" s="71"/>
      <c r="D88" s="71"/>
      <c r="E88" s="71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2.75">
      <c r="A89" s="11" t="s">
        <v>255</v>
      </c>
      <c r="C89" s="71"/>
      <c r="D89" s="71"/>
      <c r="E89" s="71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2.75">
      <c r="A90" s="1" t="s">
        <v>203</v>
      </c>
      <c r="C90" s="71"/>
      <c r="D90" s="71"/>
      <c r="E90" s="71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2.75">
      <c r="A91" s="1" t="s">
        <v>67</v>
      </c>
      <c r="C91" s="71"/>
      <c r="D91" s="71"/>
      <c r="E91" s="71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2.75">
      <c r="A92" s="1"/>
    </row>
  </sheetData>
  <sheetProtection/>
  <mergeCells count="6">
    <mergeCell ref="A13:B13"/>
    <mergeCell ref="A14:B14"/>
    <mergeCell ref="A15:D15"/>
    <mergeCell ref="A11:B11"/>
    <mergeCell ref="A12:B12"/>
    <mergeCell ref="A17:D17"/>
  </mergeCells>
  <hyperlinks>
    <hyperlink ref="D3" r:id="rId1" display="jl:30820085.0 "/>
  </hyperlink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3">
      <selection activeCell="C35" sqref="C35"/>
    </sheetView>
  </sheetViews>
  <sheetFormatPr defaultColWidth="9.00390625" defaultRowHeight="12.75"/>
  <cols>
    <col min="1" max="1" width="94.625" style="71" customWidth="1"/>
    <col min="2" max="2" width="9.125" style="71" customWidth="1"/>
    <col min="3" max="3" width="14.75390625" style="71" customWidth="1"/>
    <col min="4" max="4" width="16.875" style="71" customWidth="1"/>
    <col min="5" max="16384" width="9.125" style="71" customWidth="1"/>
  </cols>
  <sheetData>
    <row r="1" ht="12.75">
      <c r="D1" s="5" t="s">
        <v>68</v>
      </c>
    </row>
    <row r="2" ht="12.75">
      <c r="D2" s="81" t="s">
        <v>0</v>
      </c>
    </row>
    <row r="3" ht="12.75">
      <c r="D3" s="5" t="s">
        <v>1</v>
      </c>
    </row>
    <row r="4" ht="12.75">
      <c r="D4" s="5" t="s">
        <v>2</v>
      </c>
    </row>
    <row r="5" ht="12.75">
      <c r="D5" s="5"/>
    </row>
    <row r="6" ht="12.75">
      <c r="D6" s="5"/>
    </row>
    <row r="7" ht="12.75">
      <c r="D7" s="5" t="s">
        <v>7</v>
      </c>
    </row>
    <row r="8" ht="12.75">
      <c r="D8" s="5"/>
    </row>
    <row r="9" spans="1:4" ht="12.75">
      <c r="A9" s="102" t="s">
        <v>252</v>
      </c>
      <c r="B9" s="102"/>
      <c r="C9" s="102"/>
      <c r="D9" s="102"/>
    </row>
    <row r="10" ht="12.75">
      <c r="A10" s="2"/>
    </row>
    <row r="11" spans="1:4" ht="12.75">
      <c r="A11" s="104" t="s">
        <v>4</v>
      </c>
      <c r="B11" s="104"/>
      <c r="C11" s="104"/>
      <c r="D11" s="104"/>
    </row>
    <row r="12" ht="12.75">
      <c r="A12" s="2"/>
    </row>
    <row r="13" spans="1:4" ht="12.75">
      <c r="A13" s="106" t="s">
        <v>259</v>
      </c>
      <c r="B13" s="102"/>
      <c r="C13" s="102"/>
      <c r="D13" s="102"/>
    </row>
    <row r="14" ht="12.75">
      <c r="D14" s="5" t="s">
        <v>8</v>
      </c>
    </row>
    <row r="15" ht="13.5" thickBot="1">
      <c r="A15" s="5"/>
    </row>
    <row r="16" spans="1:14" ht="39" thickBot="1">
      <c r="A16" s="7" t="s">
        <v>69</v>
      </c>
      <c r="B16" s="8" t="s">
        <v>10</v>
      </c>
      <c r="C16" s="58" t="s">
        <v>70</v>
      </c>
      <c r="D16" s="7" t="s">
        <v>247</v>
      </c>
      <c r="F16" s="82"/>
      <c r="G16" s="82"/>
      <c r="H16" s="82"/>
      <c r="I16" s="82"/>
      <c r="J16" s="82"/>
      <c r="K16" s="82"/>
      <c r="L16" s="82"/>
      <c r="M16" s="82"/>
      <c r="N16" s="83"/>
    </row>
    <row r="17" spans="1:14" ht="13.5" thickBot="1">
      <c r="A17" s="9" t="s">
        <v>72</v>
      </c>
      <c r="B17" s="10">
        <v>10</v>
      </c>
      <c r="C17" s="59">
        <v>20888947.34638</v>
      </c>
      <c r="D17" s="62">
        <v>15047029.92446</v>
      </c>
      <c r="F17" s="83"/>
      <c r="G17" s="83"/>
      <c r="H17" s="83"/>
      <c r="I17" s="83"/>
      <c r="J17" s="83"/>
      <c r="K17" s="83"/>
      <c r="L17" s="82"/>
      <c r="M17" s="82"/>
      <c r="N17" s="83"/>
    </row>
    <row r="18" spans="1:14" ht="13.5" thickBot="1">
      <c r="A18" s="9" t="s">
        <v>73</v>
      </c>
      <c r="B18" s="10">
        <v>11</v>
      </c>
      <c r="C18" s="60">
        <v>15416976.796319999</v>
      </c>
      <c r="D18" s="62">
        <v>13777637.595199998</v>
      </c>
      <c r="F18" s="83"/>
      <c r="G18" s="83"/>
      <c r="H18" s="83"/>
      <c r="I18" s="83"/>
      <c r="J18" s="83"/>
      <c r="K18" s="83"/>
      <c r="L18" s="82"/>
      <c r="M18" s="82"/>
      <c r="N18" s="83"/>
    </row>
    <row r="19" spans="1:14" ht="13.5" thickBot="1">
      <c r="A19" s="9" t="s">
        <v>74</v>
      </c>
      <c r="B19" s="10">
        <v>12</v>
      </c>
      <c r="C19" s="61">
        <f>C17-C18</f>
        <v>5471970.55006</v>
      </c>
      <c r="D19" s="55">
        <f>D17-D18</f>
        <v>1269392.329260001</v>
      </c>
      <c r="F19" s="83"/>
      <c r="G19" s="83"/>
      <c r="H19" s="83"/>
      <c r="I19" s="83"/>
      <c r="J19" s="83"/>
      <c r="K19" s="83"/>
      <c r="L19" s="82"/>
      <c r="M19" s="82"/>
      <c r="N19" s="83"/>
    </row>
    <row r="20" spans="1:14" ht="13.5" thickBot="1">
      <c r="A20" s="9" t="s">
        <v>75</v>
      </c>
      <c r="B20" s="10">
        <v>13</v>
      </c>
      <c r="C20" s="54"/>
      <c r="D20" s="63"/>
      <c r="F20" s="83"/>
      <c r="G20" s="83"/>
      <c r="H20" s="83"/>
      <c r="I20" s="83"/>
      <c r="J20" s="83"/>
      <c r="K20" s="83"/>
      <c r="L20" s="82"/>
      <c r="M20" s="82"/>
      <c r="N20" s="83"/>
    </row>
    <row r="21" spans="1:14" ht="13.5" thickBot="1">
      <c r="A21" s="9" t="s">
        <v>76</v>
      </c>
      <c r="B21" s="10">
        <v>14</v>
      </c>
      <c r="C21" s="52">
        <v>1247399.5801399997</v>
      </c>
      <c r="D21" s="62">
        <v>438042.70421999984</v>
      </c>
      <c r="F21" s="83"/>
      <c r="G21" s="83"/>
      <c r="H21" s="83"/>
      <c r="I21" s="83"/>
      <c r="J21" s="83"/>
      <c r="K21" s="83"/>
      <c r="L21" s="82"/>
      <c r="M21" s="82"/>
      <c r="N21" s="83"/>
    </row>
    <row r="22" spans="1:14" ht="13.5" thickBot="1">
      <c r="A22" s="9" t="s">
        <v>77</v>
      </c>
      <c r="B22" s="10">
        <v>15</v>
      </c>
      <c r="C22" s="65">
        <v>29003.195440000003</v>
      </c>
      <c r="D22" s="66">
        <v>74962.86377</v>
      </c>
      <c r="F22" s="84"/>
      <c r="G22" s="84"/>
      <c r="H22" s="84"/>
      <c r="I22" s="83"/>
      <c r="J22" s="84"/>
      <c r="K22" s="83"/>
      <c r="L22" s="82"/>
      <c r="M22" s="82"/>
      <c r="N22" s="83"/>
    </row>
    <row r="23" spans="1:14" ht="13.5" thickBot="1">
      <c r="A23" s="9" t="s">
        <v>78</v>
      </c>
      <c r="B23" s="10">
        <v>16</v>
      </c>
      <c r="C23" s="67">
        <v>277860.62112</v>
      </c>
      <c r="D23" s="68">
        <v>1234352.07203</v>
      </c>
      <c r="F23" s="84"/>
      <c r="G23" s="84"/>
      <c r="H23" s="83"/>
      <c r="I23" s="83"/>
      <c r="J23" s="84"/>
      <c r="K23" s="83"/>
      <c r="L23" s="82"/>
      <c r="M23" s="82"/>
      <c r="N23" s="83"/>
    </row>
    <row r="24" spans="1:14" ht="13.5" thickBot="1">
      <c r="A24" s="9" t="s">
        <v>79</v>
      </c>
      <c r="B24" s="10">
        <v>20</v>
      </c>
      <c r="C24" s="101">
        <f>C19-C21-C22+C23</f>
        <v>4473428.3956</v>
      </c>
      <c r="D24" s="101">
        <f>D19-D21-D22+D23</f>
        <v>1990738.833300001</v>
      </c>
      <c r="F24" s="85"/>
      <c r="G24" s="86"/>
      <c r="H24" s="83"/>
      <c r="I24" s="83"/>
      <c r="J24" s="83"/>
      <c r="K24" s="83"/>
      <c r="L24" s="82"/>
      <c r="M24" s="82"/>
      <c r="N24" s="83"/>
    </row>
    <row r="25" spans="1:14" ht="13.5" thickBot="1">
      <c r="A25" s="9" t="s">
        <v>80</v>
      </c>
      <c r="B25" s="10">
        <v>21</v>
      </c>
      <c r="C25" s="52">
        <v>783507.47069</v>
      </c>
      <c r="D25" s="62">
        <v>770991.1986499999</v>
      </c>
      <c r="F25" s="86"/>
      <c r="G25" s="86"/>
      <c r="H25" s="83"/>
      <c r="I25" s="83"/>
      <c r="J25" s="83"/>
      <c r="K25" s="83"/>
      <c r="L25" s="82"/>
      <c r="M25" s="82"/>
      <c r="N25" s="83"/>
    </row>
    <row r="26" spans="1:14" ht="13.5" thickBot="1">
      <c r="A26" s="9" t="s">
        <v>81</v>
      </c>
      <c r="B26" s="10">
        <v>22</v>
      </c>
      <c r="C26" s="52">
        <v>1025867.65502</v>
      </c>
      <c r="D26" s="62">
        <v>854715.59317</v>
      </c>
      <c r="F26" s="86"/>
      <c r="G26" s="86"/>
      <c r="H26" s="83"/>
      <c r="I26" s="83"/>
      <c r="J26" s="83"/>
      <c r="K26" s="83"/>
      <c r="L26" s="82"/>
      <c r="M26" s="82"/>
      <c r="N26" s="83"/>
    </row>
    <row r="27" spans="1:14" ht="26.25" thickBot="1">
      <c r="A27" s="9" t="s">
        <v>82</v>
      </c>
      <c r="B27" s="10">
        <v>23</v>
      </c>
      <c r="C27" s="54"/>
      <c r="D27" s="63"/>
      <c r="F27" s="86"/>
      <c r="G27" s="86"/>
      <c r="H27" s="83"/>
      <c r="I27" s="83"/>
      <c r="J27" s="83"/>
      <c r="K27" s="83"/>
      <c r="L27" s="82"/>
      <c r="M27" s="82"/>
      <c r="N27" s="83"/>
    </row>
    <row r="28" spans="1:14" ht="13.5" thickBot="1">
      <c r="A28" s="9" t="s">
        <v>83</v>
      </c>
      <c r="B28" s="10">
        <v>24</v>
      </c>
      <c r="C28" s="54"/>
      <c r="D28" s="63"/>
      <c r="F28" s="86"/>
      <c r="G28" s="86"/>
      <c r="H28" s="83"/>
      <c r="I28" s="83"/>
      <c r="J28" s="83"/>
      <c r="K28" s="83"/>
      <c r="L28" s="82"/>
      <c r="M28" s="82"/>
      <c r="N28" s="83"/>
    </row>
    <row r="29" spans="1:14" ht="13.5" thickBot="1">
      <c r="A29" s="9" t="s">
        <v>84</v>
      </c>
      <c r="B29" s="10">
        <v>25</v>
      </c>
      <c r="C29" s="54"/>
      <c r="D29" s="63"/>
      <c r="E29" s="80"/>
      <c r="F29" s="87"/>
      <c r="G29" s="87"/>
      <c r="H29" s="88"/>
      <c r="I29" s="88"/>
      <c r="J29" s="83"/>
      <c r="K29" s="83"/>
      <c r="L29" s="82"/>
      <c r="M29" s="82"/>
      <c r="N29" s="83"/>
    </row>
    <row r="30" spans="1:14" ht="13.5" thickBot="1">
      <c r="A30" s="9" t="s">
        <v>85</v>
      </c>
      <c r="B30" s="10">
        <v>100</v>
      </c>
      <c r="C30" s="64">
        <f>C24+C25-C26</f>
        <v>4231068.211270001</v>
      </c>
      <c r="D30" s="55">
        <f>D24+D25-D26</f>
        <v>1907014.4387800007</v>
      </c>
      <c r="E30" s="80"/>
      <c r="F30" s="87"/>
      <c r="G30" s="87"/>
      <c r="H30" s="88"/>
      <c r="I30" s="88"/>
      <c r="J30" s="83"/>
      <c r="K30" s="83"/>
      <c r="L30" s="82"/>
      <c r="M30" s="82"/>
      <c r="N30" s="83"/>
    </row>
    <row r="31" spans="1:13" ht="13.5" thickBot="1">
      <c r="A31" s="9" t="s">
        <v>86</v>
      </c>
      <c r="B31" s="10">
        <v>101</v>
      </c>
      <c r="C31" s="69">
        <v>577486.706</v>
      </c>
      <c r="D31" s="70">
        <v>270512</v>
      </c>
      <c r="E31" s="80"/>
      <c r="F31" s="89"/>
      <c r="G31" s="90"/>
      <c r="H31" s="88"/>
      <c r="I31" s="88"/>
      <c r="J31" s="83"/>
      <c r="K31" s="83"/>
      <c r="L31" s="82"/>
      <c r="M31" s="82"/>
    </row>
    <row r="32" spans="1:13" ht="13.5" thickBot="1">
      <c r="A32" s="9" t="s">
        <v>87</v>
      </c>
      <c r="B32" s="10">
        <v>200</v>
      </c>
      <c r="C32" s="64">
        <f>C30-C31</f>
        <v>3653581.5052700005</v>
      </c>
      <c r="D32" s="55">
        <f>D30-D31</f>
        <v>1636502.4387800007</v>
      </c>
      <c r="E32" s="80"/>
      <c r="F32" s="87"/>
      <c r="G32" s="87"/>
      <c r="H32" s="88"/>
      <c r="I32" s="88"/>
      <c r="J32" s="83"/>
      <c r="K32" s="83"/>
      <c r="L32" s="82"/>
      <c r="M32" s="82"/>
    </row>
    <row r="33" spans="1:13" ht="13.5" thickBot="1">
      <c r="A33" s="9" t="s">
        <v>88</v>
      </c>
      <c r="B33" s="10">
        <v>201</v>
      </c>
      <c r="C33" s="54"/>
      <c r="D33" s="63"/>
      <c r="E33" s="80"/>
      <c r="F33" s="91"/>
      <c r="G33" s="91"/>
      <c r="H33" s="88"/>
      <c r="I33" s="88"/>
      <c r="J33" s="83"/>
      <c r="K33" s="83"/>
      <c r="L33" s="82"/>
      <c r="M33" s="82"/>
    </row>
    <row r="34" spans="1:13" ht="13.5" thickBot="1">
      <c r="A34" s="9" t="s">
        <v>89</v>
      </c>
      <c r="B34" s="10">
        <v>300</v>
      </c>
      <c r="C34" s="53">
        <f>C32+C33</f>
        <v>3653581.5052700005</v>
      </c>
      <c r="D34" s="55">
        <f>D32+D33</f>
        <v>1636502.4387800007</v>
      </c>
      <c r="E34" s="92"/>
      <c r="F34" s="93"/>
      <c r="G34" s="93"/>
      <c r="H34" s="94"/>
      <c r="I34" s="94"/>
      <c r="J34" s="82"/>
      <c r="K34" s="82"/>
      <c r="L34" s="82"/>
      <c r="M34" s="82"/>
    </row>
    <row r="35" spans="1:13" ht="13.5" thickBot="1">
      <c r="A35" s="9" t="s">
        <v>90</v>
      </c>
      <c r="B35" s="10"/>
      <c r="C35" s="53">
        <f>C34</f>
        <v>3653581.5052700005</v>
      </c>
      <c r="D35" s="55">
        <f>D34</f>
        <v>1636502.4387800007</v>
      </c>
      <c r="E35" s="80"/>
      <c r="F35" s="95"/>
      <c r="G35" s="95"/>
      <c r="H35" s="94"/>
      <c r="I35" s="94"/>
      <c r="J35" s="82"/>
      <c r="K35" s="82"/>
      <c r="L35" s="82"/>
      <c r="M35" s="82"/>
    </row>
    <row r="36" spans="1:13" ht="13.5" thickBot="1">
      <c r="A36" s="9" t="s">
        <v>91</v>
      </c>
      <c r="B36" s="10"/>
      <c r="C36" s="54"/>
      <c r="D36" s="23"/>
      <c r="E36" s="80"/>
      <c r="F36" s="93"/>
      <c r="G36" s="93"/>
      <c r="H36" s="94"/>
      <c r="I36" s="94"/>
      <c r="J36" s="82"/>
      <c r="K36" s="82"/>
      <c r="L36" s="82"/>
      <c r="M36" s="82"/>
    </row>
    <row r="37" spans="1:13" ht="13.5" thickBot="1">
      <c r="A37" s="9" t="s">
        <v>92</v>
      </c>
      <c r="B37" s="10">
        <v>400</v>
      </c>
      <c r="C37" s="54"/>
      <c r="D37" s="23"/>
      <c r="F37" s="82"/>
      <c r="G37" s="82"/>
      <c r="H37" s="82"/>
      <c r="I37" s="82"/>
      <c r="J37" s="82"/>
      <c r="K37" s="82"/>
      <c r="L37" s="82"/>
      <c r="M37" s="82"/>
    </row>
    <row r="38" spans="1:13" ht="13.5" thickBot="1">
      <c r="A38" s="9" t="s">
        <v>93</v>
      </c>
      <c r="B38" s="10"/>
      <c r="C38" s="54"/>
      <c r="D38" s="23"/>
      <c r="F38" s="82"/>
      <c r="G38" s="82"/>
      <c r="H38" s="82"/>
      <c r="I38" s="82"/>
      <c r="J38" s="82"/>
      <c r="K38" s="82"/>
      <c r="L38" s="82"/>
      <c r="M38" s="82"/>
    </row>
    <row r="39" spans="1:13" ht="13.5" thickBot="1">
      <c r="A39" s="9" t="s">
        <v>94</v>
      </c>
      <c r="B39" s="10">
        <v>410</v>
      </c>
      <c r="C39" s="54"/>
      <c r="D39" s="23"/>
      <c r="F39" s="82"/>
      <c r="G39" s="82"/>
      <c r="H39" s="82"/>
      <c r="I39" s="82"/>
      <c r="J39" s="82"/>
      <c r="K39" s="82"/>
      <c r="L39" s="82"/>
      <c r="M39" s="82"/>
    </row>
    <row r="40" spans="1:13" ht="13.5" thickBot="1">
      <c r="A40" s="9" t="s">
        <v>95</v>
      </c>
      <c r="B40" s="10">
        <v>411</v>
      </c>
      <c r="C40" s="54"/>
      <c r="D40" s="23"/>
      <c r="F40" s="82"/>
      <c r="G40" s="82"/>
      <c r="H40" s="82"/>
      <c r="I40" s="82"/>
      <c r="J40" s="82"/>
      <c r="K40" s="82"/>
      <c r="L40" s="82"/>
      <c r="M40" s="82"/>
    </row>
    <row r="41" spans="1:13" ht="26.25" thickBot="1">
      <c r="A41" s="9" t="s">
        <v>96</v>
      </c>
      <c r="B41" s="10">
        <v>412</v>
      </c>
      <c r="C41" s="54"/>
      <c r="D41" s="23"/>
      <c r="F41" s="82"/>
      <c r="G41" s="82"/>
      <c r="H41" s="82"/>
      <c r="I41" s="82"/>
      <c r="J41" s="82"/>
      <c r="K41" s="82"/>
      <c r="L41" s="82"/>
      <c r="M41" s="82"/>
    </row>
    <row r="42" spans="1:13" ht="13.5" thickBot="1">
      <c r="A42" s="9" t="s">
        <v>97</v>
      </c>
      <c r="B42" s="10">
        <v>413</v>
      </c>
      <c r="C42" s="54"/>
      <c r="D42" s="23"/>
      <c r="F42" s="82"/>
      <c r="G42" s="82"/>
      <c r="H42" s="82"/>
      <c r="I42" s="82"/>
      <c r="J42" s="82"/>
      <c r="K42" s="82"/>
      <c r="L42" s="82"/>
      <c r="M42" s="82"/>
    </row>
    <row r="43" spans="1:13" ht="13.5" thickBot="1">
      <c r="A43" s="9" t="s">
        <v>98</v>
      </c>
      <c r="B43" s="10">
        <v>414</v>
      </c>
      <c r="C43" s="54"/>
      <c r="D43" s="23"/>
      <c r="F43" s="82"/>
      <c r="G43" s="82"/>
      <c r="H43" s="82"/>
      <c r="I43" s="82"/>
      <c r="J43" s="82"/>
      <c r="K43" s="82"/>
      <c r="L43" s="82"/>
      <c r="M43" s="82"/>
    </row>
    <row r="44" spans="1:13" ht="13.5" thickBot="1">
      <c r="A44" s="9" t="s">
        <v>99</v>
      </c>
      <c r="B44" s="10">
        <v>415</v>
      </c>
      <c r="C44" s="54"/>
      <c r="D44" s="23"/>
      <c r="F44" s="82"/>
      <c r="G44" s="82"/>
      <c r="H44" s="82"/>
      <c r="I44" s="82"/>
      <c r="J44" s="82"/>
      <c r="K44" s="82"/>
      <c r="L44" s="82"/>
      <c r="M44" s="82"/>
    </row>
    <row r="45" spans="1:13" ht="13.5" thickBot="1">
      <c r="A45" s="9" t="s">
        <v>100</v>
      </c>
      <c r="B45" s="10">
        <v>416</v>
      </c>
      <c r="C45" s="54"/>
      <c r="D45" s="23"/>
      <c r="F45" s="82"/>
      <c r="G45" s="82"/>
      <c r="H45" s="82"/>
      <c r="I45" s="82"/>
      <c r="J45" s="82"/>
      <c r="K45" s="82"/>
      <c r="L45" s="82"/>
      <c r="M45" s="82"/>
    </row>
    <row r="46" spans="1:13" ht="13.5" thickBot="1">
      <c r="A46" s="9" t="s">
        <v>101</v>
      </c>
      <c r="B46" s="10">
        <v>417</v>
      </c>
      <c r="C46" s="54"/>
      <c r="D46" s="23"/>
      <c r="F46" s="82"/>
      <c r="G46" s="82"/>
      <c r="H46" s="82"/>
      <c r="I46" s="82"/>
      <c r="J46" s="82"/>
      <c r="K46" s="82"/>
      <c r="L46" s="82"/>
      <c r="M46" s="82"/>
    </row>
    <row r="47" spans="1:4" ht="13.5" thickBot="1">
      <c r="A47" s="9" t="s">
        <v>102</v>
      </c>
      <c r="B47" s="10">
        <v>418</v>
      </c>
      <c r="C47" s="54"/>
      <c r="D47" s="23"/>
    </row>
    <row r="48" spans="1:4" ht="13.5" thickBot="1">
      <c r="A48" s="9" t="s">
        <v>103</v>
      </c>
      <c r="B48" s="10">
        <v>419</v>
      </c>
      <c r="C48" s="54"/>
      <c r="D48" s="23"/>
    </row>
    <row r="49" spans="1:4" ht="13.5" thickBot="1">
      <c r="A49" s="9" t="s">
        <v>104</v>
      </c>
      <c r="B49" s="10">
        <v>420</v>
      </c>
      <c r="C49" s="54"/>
      <c r="D49" s="23"/>
    </row>
    <row r="50" spans="1:4" ht="13.5" thickBot="1">
      <c r="A50" s="9" t="s">
        <v>105</v>
      </c>
      <c r="B50" s="10">
        <v>500</v>
      </c>
      <c r="C50" s="53">
        <f>C34+C37</f>
        <v>3653581.5052700005</v>
      </c>
      <c r="D50" s="24">
        <f>D34+D37</f>
        <v>1636502.4387800007</v>
      </c>
    </row>
    <row r="51" spans="1:4" ht="13.5" thickBot="1">
      <c r="A51" s="9" t="s">
        <v>106</v>
      </c>
      <c r="B51" s="10"/>
      <c r="C51" s="53"/>
      <c r="D51" s="24"/>
    </row>
    <row r="52" spans="1:4" ht="13.5" thickBot="1">
      <c r="A52" s="9" t="s">
        <v>90</v>
      </c>
      <c r="B52" s="10"/>
      <c r="C52" s="53">
        <f>C50</f>
        <v>3653581.5052700005</v>
      </c>
      <c r="D52" s="24">
        <f>D50</f>
        <v>1636502.4387800007</v>
      </c>
    </row>
    <row r="53" spans="1:4" ht="13.5" thickBot="1">
      <c r="A53" s="9" t="s">
        <v>107</v>
      </c>
      <c r="B53" s="10"/>
      <c r="C53" s="54"/>
      <c r="D53" s="23"/>
    </row>
    <row r="54" spans="1:4" ht="13.5" thickBot="1">
      <c r="A54" s="9" t="s">
        <v>108</v>
      </c>
      <c r="B54" s="10">
        <v>600</v>
      </c>
      <c r="C54" s="54"/>
      <c r="D54" s="23"/>
    </row>
    <row r="55" spans="1:4" ht="13.5" thickBot="1">
      <c r="A55" s="9" t="s">
        <v>93</v>
      </c>
      <c r="B55" s="10"/>
      <c r="C55" s="54"/>
      <c r="D55" s="23"/>
    </row>
    <row r="56" spans="1:4" ht="13.5" thickBot="1">
      <c r="A56" s="9" t="s">
        <v>109</v>
      </c>
      <c r="B56" s="10"/>
      <c r="C56" s="54"/>
      <c r="D56" s="23"/>
    </row>
    <row r="57" spans="1:4" ht="13.5" thickBot="1">
      <c r="A57" s="9" t="s">
        <v>110</v>
      </c>
      <c r="B57" s="10"/>
      <c r="C57" s="54"/>
      <c r="D57" s="23"/>
    </row>
    <row r="58" spans="1:4" ht="13.5" thickBot="1">
      <c r="A58" s="9" t="s">
        <v>111</v>
      </c>
      <c r="B58" s="10"/>
      <c r="C58" s="54"/>
      <c r="D58" s="23"/>
    </row>
    <row r="59" spans="1:4" ht="13.5" thickBot="1">
      <c r="A59" s="9" t="s">
        <v>112</v>
      </c>
      <c r="B59" s="10"/>
      <c r="C59" s="54"/>
      <c r="D59" s="23"/>
    </row>
    <row r="60" spans="1:4" ht="13.5" thickBot="1">
      <c r="A60" s="9" t="s">
        <v>110</v>
      </c>
      <c r="B60" s="10"/>
      <c r="C60" s="54"/>
      <c r="D60" s="23"/>
    </row>
    <row r="61" spans="1:4" ht="13.5" thickBot="1">
      <c r="A61" s="9" t="s">
        <v>111</v>
      </c>
      <c r="B61" s="10"/>
      <c r="C61" s="56"/>
      <c r="D61" s="10"/>
    </row>
    <row r="62" ht="12.75">
      <c r="A62" s="1"/>
    </row>
    <row r="63" ht="12.75">
      <c r="A63" s="1"/>
    </row>
    <row r="64" spans="1:2" ht="14.25">
      <c r="A64" s="96"/>
      <c r="B64" s="79"/>
    </row>
    <row r="65" spans="1:26" ht="14.25">
      <c r="A65" s="11" t="s">
        <v>248</v>
      </c>
      <c r="B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4.25">
      <c r="A66" s="1" t="s">
        <v>202</v>
      </c>
      <c r="B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4.25">
      <c r="A67" s="1"/>
      <c r="B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4.25">
      <c r="A68" s="1"/>
      <c r="B68" s="7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2.75">
      <c r="A69" s="11" t="s">
        <v>255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2.75">
      <c r="A70" s="1" t="s">
        <v>203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2.75">
      <c r="A71" s="1" t="s">
        <v>67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5" ht="12.75">
      <c r="A72" s="1"/>
      <c r="C72" s="72"/>
      <c r="D72" s="72"/>
      <c r="E72" s="72"/>
    </row>
    <row r="73" spans="3:5" ht="12.75">
      <c r="C73" s="72"/>
      <c r="D73" s="72"/>
      <c r="E73" s="72"/>
    </row>
  </sheetData>
  <sheetProtection/>
  <mergeCells count="3">
    <mergeCell ref="A9:D9"/>
    <mergeCell ref="A11:D11"/>
    <mergeCell ref="A13:D13"/>
  </mergeCells>
  <hyperlinks>
    <hyperlink ref="D2" r:id="rId1" display="jl:30820087.0 "/>
  </hyperlinks>
  <printOptions/>
  <pageMargins left="0.75" right="0.75" top="1" bottom="1" header="0.5" footer="0.5"/>
  <pageSetup horizontalDpi="600" verticalDpi="600" orientation="portrait" paperSize="9" scale="65" r:id="rId4"/>
  <colBreaks count="1" manualBreakCount="1">
    <brk id="4" max="65535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77.875" style="71" customWidth="1"/>
    <col min="2" max="2" width="9.125" style="71" customWidth="1"/>
    <col min="3" max="3" width="15.875" style="77" customWidth="1"/>
    <col min="4" max="4" width="17.625" style="77" customWidth="1"/>
    <col min="5" max="16384" width="9.125" style="71" customWidth="1"/>
  </cols>
  <sheetData>
    <row r="1" ht="12.75">
      <c r="D1" s="18" t="s">
        <v>113</v>
      </c>
    </row>
    <row r="2" ht="12.75">
      <c r="D2" s="97" t="s">
        <v>0</v>
      </c>
    </row>
    <row r="3" ht="12.75">
      <c r="D3" s="18" t="s">
        <v>1</v>
      </c>
    </row>
    <row r="4" ht="12.75">
      <c r="D4" s="18" t="s">
        <v>2</v>
      </c>
    </row>
    <row r="5" ht="12.75">
      <c r="D5" s="18"/>
    </row>
    <row r="6" ht="12.75">
      <c r="D6" s="18"/>
    </row>
    <row r="7" ht="12.75">
      <c r="D7" s="18" t="s">
        <v>7</v>
      </c>
    </row>
    <row r="8" ht="12.75">
      <c r="A8" s="5"/>
    </row>
    <row r="9" ht="12.75">
      <c r="A9" s="1" t="s">
        <v>253</v>
      </c>
    </row>
    <row r="10" ht="12.75">
      <c r="A10" s="2"/>
    </row>
    <row r="11" ht="12.75">
      <c r="A11" s="2" t="s">
        <v>114</v>
      </c>
    </row>
    <row r="12" ht="12.75">
      <c r="A12" s="2"/>
    </row>
    <row r="13" ht="12.75">
      <c r="A13" s="4" t="s">
        <v>260</v>
      </c>
    </row>
    <row r="14" ht="12.75">
      <c r="A14" s="4"/>
    </row>
    <row r="15" ht="12.75">
      <c r="D15" s="18" t="s">
        <v>115</v>
      </c>
    </row>
    <row r="16" ht="13.5" thickBot="1">
      <c r="A16" s="3"/>
    </row>
    <row r="17" spans="1:4" ht="26.25" thickBot="1">
      <c r="A17" s="7" t="s">
        <v>69</v>
      </c>
      <c r="B17" s="8" t="s">
        <v>10</v>
      </c>
      <c r="C17" s="19" t="s">
        <v>70</v>
      </c>
      <c r="D17" s="19" t="s">
        <v>71</v>
      </c>
    </row>
    <row r="18" spans="1:4" ht="13.5" thickBot="1">
      <c r="A18" s="107" t="s">
        <v>116</v>
      </c>
      <c r="B18" s="108"/>
      <c r="C18" s="108"/>
      <c r="D18" s="109"/>
    </row>
    <row r="19" spans="1:4" ht="13.5" thickBot="1">
      <c r="A19" s="9" t="s">
        <v>117</v>
      </c>
      <c r="B19" s="10">
        <v>10</v>
      </c>
      <c r="C19" s="13">
        <f>SUM(C21:C26)</f>
        <v>23517136.627079997</v>
      </c>
      <c r="D19" s="13">
        <f>SUM(D21:D26)</f>
        <v>17542242.214259997</v>
      </c>
    </row>
    <row r="20" spans="1:4" ht="13.5" thickBot="1">
      <c r="A20" s="9" t="s">
        <v>93</v>
      </c>
      <c r="B20" s="10"/>
      <c r="C20" s="12"/>
      <c r="D20" s="12"/>
    </row>
    <row r="21" spans="1:4" ht="13.5" thickBot="1">
      <c r="A21" s="9" t="s">
        <v>118</v>
      </c>
      <c r="B21" s="10">
        <v>11</v>
      </c>
      <c r="C21" s="12">
        <v>22827251.101209998</v>
      </c>
      <c r="D21" s="12">
        <v>16643122.86259</v>
      </c>
    </row>
    <row r="22" spans="1:4" ht="13.5" thickBot="1">
      <c r="A22" s="9" t="s">
        <v>119</v>
      </c>
      <c r="B22" s="10">
        <v>12</v>
      </c>
      <c r="C22" s="12">
        <v>24835.193219999997</v>
      </c>
      <c r="D22" s="12">
        <v>125927.29668000003</v>
      </c>
    </row>
    <row r="23" spans="1:4" ht="13.5" thickBot="1">
      <c r="A23" s="9" t="s">
        <v>120</v>
      </c>
      <c r="B23" s="10">
        <v>13</v>
      </c>
      <c r="C23" s="12">
        <v>0</v>
      </c>
      <c r="D23" s="12"/>
    </row>
    <row r="24" spans="1:4" ht="13.5" thickBot="1">
      <c r="A24" s="9" t="s">
        <v>121</v>
      </c>
      <c r="B24" s="10">
        <v>14</v>
      </c>
      <c r="C24" s="12">
        <v>0</v>
      </c>
      <c r="D24" s="12"/>
    </row>
    <row r="25" spans="1:4" ht="13.5" thickBot="1">
      <c r="A25" s="9" t="s">
        <v>122</v>
      </c>
      <c r="B25" s="10">
        <v>15</v>
      </c>
      <c r="C25" s="12">
        <v>457209.23904</v>
      </c>
      <c r="D25" s="12">
        <v>639802.58062</v>
      </c>
    </row>
    <row r="26" spans="1:4" ht="13.5" thickBot="1">
      <c r="A26" s="9" t="s">
        <v>123</v>
      </c>
      <c r="B26" s="10">
        <v>16</v>
      </c>
      <c r="C26" s="12">
        <v>207841.09361</v>
      </c>
      <c r="D26" s="12">
        <v>133389.47436999998</v>
      </c>
    </row>
    <row r="27" spans="1:4" ht="13.5" thickBot="1">
      <c r="A27" s="9" t="s">
        <v>124</v>
      </c>
      <c r="B27" s="10">
        <v>20</v>
      </c>
      <c r="C27" s="13">
        <f>SUM(C29:C35)</f>
        <v>17784791.327620003</v>
      </c>
      <c r="D27" s="13">
        <f>SUM(D29:D35)</f>
        <v>17101293.637036424</v>
      </c>
    </row>
    <row r="28" spans="1:4" ht="13.5" thickBot="1">
      <c r="A28" s="9" t="s">
        <v>93</v>
      </c>
      <c r="B28" s="10"/>
      <c r="C28" s="12"/>
      <c r="D28" s="12"/>
    </row>
    <row r="29" spans="1:4" ht="13.5" thickBot="1">
      <c r="A29" s="9" t="s">
        <v>125</v>
      </c>
      <c r="B29" s="10">
        <v>21</v>
      </c>
      <c r="C29" s="12">
        <v>11275722.02082</v>
      </c>
      <c r="D29" s="12">
        <v>11128981.083354997</v>
      </c>
    </row>
    <row r="30" spans="1:4" ht="13.5" thickBot="1">
      <c r="A30" s="9" t="s">
        <v>126</v>
      </c>
      <c r="B30" s="10">
        <v>22</v>
      </c>
      <c r="C30" s="12">
        <v>165259.64574</v>
      </c>
      <c r="D30" s="12">
        <v>577862.4498114281</v>
      </c>
    </row>
    <row r="31" spans="1:4" ht="13.5" thickBot="1">
      <c r="A31" s="9" t="s">
        <v>127</v>
      </c>
      <c r="B31" s="10">
        <v>23</v>
      </c>
      <c r="C31" s="12">
        <v>3778273.15024</v>
      </c>
      <c r="D31" s="12">
        <v>3205412.55046</v>
      </c>
    </row>
    <row r="32" spans="1:4" ht="13.5" thickBot="1">
      <c r="A32" s="9" t="s">
        <v>128</v>
      </c>
      <c r="B32" s="10">
        <v>24</v>
      </c>
      <c r="C32" s="12">
        <v>561174.3594</v>
      </c>
      <c r="D32" s="12">
        <v>853492.31761</v>
      </c>
    </row>
    <row r="33" spans="1:4" ht="13.5" thickBot="1">
      <c r="A33" s="9" t="s">
        <v>129</v>
      </c>
      <c r="B33" s="10">
        <v>25</v>
      </c>
      <c r="C33" s="12">
        <v>0</v>
      </c>
      <c r="D33" s="12"/>
    </row>
    <row r="34" spans="1:4" ht="13.5" thickBot="1">
      <c r="A34" s="9" t="s">
        <v>130</v>
      </c>
      <c r="B34" s="10">
        <v>26</v>
      </c>
      <c r="C34" s="12">
        <v>1450065.33253</v>
      </c>
      <c r="D34" s="12">
        <v>1088517.81212</v>
      </c>
    </row>
    <row r="35" spans="1:4" ht="13.5" thickBot="1">
      <c r="A35" s="9" t="s">
        <v>131</v>
      </c>
      <c r="B35" s="10">
        <v>27</v>
      </c>
      <c r="C35" s="12">
        <v>554296.81889</v>
      </c>
      <c r="D35" s="12">
        <v>247027.42368</v>
      </c>
    </row>
    <row r="36" spans="1:4" ht="13.5" thickBot="1">
      <c r="A36" s="9" t="s">
        <v>132</v>
      </c>
      <c r="B36" s="10">
        <v>30</v>
      </c>
      <c r="C36" s="13">
        <f>C19-C27</f>
        <v>5732345.299459994</v>
      </c>
      <c r="D36" s="13">
        <f>D19-D27</f>
        <v>440948.5772235729</v>
      </c>
    </row>
    <row r="37" spans="1:4" ht="13.5" thickBot="1">
      <c r="A37" s="107" t="s">
        <v>133</v>
      </c>
      <c r="B37" s="108"/>
      <c r="C37" s="108"/>
      <c r="D37" s="109"/>
    </row>
    <row r="38" spans="1:4" ht="13.5" thickBot="1">
      <c r="A38" s="9" t="s">
        <v>134</v>
      </c>
      <c r="B38" s="10">
        <v>40</v>
      </c>
      <c r="C38" s="13">
        <f>SUM(C40:C50)</f>
        <v>1781176.6152</v>
      </c>
      <c r="D38" s="13">
        <f>SUM(D40:D50)</f>
        <v>0</v>
      </c>
    </row>
    <row r="39" spans="1:4" ht="13.5" thickBot="1">
      <c r="A39" s="9" t="s">
        <v>93</v>
      </c>
      <c r="B39" s="10"/>
      <c r="C39" s="12"/>
      <c r="D39" s="12"/>
    </row>
    <row r="40" spans="1:4" ht="13.5" thickBot="1">
      <c r="A40" s="9" t="s">
        <v>135</v>
      </c>
      <c r="B40" s="10">
        <v>41</v>
      </c>
      <c r="C40" s="12"/>
      <c r="D40" s="12"/>
    </row>
    <row r="41" spans="1:4" ht="13.5" thickBot="1">
      <c r="A41" s="9" t="s">
        <v>136</v>
      </c>
      <c r="B41" s="10">
        <v>42</v>
      </c>
      <c r="C41" s="12"/>
      <c r="D41" s="12"/>
    </row>
    <row r="42" spans="1:4" ht="13.5" thickBot="1">
      <c r="A42" s="9" t="s">
        <v>137</v>
      </c>
      <c r="B42" s="10">
        <v>43</v>
      </c>
      <c r="C42" s="12"/>
      <c r="D42" s="12"/>
    </row>
    <row r="43" spans="1:4" ht="26.25" thickBot="1">
      <c r="A43" s="9" t="s">
        <v>138</v>
      </c>
      <c r="B43" s="10">
        <v>44</v>
      </c>
      <c r="C43" s="12"/>
      <c r="D43" s="12"/>
    </row>
    <row r="44" spans="1:4" ht="13.5" thickBot="1">
      <c r="A44" s="9" t="s">
        <v>139</v>
      </c>
      <c r="B44" s="10">
        <v>45</v>
      </c>
      <c r="C44" s="12"/>
      <c r="D44" s="12"/>
    </row>
    <row r="45" spans="1:4" ht="13.5" thickBot="1">
      <c r="A45" s="9" t="s">
        <v>140</v>
      </c>
      <c r="B45" s="10">
        <v>46</v>
      </c>
      <c r="C45" s="12"/>
      <c r="D45" s="12"/>
    </row>
    <row r="46" spans="1:4" ht="13.5" thickBot="1">
      <c r="A46" s="9" t="s">
        <v>141</v>
      </c>
      <c r="B46" s="10">
        <v>47</v>
      </c>
      <c r="C46" s="12"/>
      <c r="D46" s="12"/>
    </row>
    <row r="47" spans="1:4" ht="13.5" thickBot="1">
      <c r="A47" s="9" t="s">
        <v>142</v>
      </c>
      <c r="B47" s="10">
        <v>48</v>
      </c>
      <c r="C47" s="12"/>
      <c r="D47" s="12"/>
    </row>
    <row r="48" spans="1:4" ht="13.5" thickBot="1">
      <c r="A48" s="9" t="s">
        <v>143</v>
      </c>
      <c r="B48" s="10">
        <v>49</v>
      </c>
      <c r="C48" s="12">
        <v>781176.6152</v>
      </c>
      <c r="D48" s="12"/>
    </row>
    <row r="49" spans="1:4" ht="13.5" thickBot="1">
      <c r="A49" s="9" t="s">
        <v>122</v>
      </c>
      <c r="B49" s="10">
        <v>50</v>
      </c>
      <c r="C49" s="12"/>
      <c r="D49" s="12"/>
    </row>
    <row r="50" spans="1:4" ht="13.5" thickBot="1">
      <c r="A50" s="9" t="s">
        <v>123</v>
      </c>
      <c r="B50" s="10">
        <v>51</v>
      </c>
      <c r="C50" s="12">
        <v>1000000</v>
      </c>
      <c r="D50" s="12"/>
    </row>
    <row r="51" spans="1:4" ht="13.5" thickBot="1">
      <c r="A51" s="9" t="s">
        <v>144</v>
      </c>
      <c r="B51" s="10">
        <v>60</v>
      </c>
      <c r="C51" s="13">
        <f>SUM(C53:C63)</f>
        <v>10699242.402260002</v>
      </c>
      <c r="D51" s="13">
        <f>SUM(D53:D63)</f>
        <v>11819767.941553572</v>
      </c>
    </row>
    <row r="52" spans="1:4" ht="13.5" thickBot="1">
      <c r="A52" s="9" t="s">
        <v>93</v>
      </c>
      <c r="B52" s="10"/>
      <c r="C52" s="12"/>
      <c r="D52" s="12"/>
    </row>
    <row r="53" spans="1:4" ht="13.5" thickBot="1">
      <c r="A53" s="9" t="s">
        <v>145</v>
      </c>
      <c r="B53" s="10">
        <v>61</v>
      </c>
      <c r="C53" s="57">
        <v>9550367.363850001</v>
      </c>
      <c r="D53" s="12">
        <v>10563026.341553573</v>
      </c>
    </row>
    <row r="54" spans="1:4" ht="13.5" thickBot="1">
      <c r="A54" s="9" t="s">
        <v>146</v>
      </c>
      <c r="B54" s="10">
        <v>62</v>
      </c>
      <c r="C54" s="12">
        <v>58865.038409999994</v>
      </c>
      <c r="D54" s="12">
        <v>5841.6</v>
      </c>
    </row>
    <row r="55" spans="1:4" ht="13.5" thickBot="1">
      <c r="A55" s="9" t="s">
        <v>147</v>
      </c>
      <c r="B55" s="10">
        <v>63</v>
      </c>
      <c r="C55" s="12"/>
      <c r="D55" s="12"/>
    </row>
    <row r="56" spans="1:4" ht="26.25" thickBot="1">
      <c r="A56" s="9" t="s">
        <v>148</v>
      </c>
      <c r="B56" s="10">
        <v>64</v>
      </c>
      <c r="C56" s="12"/>
      <c r="D56" s="12"/>
    </row>
    <row r="57" spans="1:4" ht="13.5" thickBot="1">
      <c r="A57" s="9" t="s">
        <v>149</v>
      </c>
      <c r="B57" s="10">
        <v>65</v>
      </c>
      <c r="C57" s="12">
        <v>300010</v>
      </c>
      <c r="D57" s="12"/>
    </row>
    <row r="58" spans="1:4" ht="13.5" thickBot="1">
      <c r="A58" s="9" t="s">
        <v>150</v>
      </c>
      <c r="B58" s="10">
        <v>66</v>
      </c>
      <c r="C58" s="12"/>
      <c r="D58" s="12"/>
    </row>
    <row r="59" spans="1:4" ht="13.5" thickBot="1">
      <c r="A59" s="9" t="s">
        <v>151</v>
      </c>
      <c r="B59" s="10">
        <v>67</v>
      </c>
      <c r="C59" s="12"/>
      <c r="D59" s="12"/>
    </row>
    <row r="60" spans="1:4" ht="13.5" thickBot="1">
      <c r="A60" s="9" t="s">
        <v>152</v>
      </c>
      <c r="B60" s="10">
        <v>68</v>
      </c>
      <c r="C60" s="12"/>
      <c r="D60" s="12"/>
    </row>
    <row r="61" spans="1:4" ht="13.5" thickBot="1">
      <c r="A61" s="9" t="s">
        <v>142</v>
      </c>
      <c r="B61" s="10">
        <v>69</v>
      </c>
      <c r="C61" s="12"/>
      <c r="D61" s="12"/>
    </row>
    <row r="62" spans="1:4" ht="13.5" thickBot="1">
      <c r="A62" s="9" t="s">
        <v>153</v>
      </c>
      <c r="B62" s="10">
        <v>70</v>
      </c>
      <c r="C62" s="12"/>
      <c r="D62" s="12"/>
    </row>
    <row r="63" spans="1:4" ht="13.5" thickBot="1">
      <c r="A63" s="9" t="s">
        <v>131</v>
      </c>
      <c r="B63" s="10">
        <v>71</v>
      </c>
      <c r="C63" s="12">
        <f>90000+400000+300000</f>
        <v>790000</v>
      </c>
      <c r="D63" s="12">
        <v>1250900</v>
      </c>
    </row>
    <row r="64" spans="1:4" ht="13.5" thickBot="1">
      <c r="A64" s="9" t="s">
        <v>154</v>
      </c>
      <c r="B64" s="10">
        <v>80</v>
      </c>
      <c r="C64" s="13">
        <f>C38-C51</f>
        <v>-8918065.787060002</v>
      </c>
      <c r="D64" s="13">
        <f>D38-D51</f>
        <v>-11819767.941553572</v>
      </c>
    </row>
    <row r="65" spans="1:4" ht="13.5" thickBot="1">
      <c r="A65" s="107" t="s">
        <v>155</v>
      </c>
      <c r="B65" s="108"/>
      <c r="C65" s="108"/>
      <c r="D65" s="109"/>
    </row>
    <row r="66" spans="1:4" ht="13.5" thickBot="1">
      <c r="A66" s="9" t="s">
        <v>156</v>
      </c>
      <c r="B66" s="10">
        <v>90</v>
      </c>
      <c r="C66" s="13">
        <f>SUM(C68:C71)</f>
        <v>432251.20311</v>
      </c>
      <c r="D66" s="13">
        <f>SUM(D68:D71)</f>
        <v>1799226.64827</v>
      </c>
    </row>
    <row r="67" spans="1:4" ht="13.5" thickBot="1">
      <c r="A67" s="9" t="s">
        <v>93</v>
      </c>
      <c r="B67" s="10"/>
      <c r="C67" s="12"/>
      <c r="D67" s="12"/>
    </row>
    <row r="68" spans="1:4" ht="13.5" thickBot="1">
      <c r="A68" s="9" t="s">
        <v>157</v>
      </c>
      <c r="B68" s="10">
        <v>91</v>
      </c>
      <c r="C68" s="12"/>
      <c r="D68" s="12"/>
    </row>
    <row r="69" spans="1:4" ht="13.5" thickBot="1">
      <c r="A69" s="9" t="s">
        <v>158</v>
      </c>
      <c r="B69" s="10">
        <v>92</v>
      </c>
      <c r="C69" s="12">
        <v>407607</v>
      </c>
      <c r="D69" s="12">
        <v>1793733.41054</v>
      </c>
    </row>
    <row r="70" spans="1:4" ht="13.5" thickBot="1">
      <c r="A70" s="9" t="s">
        <v>122</v>
      </c>
      <c r="B70" s="10">
        <v>93</v>
      </c>
      <c r="C70" s="12">
        <v>0</v>
      </c>
      <c r="D70" s="12"/>
    </row>
    <row r="71" spans="1:4" ht="13.5" thickBot="1">
      <c r="A71" s="9" t="s">
        <v>123</v>
      </c>
      <c r="B71" s="10">
        <v>94</v>
      </c>
      <c r="C71" s="12">
        <f>22652.20311+1992</f>
        <v>24644.20311</v>
      </c>
      <c r="D71" s="12">
        <v>5493.237730000001</v>
      </c>
    </row>
    <row r="72" spans="1:4" ht="13.5" thickBot="1">
      <c r="A72" s="9" t="s">
        <v>159</v>
      </c>
      <c r="B72" s="10">
        <v>100</v>
      </c>
      <c r="C72" s="13">
        <f>SUM(C74:C78)</f>
        <v>6707589.041680001</v>
      </c>
      <c r="D72" s="13">
        <f>SUM(D74:D78)</f>
        <v>1153112.2853100002</v>
      </c>
    </row>
    <row r="73" spans="1:4" ht="13.5" thickBot="1">
      <c r="A73" s="9" t="s">
        <v>93</v>
      </c>
      <c r="B73" s="10"/>
      <c r="C73" s="12"/>
      <c r="D73" s="12"/>
    </row>
    <row r="74" spans="1:4" ht="13.5" thickBot="1">
      <c r="A74" s="9" t="s">
        <v>160</v>
      </c>
      <c r="B74" s="10">
        <v>101</v>
      </c>
      <c r="C74" s="12">
        <v>5198207.879930001</v>
      </c>
      <c r="D74" s="12">
        <v>632211.95296</v>
      </c>
    </row>
    <row r="75" spans="1:4" ht="13.5" thickBot="1">
      <c r="A75" s="9" t="s">
        <v>128</v>
      </c>
      <c r="B75" s="10">
        <v>102</v>
      </c>
      <c r="C75" s="12"/>
      <c r="D75" s="12"/>
    </row>
    <row r="76" spans="1:4" ht="13.5" thickBot="1">
      <c r="A76" s="9" t="s">
        <v>161</v>
      </c>
      <c r="B76" s="10">
        <v>103</v>
      </c>
      <c r="C76" s="12">
        <v>703183.163</v>
      </c>
      <c r="D76" s="12"/>
    </row>
    <row r="77" spans="1:4" ht="13.5" thickBot="1">
      <c r="A77" s="9" t="s">
        <v>162</v>
      </c>
      <c r="B77" s="10">
        <v>104</v>
      </c>
      <c r="C77" s="12">
        <v>0</v>
      </c>
      <c r="D77" s="12"/>
    </row>
    <row r="78" spans="1:4" ht="13.5" thickBot="1">
      <c r="A78" s="9" t="s">
        <v>163</v>
      </c>
      <c r="B78" s="10">
        <v>105</v>
      </c>
      <c r="C78" s="12">
        <v>806197.99875</v>
      </c>
      <c r="D78" s="12">
        <v>520900.33235000004</v>
      </c>
    </row>
    <row r="79" spans="1:4" ht="13.5" thickBot="1">
      <c r="A79" s="9" t="s">
        <v>164</v>
      </c>
      <c r="B79" s="10">
        <v>110</v>
      </c>
      <c r="C79" s="13">
        <f>C66-C72</f>
        <v>-6275337.838570001</v>
      </c>
      <c r="D79" s="13">
        <f>D66-D72</f>
        <v>646114.3629599998</v>
      </c>
    </row>
    <row r="80" spans="1:4" ht="13.5" thickBot="1">
      <c r="A80" s="9" t="s">
        <v>165</v>
      </c>
      <c r="B80" s="10">
        <v>120</v>
      </c>
      <c r="C80" s="12"/>
      <c r="D80" s="12"/>
    </row>
    <row r="81" spans="1:4" ht="13.5" thickBot="1">
      <c r="A81" s="9" t="s">
        <v>166</v>
      </c>
      <c r="B81" s="10">
        <v>130</v>
      </c>
      <c r="C81" s="13">
        <f>C36+C64+C79</f>
        <v>-9461058.326170009</v>
      </c>
      <c r="D81" s="13">
        <f>D36+D64+D79</f>
        <v>-10732705.00137</v>
      </c>
    </row>
    <row r="82" spans="1:4" ht="13.5" thickBot="1">
      <c r="A82" s="9" t="s">
        <v>167</v>
      </c>
      <c r="B82" s="10">
        <v>140</v>
      </c>
      <c r="C82" s="13">
        <v>18257965</v>
      </c>
      <c r="D82" s="13">
        <v>23486890</v>
      </c>
    </row>
    <row r="83" spans="1:4" ht="13.5" thickBot="1">
      <c r="A83" s="9" t="s">
        <v>168</v>
      </c>
      <c r="B83" s="10">
        <v>150</v>
      </c>
      <c r="C83" s="13">
        <f>C81+C82</f>
        <v>8796906.673829991</v>
      </c>
      <c r="D83" s="13">
        <f>D81+D82</f>
        <v>12754184.99863</v>
      </c>
    </row>
    <row r="84" spans="1:4" ht="12.75">
      <c r="A84" s="1"/>
      <c r="C84" s="98">
        <f>C83-'Бухгалтерский баланс'!C23</f>
        <v>-0.32617000862956047</v>
      </c>
      <c r="D84" s="99"/>
    </row>
    <row r="85" ht="12.75">
      <c r="A85" s="1"/>
    </row>
    <row r="86" spans="1:26" ht="14.25">
      <c r="A86" s="11" t="s">
        <v>251</v>
      </c>
      <c r="B86" s="79"/>
      <c r="C86" s="71"/>
      <c r="D86" s="71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4.25">
      <c r="A87" s="1" t="s">
        <v>202</v>
      </c>
      <c r="B87" s="79"/>
      <c r="C87" s="71"/>
      <c r="D87" s="71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4.25">
      <c r="A88" s="1"/>
      <c r="B88" s="79"/>
      <c r="C88" s="71"/>
      <c r="D88" s="71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2.75">
      <c r="A89" s="11" t="s">
        <v>256</v>
      </c>
      <c r="C89" s="71"/>
      <c r="D89" s="71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2.75">
      <c r="A90" s="1" t="s">
        <v>203</v>
      </c>
      <c r="C90" s="71"/>
      <c r="D90" s="71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2.75">
      <c r="A91" s="1" t="s">
        <v>67</v>
      </c>
      <c r="C91" s="71"/>
      <c r="D91" s="71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3:26" ht="12.75">
      <c r="C92" s="71"/>
      <c r="D92" s="71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3:26" ht="12.75">
      <c r="C93" s="71"/>
      <c r="D93" s="71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</sheetData>
  <sheetProtection/>
  <mergeCells count="3">
    <mergeCell ref="A18:D18"/>
    <mergeCell ref="A37:D37"/>
    <mergeCell ref="A65:D65"/>
  </mergeCells>
  <hyperlinks>
    <hyperlink ref="D2" r:id="rId1" display="jl:30820085.0 "/>
  </hyperlinks>
  <printOptions/>
  <pageMargins left="0.75" right="0.75" top="1" bottom="1" header="0.5" footer="0.5"/>
  <pageSetup horizontalDpi="600" verticalDpi="600" orientation="portrait" paperSize="9" scale="5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9">
      <selection activeCell="C40" sqref="C40"/>
    </sheetView>
  </sheetViews>
  <sheetFormatPr defaultColWidth="9.00390625" defaultRowHeight="12.75"/>
  <cols>
    <col min="1" max="1" width="82.875" style="0" customWidth="1"/>
    <col min="2" max="3" width="16.00390625" style="0" customWidth="1"/>
    <col min="4" max="4" width="14.75390625" style="0" customWidth="1"/>
  </cols>
  <sheetData>
    <row r="1" ht="12.75">
      <c r="D1" s="5" t="s">
        <v>169</v>
      </c>
    </row>
    <row r="2" ht="12.75">
      <c r="D2" s="6" t="s">
        <v>0</v>
      </c>
    </row>
    <row r="3" ht="12.75">
      <c r="D3" s="5" t="s">
        <v>1</v>
      </c>
    </row>
    <row r="4" ht="12.75">
      <c r="D4" s="5" t="s">
        <v>2</v>
      </c>
    </row>
    <row r="5" ht="12.75">
      <c r="D5" s="5"/>
    </row>
    <row r="6" ht="12.75">
      <c r="D6" s="5"/>
    </row>
    <row r="7" ht="12.75">
      <c r="D7" s="5" t="s">
        <v>7</v>
      </c>
    </row>
    <row r="8" ht="12.75">
      <c r="A8" s="5"/>
    </row>
    <row r="9" ht="12.75">
      <c r="A9" s="1" t="s">
        <v>253</v>
      </c>
    </row>
    <row r="10" ht="12.75">
      <c r="A10" s="1"/>
    </row>
    <row r="11" ht="12.75">
      <c r="A11" s="2" t="s">
        <v>170</v>
      </c>
    </row>
    <row r="12" ht="12.75">
      <c r="A12" s="2"/>
    </row>
    <row r="13" ht="12.75">
      <c r="A13" s="4" t="s">
        <v>257</v>
      </c>
    </row>
    <row r="14" ht="12.75">
      <c r="A14" s="4"/>
    </row>
    <row r="15" ht="12.75">
      <c r="D15" s="5" t="s">
        <v>115</v>
      </c>
    </row>
    <row r="16" ht="13.5" thickBot="1">
      <c r="A16" s="5"/>
    </row>
    <row r="17" spans="1:4" ht="26.25" thickBot="1">
      <c r="A17" s="7" t="s">
        <v>69</v>
      </c>
      <c r="B17" s="8" t="s">
        <v>10</v>
      </c>
      <c r="C17" s="8" t="s">
        <v>70</v>
      </c>
      <c r="D17" s="8" t="s">
        <v>71</v>
      </c>
    </row>
    <row r="18" spans="1:4" ht="13.5" thickBot="1">
      <c r="A18" s="9" t="s">
        <v>171</v>
      </c>
      <c r="B18" s="10"/>
      <c r="C18" s="12"/>
      <c r="D18" s="12"/>
    </row>
    <row r="19" spans="1:4" ht="13.5" thickBot="1">
      <c r="A19" s="9" t="s">
        <v>172</v>
      </c>
      <c r="B19" s="10">
        <v>10</v>
      </c>
      <c r="C19" s="12">
        <v>3348503</v>
      </c>
      <c r="D19" s="12">
        <v>916680</v>
      </c>
    </row>
    <row r="20" spans="1:4" ht="13.5" thickBot="1">
      <c r="A20" s="9" t="s">
        <v>173</v>
      </c>
      <c r="B20" s="10">
        <v>11</v>
      </c>
      <c r="C20" s="12">
        <v>1713983</v>
      </c>
      <c r="D20" s="12">
        <v>1159162</v>
      </c>
    </row>
    <row r="21" spans="1:4" ht="13.5" thickBot="1">
      <c r="A21" s="9" t="s">
        <v>174</v>
      </c>
      <c r="B21" s="10">
        <v>12</v>
      </c>
      <c r="C21" s="12"/>
      <c r="D21" s="12"/>
    </row>
    <row r="22" spans="1:4" ht="13.5" thickBot="1">
      <c r="A22" s="9" t="s">
        <v>175</v>
      </c>
      <c r="B22" s="10">
        <v>13</v>
      </c>
      <c r="C22" s="12">
        <v>4518</v>
      </c>
      <c r="D22" s="12"/>
    </row>
    <row r="23" spans="1:4" ht="26.25" thickBot="1">
      <c r="A23" s="9" t="s">
        <v>176</v>
      </c>
      <c r="B23" s="10">
        <v>14</v>
      </c>
      <c r="C23" s="12"/>
      <c r="D23" s="12"/>
    </row>
    <row r="24" spans="1:4" ht="13.5" thickBot="1">
      <c r="A24" s="9" t="s">
        <v>177</v>
      </c>
      <c r="B24" s="10">
        <v>15</v>
      </c>
      <c r="C24" s="12">
        <v>1915</v>
      </c>
      <c r="D24" s="12">
        <v>73300</v>
      </c>
    </row>
    <row r="25" spans="1:4" ht="13.5" thickBot="1">
      <c r="A25" s="9" t="s">
        <v>178</v>
      </c>
      <c r="B25" s="10">
        <v>16</v>
      </c>
      <c r="C25" s="12"/>
      <c r="D25" s="12"/>
    </row>
    <row r="26" spans="1:4" ht="13.5" thickBot="1">
      <c r="A26" s="9" t="s">
        <v>179</v>
      </c>
      <c r="B26" s="10">
        <v>17</v>
      </c>
      <c r="C26" s="12"/>
      <c r="D26" s="12"/>
    </row>
    <row r="27" spans="1:4" ht="26.25" thickBot="1">
      <c r="A27" s="9" t="s">
        <v>180</v>
      </c>
      <c r="B27" s="10">
        <v>18</v>
      </c>
      <c r="C27" s="12"/>
      <c r="D27" s="12"/>
    </row>
    <row r="28" spans="1:4" ht="13.5" thickBot="1">
      <c r="A28" s="9" t="s">
        <v>181</v>
      </c>
      <c r="B28" s="10">
        <v>19</v>
      </c>
      <c r="C28" s="12">
        <f>803706-349555</f>
        <v>454151</v>
      </c>
      <c r="D28" s="12">
        <v>135631</v>
      </c>
    </row>
    <row r="29" spans="1:4" ht="13.5" thickBot="1">
      <c r="A29" s="9" t="s">
        <v>46</v>
      </c>
      <c r="B29" s="10">
        <v>20</v>
      </c>
      <c r="C29" s="12"/>
      <c r="D29" s="12">
        <v>132103</v>
      </c>
    </row>
    <row r="30" spans="1:4" ht="13.5" thickBot="1">
      <c r="A30" s="9" t="s">
        <v>182</v>
      </c>
      <c r="B30" s="10">
        <v>21</v>
      </c>
      <c r="C30" s="12"/>
      <c r="D30" s="12"/>
    </row>
    <row r="31" spans="1:4" ht="13.5" thickBot="1">
      <c r="A31" s="9" t="s">
        <v>183</v>
      </c>
      <c r="B31" s="10">
        <v>22</v>
      </c>
      <c r="C31" s="12"/>
      <c r="D31" s="12"/>
    </row>
    <row r="32" spans="1:4" ht="13.5" thickBot="1">
      <c r="A32" s="9" t="s">
        <v>184</v>
      </c>
      <c r="B32" s="10">
        <v>23</v>
      </c>
      <c r="C32" s="12"/>
      <c r="D32" s="12"/>
    </row>
    <row r="33" spans="1:4" ht="26.25" thickBot="1">
      <c r="A33" s="9" t="s">
        <v>185</v>
      </c>
      <c r="B33" s="10">
        <v>24</v>
      </c>
      <c r="C33" s="12"/>
      <c r="D33" s="12"/>
    </row>
    <row r="34" spans="1:4" ht="13.5" thickBot="1">
      <c r="A34" s="9" t="s">
        <v>186</v>
      </c>
      <c r="B34" s="10">
        <v>25</v>
      </c>
      <c r="C34" s="12">
        <v>-13851</v>
      </c>
      <c r="D34" s="12">
        <v>-324530</v>
      </c>
    </row>
    <row r="35" spans="1:4" ht="13.5" thickBot="1">
      <c r="A35" s="9" t="s">
        <v>187</v>
      </c>
      <c r="B35" s="10">
        <v>30</v>
      </c>
      <c r="C35" s="13">
        <f>SUM(C20:C34)</f>
        <v>2160716</v>
      </c>
      <c r="D35" s="13">
        <f>SUM(D20:D34)</f>
        <v>1175666</v>
      </c>
    </row>
    <row r="36" spans="1:4" ht="13.5" thickBot="1">
      <c r="A36" s="9" t="s">
        <v>188</v>
      </c>
      <c r="B36" s="10">
        <v>31</v>
      </c>
      <c r="C36" s="12">
        <v>-94425</v>
      </c>
      <c r="D36" s="12">
        <v>-220398</v>
      </c>
    </row>
    <row r="37" spans="1:4" ht="13.5" thickBot="1">
      <c r="A37" s="9" t="s">
        <v>189</v>
      </c>
      <c r="B37" s="10">
        <v>32</v>
      </c>
      <c r="C37" s="12"/>
      <c r="D37" s="12"/>
    </row>
    <row r="38" spans="1:4" ht="13.5" thickBot="1">
      <c r="A38" s="9" t="s">
        <v>190</v>
      </c>
      <c r="B38" s="10">
        <v>33</v>
      </c>
      <c r="C38" s="12">
        <v>91975</v>
      </c>
      <c r="D38" s="12">
        <v>254665</v>
      </c>
    </row>
    <row r="39" spans="1:4" ht="13.5" thickBot="1">
      <c r="A39" s="9" t="s">
        <v>191</v>
      </c>
      <c r="B39" s="10">
        <v>34</v>
      </c>
      <c r="C39" s="12">
        <v>-1311642</v>
      </c>
      <c r="D39" s="12">
        <v>-1023690</v>
      </c>
    </row>
    <row r="40" spans="1:4" ht="13.5" thickBot="1">
      <c r="A40" s="9" t="s">
        <v>192</v>
      </c>
      <c r="B40" s="10">
        <v>35</v>
      </c>
      <c r="C40" s="12">
        <v>5311</v>
      </c>
      <c r="D40" s="12">
        <v>-309379</v>
      </c>
    </row>
    <row r="41" spans="1:4" ht="13.5" thickBot="1">
      <c r="A41" s="9" t="s">
        <v>193</v>
      </c>
      <c r="B41" s="10">
        <v>36</v>
      </c>
      <c r="C41" s="12"/>
      <c r="D41" s="12"/>
    </row>
    <row r="42" spans="1:4" ht="13.5" thickBot="1">
      <c r="A42" s="9" t="s">
        <v>194</v>
      </c>
      <c r="B42" s="10">
        <v>40</v>
      </c>
      <c r="C42" s="13">
        <f>SUM(C36:C41)</f>
        <v>-1308781</v>
      </c>
      <c r="D42" s="13">
        <f>SUM(D36:D41)</f>
        <v>-1298802</v>
      </c>
    </row>
    <row r="43" spans="1:4" ht="13.5" thickBot="1">
      <c r="A43" s="9" t="s">
        <v>195</v>
      </c>
      <c r="B43" s="10">
        <v>41</v>
      </c>
      <c r="C43" s="12">
        <v>-160403</v>
      </c>
      <c r="D43" s="12">
        <v>-132378</v>
      </c>
    </row>
    <row r="44" spans="1:4" ht="13.5" thickBot="1">
      <c r="A44" s="9" t="s">
        <v>196</v>
      </c>
      <c r="B44" s="10">
        <v>42</v>
      </c>
      <c r="C44" s="12">
        <v>-65842</v>
      </c>
      <c r="D44" s="12">
        <v>-10500</v>
      </c>
    </row>
    <row r="45" spans="1:4" ht="26.25" thickBot="1">
      <c r="A45" s="9" t="s">
        <v>197</v>
      </c>
      <c r="B45" s="10">
        <v>100</v>
      </c>
      <c r="C45" s="13">
        <f>C19+C35+C42+C43+C44</f>
        <v>3974193</v>
      </c>
      <c r="D45" s="13">
        <f>D19+D35+D42+D43+D44</f>
        <v>650666</v>
      </c>
    </row>
    <row r="46" spans="1:4" ht="13.5" thickBot="1">
      <c r="A46" s="9" t="s">
        <v>198</v>
      </c>
      <c r="B46" s="10">
        <v>200</v>
      </c>
      <c r="C46" s="12">
        <v>-5812408.836366071</v>
      </c>
      <c r="D46" s="12">
        <v>-6497599</v>
      </c>
    </row>
    <row r="47" spans="1:4" ht="13.5" thickBot="1">
      <c r="A47" s="9" t="s">
        <v>199</v>
      </c>
      <c r="B47" s="10">
        <v>300</v>
      </c>
      <c r="C47" s="12">
        <v>-5951412.63423</v>
      </c>
      <c r="D47" s="12">
        <v>1017988</v>
      </c>
    </row>
    <row r="48" spans="1:4" ht="13.5" thickBot="1">
      <c r="A48" s="9" t="s">
        <v>165</v>
      </c>
      <c r="B48" s="10">
        <v>400</v>
      </c>
      <c r="C48" s="12"/>
      <c r="D48" s="12"/>
    </row>
    <row r="49" spans="1:4" ht="13.5" thickBot="1">
      <c r="A49" s="9" t="s">
        <v>200</v>
      </c>
      <c r="B49" s="10">
        <v>500</v>
      </c>
      <c r="C49" s="13">
        <f>C45+C46+C47</f>
        <v>-7789628.470596071</v>
      </c>
      <c r="D49" s="13">
        <f>D45+D46+D47</f>
        <v>-4828945</v>
      </c>
    </row>
    <row r="50" spans="1:4" ht="13.5" thickBot="1">
      <c r="A50" s="9" t="s">
        <v>201</v>
      </c>
      <c r="B50" s="10">
        <v>600</v>
      </c>
      <c r="C50" s="12">
        <v>18257965</v>
      </c>
      <c r="D50" s="12">
        <v>23486890</v>
      </c>
    </row>
    <row r="51" spans="1:4" ht="13.5" thickBot="1">
      <c r="A51" s="9" t="s">
        <v>168</v>
      </c>
      <c r="B51" s="10">
        <v>700</v>
      </c>
      <c r="C51" s="12">
        <f>C49+C50</f>
        <v>10468336.529403929</v>
      </c>
      <c r="D51" s="12">
        <f>D49+D50</f>
        <v>18657945</v>
      </c>
    </row>
    <row r="52" spans="1:4" ht="12.75">
      <c r="A52" s="1"/>
      <c r="C52" s="17"/>
      <c r="D52" s="17"/>
    </row>
    <row r="53" ht="12.75">
      <c r="A53" s="1"/>
    </row>
    <row r="54" spans="1:26" s="16" customFormat="1" ht="15">
      <c r="A54" s="11" t="s">
        <v>248</v>
      </c>
      <c r="B54" s="1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16" customFormat="1" ht="15">
      <c r="A55" s="1" t="s">
        <v>202</v>
      </c>
      <c r="B55" s="1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16" customFormat="1" ht="15">
      <c r="A56" s="1"/>
      <c r="B56" s="1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16" customFormat="1" ht="15">
      <c r="A57" s="1"/>
      <c r="B57" s="1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16" customFormat="1" ht="12.75">
      <c r="A58" s="11" t="s">
        <v>249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16" customFormat="1" ht="12.75">
      <c r="A59" s="1" t="s">
        <v>203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16" customFormat="1" ht="12.75">
      <c r="A60" s="1" t="s">
        <v>67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5" ht="12.75">
      <c r="A61" s="1"/>
      <c r="C61" s="40"/>
      <c r="D61" s="40"/>
      <c r="E61" s="40"/>
    </row>
    <row r="62" spans="3:5" ht="12.75">
      <c r="C62" s="40"/>
      <c r="D62" s="40"/>
      <c r="E62" s="40"/>
    </row>
  </sheetData>
  <sheetProtection/>
  <hyperlinks>
    <hyperlink ref="D2" r:id="rId1" display="jl:30820085.0 "/>
  </hyperlinks>
  <printOptions/>
  <pageMargins left="0.75" right="0.75" top="1" bottom="1" header="0.5" footer="0.5"/>
  <pageSetup horizontalDpi="600" verticalDpi="600" orientation="portrait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68">
      <selection activeCell="G54" sqref="G54"/>
    </sheetView>
  </sheetViews>
  <sheetFormatPr defaultColWidth="9.00390625" defaultRowHeight="12.75"/>
  <cols>
    <col min="1" max="1" width="44.125" style="71" customWidth="1"/>
    <col min="2" max="2" width="9.125" style="71" customWidth="1"/>
    <col min="3" max="3" width="13.75390625" style="71" customWidth="1"/>
    <col min="4" max="4" width="15.125" style="71" customWidth="1"/>
    <col min="5" max="5" width="14.25390625" style="71" customWidth="1"/>
    <col min="6" max="6" width="13.75390625" style="71" customWidth="1"/>
    <col min="7" max="7" width="13.00390625" style="71" customWidth="1"/>
    <col min="8" max="8" width="13.125" style="71" customWidth="1"/>
    <col min="9" max="9" width="14.25390625" style="71" customWidth="1"/>
    <col min="10" max="10" width="12.625" style="71" customWidth="1"/>
    <col min="11" max="16384" width="9.125" style="71" customWidth="1"/>
  </cols>
  <sheetData>
    <row r="1" ht="12.75">
      <c r="I1" s="5" t="s">
        <v>204</v>
      </c>
    </row>
    <row r="2" ht="12.75">
      <c r="I2" s="81" t="s">
        <v>0</v>
      </c>
    </row>
    <row r="3" ht="12.75">
      <c r="I3" s="5" t="s">
        <v>1</v>
      </c>
    </row>
    <row r="4" ht="12.75">
      <c r="I4" s="5" t="s">
        <v>2</v>
      </c>
    </row>
    <row r="5" ht="12.75">
      <c r="I5" s="5"/>
    </row>
    <row r="6" ht="12.75">
      <c r="I6" s="5"/>
    </row>
    <row r="7" ht="12.75">
      <c r="I7" s="5" t="s">
        <v>7</v>
      </c>
    </row>
    <row r="8" ht="12.75">
      <c r="A8" s="5"/>
    </row>
    <row r="9" ht="12.75">
      <c r="A9" s="1" t="s">
        <v>254</v>
      </c>
    </row>
    <row r="10" ht="12.75">
      <c r="A10" s="1"/>
    </row>
    <row r="11" ht="12.75">
      <c r="A11" s="2" t="s">
        <v>5</v>
      </c>
    </row>
    <row r="12" ht="12.75">
      <c r="A12" s="2"/>
    </row>
    <row r="13" ht="12.75">
      <c r="A13" s="4" t="s">
        <v>260</v>
      </c>
    </row>
    <row r="14" ht="12.75">
      <c r="I14" s="5" t="s">
        <v>8</v>
      </c>
    </row>
    <row r="15" ht="13.5" thickBot="1">
      <c r="A15" s="5"/>
    </row>
    <row r="16" spans="1:9" ht="13.5" thickBot="1">
      <c r="A16" s="112" t="s">
        <v>205</v>
      </c>
      <c r="B16" s="110" t="s">
        <v>10</v>
      </c>
      <c r="C16" s="107" t="s">
        <v>206</v>
      </c>
      <c r="D16" s="108"/>
      <c r="E16" s="108"/>
      <c r="F16" s="108"/>
      <c r="G16" s="109"/>
      <c r="H16" s="110" t="s">
        <v>64</v>
      </c>
      <c r="I16" s="110" t="s">
        <v>207</v>
      </c>
    </row>
    <row r="17" spans="1:9" ht="51.75" thickBot="1">
      <c r="A17" s="113"/>
      <c r="B17" s="111"/>
      <c r="C17" s="10" t="s">
        <v>58</v>
      </c>
      <c r="D17" s="10" t="s">
        <v>59</v>
      </c>
      <c r="E17" s="10" t="s">
        <v>60</v>
      </c>
      <c r="F17" s="10" t="s">
        <v>61</v>
      </c>
      <c r="G17" s="10" t="s">
        <v>208</v>
      </c>
      <c r="H17" s="111"/>
      <c r="I17" s="111"/>
    </row>
    <row r="18" spans="1:9" ht="13.5" thickBot="1">
      <c r="A18" s="9" t="s">
        <v>209</v>
      </c>
      <c r="B18" s="10">
        <v>10</v>
      </c>
      <c r="C18" s="12">
        <v>74004714</v>
      </c>
      <c r="D18" s="12">
        <v>0</v>
      </c>
      <c r="E18" s="12">
        <v>0</v>
      </c>
      <c r="F18" s="12">
        <v>0</v>
      </c>
      <c r="G18" s="12">
        <f>4232639-8301506</f>
        <v>-4068867</v>
      </c>
      <c r="H18" s="12"/>
      <c r="I18" s="21">
        <f>SUM(C18:H18)</f>
        <v>69935847</v>
      </c>
    </row>
    <row r="19" spans="1:9" ht="13.5" thickBot="1">
      <c r="A19" s="9" t="s">
        <v>210</v>
      </c>
      <c r="B19" s="10">
        <v>11</v>
      </c>
      <c r="C19" s="12"/>
      <c r="D19" s="12"/>
      <c r="E19" s="12"/>
      <c r="F19" s="12"/>
      <c r="G19" s="12"/>
      <c r="H19" s="12"/>
      <c r="I19" s="21">
        <f>SUM(C19:H19)</f>
        <v>0</v>
      </c>
    </row>
    <row r="20" spans="1:9" ht="13.5" thickBot="1">
      <c r="A20" s="9" t="s">
        <v>211</v>
      </c>
      <c r="B20" s="10">
        <v>100</v>
      </c>
      <c r="C20" s="21">
        <f aca="true" t="shared" si="0" ref="C20:H20">C18+C19</f>
        <v>74004714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f t="shared" si="0"/>
        <v>-4068867</v>
      </c>
      <c r="H20" s="21">
        <f t="shared" si="0"/>
        <v>0</v>
      </c>
      <c r="I20" s="21">
        <f>SUM(C20:H20)</f>
        <v>69935847</v>
      </c>
    </row>
    <row r="21" spans="1:9" ht="27.75" customHeight="1" thickBot="1">
      <c r="A21" s="9" t="s">
        <v>212</v>
      </c>
      <c r="B21" s="10">
        <v>200</v>
      </c>
      <c r="C21" s="21">
        <f aca="true" t="shared" si="1" ref="C21:H21">C22+C23</f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2">
        <f t="shared" si="1"/>
        <v>1846920</v>
      </c>
      <c r="H21" s="21">
        <f t="shared" si="1"/>
        <v>0</v>
      </c>
      <c r="I21" s="21">
        <f>SUM(C21:H21)</f>
        <v>1846920</v>
      </c>
    </row>
    <row r="22" spans="1:9" ht="16.5" thickBot="1">
      <c r="A22" s="9" t="s">
        <v>213</v>
      </c>
      <c r="B22" s="10">
        <v>210</v>
      </c>
      <c r="C22" s="12"/>
      <c r="D22" s="12"/>
      <c r="E22" s="12"/>
      <c r="F22" s="12"/>
      <c r="G22" s="12">
        <v>1846920</v>
      </c>
      <c r="H22" s="12"/>
      <c r="I22" s="20"/>
    </row>
    <row r="23" spans="1:9" ht="26.25" thickBot="1">
      <c r="A23" s="9" t="s">
        <v>214</v>
      </c>
      <c r="B23" s="10">
        <v>220</v>
      </c>
      <c r="C23" s="21">
        <f aca="true" t="shared" si="2" ref="C23:H23">SUM(C25:C33)</f>
        <v>0</v>
      </c>
      <c r="D23" s="21">
        <f t="shared" si="2"/>
        <v>0</v>
      </c>
      <c r="E23" s="21">
        <f t="shared" si="2"/>
        <v>0</v>
      </c>
      <c r="F23" s="21">
        <f t="shared" si="2"/>
        <v>0</v>
      </c>
      <c r="G23" s="21">
        <f t="shared" si="2"/>
        <v>0</v>
      </c>
      <c r="H23" s="21">
        <f t="shared" si="2"/>
        <v>0</v>
      </c>
      <c r="I23" s="21">
        <f>SUM(C23:H23)</f>
        <v>0</v>
      </c>
    </row>
    <row r="24" spans="1:9" ht="13.5" thickBot="1">
      <c r="A24" s="9" t="s">
        <v>93</v>
      </c>
      <c r="B24" s="10"/>
      <c r="C24" s="12"/>
      <c r="D24" s="12"/>
      <c r="E24" s="12"/>
      <c r="F24" s="12"/>
      <c r="G24" s="12"/>
      <c r="H24" s="12"/>
      <c r="I24" s="12"/>
    </row>
    <row r="25" spans="1:9" ht="26.25" thickBot="1">
      <c r="A25" s="9" t="s">
        <v>215</v>
      </c>
      <c r="B25" s="10">
        <v>221</v>
      </c>
      <c r="C25" s="12"/>
      <c r="D25" s="12"/>
      <c r="E25" s="12"/>
      <c r="F25" s="12"/>
      <c r="G25" s="12"/>
      <c r="H25" s="12"/>
      <c r="I25" s="12"/>
    </row>
    <row r="26" spans="1:9" ht="26.25" thickBot="1">
      <c r="A26" s="9" t="s">
        <v>216</v>
      </c>
      <c r="B26" s="10">
        <v>222</v>
      </c>
      <c r="C26" s="12"/>
      <c r="D26" s="12"/>
      <c r="E26" s="12"/>
      <c r="F26" s="12"/>
      <c r="G26" s="12"/>
      <c r="H26" s="12"/>
      <c r="I26" s="12"/>
    </row>
    <row r="27" spans="1:9" ht="39" thickBot="1">
      <c r="A27" s="9" t="s">
        <v>217</v>
      </c>
      <c r="B27" s="10">
        <v>223</v>
      </c>
      <c r="C27" s="12"/>
      <c r="D27" s="12"/>
      <c r="E27" s="12"/>
      <c r="F27" s="12"/>
      <c r="G27" s="12"/>
      <c r="H27" s="12"/>
      <c r="I27" s="12"/>
    </row>
    <row r="28" spans="1:9" ht="51.75" thickBot="1">
      <c r="A28" s="9" t="s">
        <v>96</v>
      </c>
      <c r="B28" s="10">
        <v>224</v>
      </c>
      <c r="C28" s="12"/>
      <c r="D28" s="12"/>
      <c r="E28" s="12"/>
      <c r="F28" s="12"/>
      <c r="G28" s="12"/>
      <c r="H28" s="12"/>
      <c r="I28" s="12"/>
    </row>
    <row r="29" spans="1:9" ht="26.25" thickBot="1">
      <c r="A29" s="9" t="s">
        <v>97</v>
      </c>
      <c r="B29" s="10">
        <v>225</v>
      </c>
      <c r="C29" s="12"/>
      <c r="D29" s="12"/>
      <c r="E29" s="12"/>
      <c r="F29" s="12"/>
      <c r="G29" s="12"/>
      <c r="H29" s="12"/>
      <c r="I29" s="12"/>
    </row>
    <row r="30" spans="1:9" ht="26.25" thickBot="1">
      <c r="A30" s="9" t="s">
        <v>98</v>
      </c>
      <c r="B30" s="10">
        <v>226</v>
      </c>
      <c r="C30" s="12"/>
      <c r="D30" s="12"/>
      <c r="E30" s="12"/>
      <c r="F30" s="12"/>
      <c r="G30" s="12"/>
      <c r="H30" s="12"/>
      <c r="I30" s="12"/>
    </row>
    <row r="31" spans="1:9" ht="26.25" thickBot="1">
      <c r="A31" s="9" t="s">
        <v>218</v>
      </c>
      <c r="B31" s="10">
        <v>227</v>
      </c>
      <c r="C31" s="12"/>
      <c r="D31" s="12"/>
      <c r="E31" s="12"/>
      <c r="F31" s="12"/>
      <c r="G31" s="12"/>
      <c r="H31" s="12"/>
      <c r="I31" s="12"/>
    </row>
    <row r="32" spans="1:9" ht="26.25" thickBot="1">
      <c r="A32" s="9" t="s">
        <v>100</v>
      </c>
      <c r="B32" s="10">
        <v>228</v>
      </c>
      <c r="C32" s="12"/>
      <c r="D32" s="12"/>
      <c r="E32" s="12"/>
      <c r="F32" s="12"/>
      <c r="G32" s="12"/>
      <c r="H32" s="12"/>
      <c r="I32" s="12"/>
    </row>
    <row r="33" spans="1:9" ht="26.25" thickBot="1">
      <c r="A33" s="9" t="s">
        <v>101</v>
      </c>
      <c r="B33" s="10">
        <v>229</v>
      </c>
      <c r="C33" s="12"/>
      <c r="D33" s="12"/>
      <c r="E33" s="12"/>
      <c r="F33" s="12"/>
      <c r="G33" s="12"/>
      <c r="H33" s="12"/>
      <c r="I33" s="12"/>
    </row>
    <row r="34" spans="1:9" ht="26.25" thickBot="1">
      <c r="A34" s="9" t="s">
        <v>219</v>
      </c>
      <c r="B34" s="10">
        <v>300</v>
      </c>
      <c r="C34" s="21">
        <f aca="true" t="shared" si="3" ref="C34:H34">SUM(C36:C48)</f>
        <v>0</v>
      </c>
      <c r="D34" s="21">
        <f t="shared" si="3"/>
        <v>0</v>
      </c>
      <c r="E34" s="21">
        <f t="shared" si="3"/>
        <v>0</v>
      </c>
      <c r="F34" s="21">
        <f t="shared" si="3"/>
        <v>0</v>
      </c>
      <c r="G34" s="21">
        <f t="shared" si="3"/>
        <v>-676142</v>
      </c>
      <c r="H34" s="21">
        <f t="shared" si="3"/>
        <v>0</v>
      </c>
      <c r="I34" s="21">
        <f>SUM(C34:H34)</f>
        <v>-676142</v>
      </c>
    </row>
    <row r="35" spans="1:9" ht="13.5" thickBot="1">
      <c r="A35" s="9" t="s">
        <v>93</v>
      </c>
      <c r="B35" s="10"/>
      <c r="C35" s="12"/>
      <c r="D35" s="12"/>
      <c r="E35" s="12"/>
      <c r="F35" s="12"/>
      <c r="G35" s="12"/>
      <c r="H35" s="12"/>
      <c r="I35" s="12"/>
    </row>
    <row r="36" spans="1:9" ht="13.5" thickBot="1">
      <c r="A36" s="9" t="s">
        <v>220</v>
      </c>
      <c r="B36" s="10">
        <v>310</v>
      </c>
      <c r="C36" s="12"/>
      <c r="D36" s="12"/>
      <c r="E36" s="12"/>
      <c r="F36" s="12"/>
      <c r="G36" s="12"/>
      <c r="H36" s="12"/>
      <c r="I36" s="12"/>
    </row>
    <row r="37" spans="1:9" ht="13.5" thickBot="1">
      <c r="A37" s="9" t="s">
        <v>93</v>
      </c>
      <c r="B37" s="10"/>
      <c r="C37" s="12"/>
      <c r="D37" s="12"/>
      <c r="E37" s="12"/>
      <c r="F37" s="12"/>
      <c r="G37" s="12"/>
      <c r="H37" s="12"/>
      <c r="I37" s="12"/>
    </row>
    <row r="38" spans="1:9" ht="13.5" thickBot="1">
      <c r="A38" s="9" t="s">
        <v>221</v>
      </c>
      <c r="B38" s="10"/>
      <c r="C38" s="12"/>
      <c r="D38" s="12"/>
      <c r="E38" s="12"/>
      <c r="F38" s="12"/>
      <c r="G38" s="12"/>
      <c r="H38" s="12"/>
      <c r="I38" s="12"/>
    </row>
    <row r="39" spans="1:9" ht="26.25" thickBot="1">
      <c r="A39" s="9" t="s">
        <v>222</v>
      </c>
      <c r="B39" s="10"/>
      <c r="C39" s="12"/>
      <c r="D39" s="12"/>
      <c r="E39" s="12"/>
      <c r="F39" s="12"/>
      <c r="G39" s="12"/>
      <c r="H39" s="12"/>
      <c r="I39" s="12"/>
    </row>
    <row r="40" spans="1:9" ht="26.25" thickBot="1">
      <c r="A40" s="9" t="s">
        <v>223</v>
      </c>
      <c r="B40" s="10"/>
      <c r="C40" s="12"/>
      <c r="D40" s="12"/>
      <c r="E40" s="12"/>
      <c r="F40" s="12"/>
      <c r="G40" s="12"/>
      <c r="H40" s="12"/>
      <c r="I40" s="12"/>
    </row>
    <row r="41" spans="1:9" ht="13.5" thickBot="1">
      <c r="A41" s="9" t="s">
        <v>224</v>
      </c>
      <c r="B41" s="10">
        <v>311</v>
      </c>
      <c r="C41" s="12"/>
      <c r="D41" s="12"/>
      <c r="E41" s="12"/>
      <c r="F41" s="12"/>
      <c r="G41" s="12"/>
      <c r="H41" s="12"/>
      <c r="I41" s="12">
        <f>SUM(C41:H41)</f>
        <v>0</v>
      </c>
    </row>
    <row r="42" spans="1:9" ht="13.5" thickBot="1">
      <c r="A42" s="9" t="s">
        <v>225</v>
      </c>
      <c r="B42" s="10">
        <v>312</v>
      </c>
      <c r="C42" s="12"/>
      <c r="D42" s="12"/>
      <c r="E42" s="12"/>
      <c r="F42" s="12"/>
      <c r="G42" s="12"/>
      <c r="H42" s="12"/>
      <c r="I42" s="12"/>
    </row>
    <row r="43" spans="1:9" ht="26.25" thickBot="1">
      <c r="A43" s="9" t="s">
        <v>226</v>
      </c>
      <c r="B43" s="10">
        <v>313</v>
      </c>
      <c r="C43" s="12"/>
      <c r="D43" s="12"/>
      <c r="E43" s="12"/>
      <c r="F43" s="12"/>
      <c r="G43" s="12"/>
      <c r="H43" s="12"/>
      <c r="I43" s="12"/>
    </row>
    <row r="44" spans="1:9" ht="26.25" thickBot="1">
      <c r="A44" s="9" t="s">
        <v>227</v>
      </c>
      <c r="B44" s="10">
        <v>314</v>
      </c>
      <c r="C44" s="12"/>
      <c r="D44" s="12"/>
      <c r="E44" s="12"/>
      <c r="F44" s="12"/>
      <c r="G44" s="12"/>
      <c r="H44" s="12"/>
      <c r="I44" s="12"/>
    </row>
    <row r="45" spans="1:9" ht="13.5" thickBot="1">
      <c r="A45" s="9" t="s">
        <v>228</v>
      </c>
      <c r="B45" s="10">
        <v>315</v>
      </c>
      <c r="C45" s="12"/>
      <c r="D45" s="12"/>
      <c r="E45" s="12"/>
      <c r="F45" s="12"/>
      <c r="G45" s="12">
        <v>-676142</v>
      </c>
      <c r="H45" s="12"/>
      <c r="I45" s="12"/>
    </row>
    <row r="46" spans="1:9" ht="13.5" thickBot="1">
      <c r="A46" s="9" t="s">
        <v>229</v>
      </c>
      <c r="B46" s="10">
        <v>316</v>
      </c>
      <c r="C46" s="12"/>
      <c r="D46" s="12"/>
      <c r="E46" s="12"/>
      <c r="F46" s="12"/>
      <c r="G46" s="12"/>
      <c r="H46" s="12"/>
      <c r="I46" s="12"/>
    </row>
    <row r="47" spans="1:9" ht="13.5" thickBot="1">
      <c r="A47" s="9" t="s">
        <v>230</v>
      </c>
      <c r="B47" s="10">
        <v>317</v>
      </c>
      <c r="C47" s="12"/>
      <c r="D47" s="12"/>
      <c r="E47" s="12"/>
      <c r="F47" s="12"/>
      <c r="G47" s="12"/>
      <c r="H47" s="12"/>
      <c r="I47" s="12">
        <f>SUM(C47:H47)</f>
        <v>0</v>
      </c>
    </row>
    <row r="48" spans="1:9" ht="26.25" thickBot="1">
      <c r="A48" s="9" t="s">
        <v>231</v>
      </c>
      <c r="B48" s="10">
        <v>318</v>
      </c>
      <c r="C48" s="12"/>
      <c r="D48" s="12"/>
      <c r="E48" s="12"/>
      <c r="F48" s="12"/>
      <c r="G48" s="12"/>
      <c r="H48" s="12"/>
      <c r="I48" s="12"/>
    </row>
    <row r="49" spans="1:10" ht="26.25" thickBot="1">
      <c r="A49" s="9" t="s">
        <v>232</v>
      </c>
      <c r="B49" s="10">
        <v>400</v>
      </c>
      <c r="C49" s="21">
        <f aca="true" t="shared" si="4" ref="C49:H49">C20+C21+C34</f>
        <v>74004714</v>
      </c>
      <c r="D49" s="21">
        <f t="shared" si="4"/>
        <v>0</v>
      </c>
      <c r="E49" s="21">
        <f t="shared" si="4"/>
        <v>0</v>
      </c>
      <c r="F49" s="21">
        <f t="shared" si="4"/>
        <v>0</v>
      </c>
      <c r="G49" s="21">
        <f t="shared" si="4"/>
        <v>-2898089</v>
      </c>
      <c r="H49" s="21">
        <f t="shared" si="4"/>
        <v>0</v>
      </c>
      <c r="I49" s="21">
        <f aca="true" t="shared" si="5" ref="I49:I54">SUM(C49:H49)</f>
        <v>71106625</v>
      </c>
      <c r="J49" s="100">
        <f>I49-'Бухгалтерский баланс'!D81</f>
        <v>0</v>
      </c>
    </row>
    <row r="50" spans="1:9" ht="13.5" thickBot="1">
      <c r="A50" s="9" t="s">
        <v>210</v>
      </c>
      <c r="B50" s="10">
        <v>401</v>
      </c>
      <c r="C50" s="12"/>
      <c r="D50" s="12"/>
      <c r="E50" s="12"/>
      <c r="F50" s="12"/>
      <c r="G50" s="12"/>
      <c r="H50" s="12"/>
      <c r="I50" s="12"/>
    </row>
    <row r="51" spans="1:9" ht="13.5" thickBot="1">
      <c r="A51" s="9" t="s">
        <v>233</v>
      </c>
      <c r="B51" s="10">
        <v>500</v>
      </c>
      <c r="C51" s="21">
        <f aca="true" t="shared" si="6" ref="C51:H51">C49+C50</f>
        <v>74004714</v>
      </c>
      <c r="D51" s="21">
        <f t="shared" si="6"/>
        <v>0</v>
      </c>
      <c r="E51" s="21">
        <f t="shared" si="6"/>
        <v>0</v>
      </c>
      <c r="F51" s="21">
        <f t="shared" si="6"/>
        <v>0</v>
      </c>
      <c r="G51" s="21">
        <f t="shared" si="6"/>
        <v>-2898089</v>
      </c>
      <c r="H51" s="21">
        <f t="shared" si="6"/>
        <v>0</v>
      </c>
      <c r="I51" s="21">
        <f t="shared" si="5"/>
        <v>71106625</v>
      </c>
    </row>
    <row r="52" spans="1:9" ht="26.25" thickBot="1">
      <c r="A52" s="9" t="s">
        <v>234</v>
      </c>
      <c r="B52" s="10">
        <v>600</v>
      </c>
      <c r="C52" s="21">
        <f aca="true" t="shared" si="7" ref="C52:H52">C53+C54</f>
        <v>0</v>
      </c>
      <c r="D52" s="21">
        <f t="shared" si="7"/>
        <v>0</v>
      </c>
      <c r="E52" s="21">
        <f t="shared" si="7"/>
        <v>0</v>
      </c>
      <c r="F52" s="21">
        <f t="shared" si="7"/>
        <v>0</v>
      </c>
      <c r="G52" s="21">
        <f t="shared" si="7"/>
        <v>3653582</v>
      </c>
      <c r="H52" s="21">
        <f t="shared" si="7"/>
        <v>0</v>
      </c>
      <c r="I52" s="21">
        <f t="shared" si="5"/>
        <v>3653582</v>
      </c>
    </row>
    <row r="53" spans="1:9" ht="13.5" thickBot="1">
      <c r="A53" s="9" t="s">
        <v>213</v>
      </c>
      <c r="B53" s="10">
        <v>610</v>
      </c>
      <c r="C53" s="12"/>
      <c r="D53" s="12"/>
      <c r="E53" s="12"/>
      <c r="F53" s="12"/>
      <c r="G53" s="12">
        <v>3653582</v>
      </c>
      <c r="H53" s="12"/>
      <c r="I53" s="12"/>
    </row>
    <row r="54" spans="1:9" ht="26.25" thickBot="1">
      <c r="A54" s="9" t="s">
        <v>235</v>
      </c>
      <c r="B54" s="10">
        <v>620</v>
      </c>
      <c r="C54" s="21">
        <f aca="true" t="shared" si="8" ref="C54:H54">SUM(C56:C64)</f>
        <v>0</v>
      </c>
      <c r="D54" s="21">
        <f t="shared" si="8"/>
        <v>0</v>
      </c>
      <c r="E54" s="21">
        <f t="shared" si="8"/>
        <v>0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5"/>
        <v>0</v>
      </c>
    </row>
    <row r="55" spans="1:9" ht="13.5" thickBot="1">
      <c r="A55" s="9" t="s">
        <v>93</v>
      </c>
      <c r="B55" s="10"/>
      <c r="C55" s="12"/>
      <c r="D55" s="12"/>
      <c r="E55" s="12"/>
      <c r="F55" s="12"/>
      <c r="G55" s="12"/>
      <c r="H55" s="12"/>
      <c r="I55" s="12"/>
    </row>
    <row r="56" spans="1:9" ht="26.25" thickBot="1">
      <c r="A56" s="9" t="s">
        <v>215</v>
      </c>
      <c r="B56" s="10">
        <v>621</v>
      </c>
      <c r="C56" s="12"/>
      <c r="D56" s="12"/>
      <c r="E56" s="12"/>
      <c r="F56" s="12"/>
      <c r="G56" s="12"/>
      <c r="H56" s="12"/>
      <c r="I56" s="12"/>
    </row>
    <row r="57" spans="1:9" ht="26.25" thickBot="1">
      <c r="A57" s="9" t="s">
        <v>216</v>
      </c>
      <c r="B57" s="10">
        <v>622</v>
      </c>
      <c r="C57" s="12"/>
      <c r="D57" s="12"/>
      <c r="E57" s="12"/>
      <c r="F57" s="12"/>
      <c r="G57" s="12"/>
      <c r="H57" s="12"/>
      <c r="I57" s="12"/>
    </row>
    <row r="58" spans="1:9" ht="39" thickBot="1">
      <c r="A58" s="9" t="s">
        <v>217</v>
      </c>
      <c r="B58" s="10">
        <v>623</v>
      </c>
      <c r="C58" s="12"/>
      <c r="D58" s="12"/>
      <c r="E58" s="12"/>
      <c r="F58" s="12"/>
      <c r="G58" s="12"/>
      <c r="H58" s="12"/>
      <c r="I58" s="12"/>
    </row>
    <row r="59" spans="1:9" ht="51.75" thickBot="1">
      <c r="A59" s="9" t="s">
        <v>96</v>
      </c>
      <c r="B59" s="10">
        <v>624</v>
      </c>
      <c r="C59" s="12"/>
      <c r="D59" s="12"/>
      <c r="E59" s="12"/>
      <c r="F59" s="12"/>
      <c r="G59" s="12"/>
      <c r="H59" s="12"/>
      <c r="I59" s="12"/>
    </row>
    <row r="60" spans="1:9" ht="26.25" thickBot="1">
      <c r="A60" s="9" t="s">
        <v>97</v>
      </c>
      <c r="B60" s="10">
        <v>625</v>
      </c>
      <c r="C60" s="12"/>
      <c r="D60" s="12"/>
      <c r="E60" s="12"/>
      <c r="F60" s="12"/>
      <c r="G60" s="12"/>
      <c r="H60" s="12"/>
      <c r="I60" s="12"/>
    </row>
    <row r="61" spans="1:9" ht="26.25" thickBot="1">
      <c r="A61" s="9" t="s">
        <v>236</v>
      </c>
      <c r="B61" s="10">
        <v>626</v>
      </c>
      <c r="C61" s="12"/>
      <c r="D61" s="12"/>
      <c r="E61" s="12"/>
      <c r="F61" s="12"/>
      <c r="G61" s="12"/>
      <c r="H61" s="12"/>
      <c r="I61" s="12"/>
    </row>
    <row r="62" spans="1:9" ht="26.25" thickBot="1">
      <c r="A62" s="9" t="s">
        <v>218</v>
      </c>
      <c r="B62" s="10">
        <v>627</v>
      </c>
      <c r="C62" s="12"/>
      <c r="D62" s="12"/>
      <c r="E62" s="12"/>
      <c r="F62" s="12"/>
      <c r="G62" s="12"/>
      <c r="H62" s="12"/>
      <c r="I62" s="12"/>
    </row>
    <row r="63" spans="1:9" ht="26.25" thickBot="1">
      <c r="A63" s="9" t="s">
        <v>100</v>
      </c>
      <c r="B63" s="10">
        <v>628</v>
      </c>
      <c r="C63" s="12"/>
      <c r="D63" s="12"/>
      <c r="E63" s="12"/>
      <c r="F63" s="12"/>
      <c r="G63" s="12"/>
      <c r="H63" s="12"/>
      <c r="I63" s="12"/>
    </row>
    <row r="64" spans="1:9" ht="26.25" thickBot="1">
      <c r="A64" s="9" t="s">
        <v>101</v>
      </c>
      <c r="B64" s="10">
        <v>629</v>
      </c>
      <c r="C64" s="12"/>
      <c r="D64" s="12"/>
      <c r="E64" s="12"/>
      <c r="F64" s="12"/>
      <c r="G64" s="12"/>
      <c r="H64" s="12"/>
      <c r="I64" s="12"/>
    </row>
    <row r="65" spans="1:9" ht="26.25" thickBot="1">
      <c r="A65" s="9" t="s">
        <v>237</v>
      </c>
      <c r="B65" s="10">
        <v>700</v>
      </c>
      <c r="C65" s="21">
        <f aca="true" t="shared" si="9" ref="C65:H65">SUM(C67:C79)</f>
        <v>0</v>
      </c>
      <c r="D65" s="21">
        <f t="shared" si="9"/>
        <v>0</v>
      </c>
      <c r="E65" s="21">
        <f t="shared" si="9"/>
        <v>0</v>
      </c>
      <c r="F65" s="21">
        <f t="shared" si="9"/>
        <v>0</v>
      </c>
      <c r="G65" s="21">
        <f t="shared" si="9"/>
        <v>-511942</v>
      </c>
      <c r="H65" s="21">
        <f t="shared" si="9"/>
        <v>0</v>
      </c>
      <c r="I65" s="21">
        <f>SUM(C65:H65)</f>
        <v>-511942</v>
      </c>
    </row>
    <row r="66" spans="1:9" ht="13.5" thickBot="1">
      <c r="A66" s="9" t="s">
        <v>93</v>
      </c>
      <c r="B66" s="10"/>
      <c r="C66" s="12"/>
      <c r="D66" s="12"/>
      <c r="E66" s="12"/>
      <c r="F66" s="12"/>
      <c r="G66" s="12"/>
      <c r="H66" s="12"/>
      <c r="I66" s="12"/>
    </row>
    <row r="67" spans="1:9" ht="13.5" thickBot="1">
      <c r="A67" s="9" t="s">
        <v>238</v>
      </c>
      <c r="B67" s="10">
        <v>710</v>
      </c>
      <c r="C67" s="12"/>
      <c r="D67" s="12"/>
      <c r="E67" s="12"/>
      <c r="F67" s="12"/>
      <c r="G67" s="12"/>
      <c r="H67" s="12"/>
      <c r="I67" s="12"/>
    </row>
    <row r="68" spans="1:9" ht="13.5" thickBot="1">
      <c r="A68" s="9" t="s">
        <v>93</v>
      </c>
      <c r="B68" s="10"/>
      <c r="C68" s="12"/>
      <c r="D68" s="12"/>
      <c r="E68" s="12"/>
      <c r="F68" s="12"/>
      <c r="G68" s="12"/>
      <c r="H68" s="12"/>
      <c r="I68" s="12"/>
    </row>
    <row r="69" spans="1:9" ht="13.5" thickBot="1">
      <c r="A69" s="9" t="s">
        <v>221</v>
      </c>
      <c r="B69" s="10"/>
      <c r="C69" s="12"/>
      <c r="D69" s="12"/>
      <c r="E69" s="12"/>
      <c r="F69" s="12"/>
      <c r="G69" s="12"/>
      <c r="H69" s="12"/>
      <c r="I69" s="12"/>
    </row>
    <row r="70" spans="1:9" ht="26.25" thickBot="1">
      <c r="A70" s="9" t="s">
        <v>222</v>
      </c>
      <c r="B70" s="10"/>
      <c r="C70" s="12"/>
      <c r="D70" s="12"/>
      <c r="E70" s="12"/>
      <c r="F70" s="12"/>
      <c r="G70" s="12"/>
      <c r="H70" s="12"/>
      <c r="I70" s="12"/>
    </row>
    <row r="71" spans="1:9" ht="26.25" thickBot="1">
      <c r="A71" s="9" t="s">
        <v>223</v>
      </c>
      <c r="B71" s="10"/>
      <c r="C71" s="12"/>
      <c r="D71" s="12"/>
      <c r="E71" s="12"/>
      <c r="F71" s="12"/>
      <c r="G71" s="12"/>
      <c r="H71" s="12"/>
      <c r="I71" s="12"/>
    </row>
    <row r="72" spans="1:9" ht="13.5" thickBot="1">
      <c r="A72" s="9" t="s">
        <v>224</v>
      </c>
      <c r="B72" s="10">
        <v>711</v>
      </c>
      <c r="C72" s="12"/>
      <c r="D72" s="12"/>
      <c r="E72" s="12"/>
      <c r="F72" s="12"/>
      <c r="G72" s="12"/>
      <c r="H72" s="12"/>
      <c r="I72" s="12"/>
    </row>
    <row r="73" spans="1:9" ht="13.5" thickBot="1">
      <c r="A73" s="9" t="s">
        <v>225</v>
      </c>
      <c r="B73" s="10">
        <v>712</v>
      </c>
      <c r="C73" s="12"/>
      <c r="D73" s="12"/>
      <c r="E73" s="12"/>
      <c r="F73" s="12"/>
      <c r="G73" s="12"/>
      <c r="H73" s="12"/>
      <c r="I73" s="12"/>
    </row>
    <row r="74" spans="1:9" ht="26.25" thickBot="1">
      <c r="A74" s="9" t="s">
        <v>239</v>
      </c>
      <c r="B74" s="10">
        <v>713</v>
      </c>
      <c r="C74" s="12"/>
      <c r="D74" s="12"/>
      <c r="E74" s="12"/>
      <c r="F74" s="12"/>
      <c r="G74" s="12"/>
      <c r="H74" s="12"/>
      <c r="I74" s="12"/>
    </row>
    <row r="75" spans="1:9" ht="26.25" thickBot="1">
      <c r="A75" s="9" t="s">
        <v>227</v>
      </c>
      <c r="B75" s="10">
        <v>714</v>
      </c>
      <c r="C75" s="12"/>
      <c r="D75" s="12"/>
      <c r="E75" s="12"/>
      <c r="F75" s="12"/>
      <c r="G75" s="12"/>
      <c r="H75" s="12"/>
      <c r="I75" s="12"/>
    </row>
    <row r="76" spans="1:9" ht="13.5" thickBot="1">
      <c r="A76" s="9" t="s">
        <v>228</v>
      </c>
      <c r="B76" s="10">
        <v>715</v>
      </c>
      <c r="C76" s="12"/>
      <c r="D76" s="12"/>
      <c r="E76" s="12"/>
      <c r="F76" s="12"/>
      <c r="G76" s="12">
        <v>-511942</v>
      </c>
      <c r="H76" s="12"/>
      <c r="I76" s="12"/>
    </row>
    <row r="77" spans="1:9" ht="13.5" thickBot="1">
      <c r="A77" s="9" t="s">
        <v>229</v>
      </c>
      <c r="B77" s="10">
        <v>716</v>
      </c>
      <c r="C77" s="12"/>
      <c r="D77" s="12"/>
      <c r="E77" s="12"/>
      <c r="F77" s="12"/>
      <c r="G77" s="12"/>
      <c r="H77" s="12"/>
      <c r="I77" s="12"/>
    </row>
    <row r="78" spans="1:9" ht="13.5" thickBot="1">
      <c r="A78" s="9" t="s">
        <v>230</v>
      </c>
      <c r="B78" s="10">
        <v>717</v>
      </c>
      <c r="C78" s="12"/>
      <c r="D78" s="12"/>
      <c r="E78" s="12"/>
      <c r="F78" s="12"/>
      <c r="G78" s="12"/>
      <c r="H78" s="12"/>
      <c r="I78" s="12"/>
    </row>
    <row r="79" spans="1:9" ht="26.25" thickBot="1">
      <c r="A79" s="9" t="s">
        <v>231</v>
      </c>
      <c r="B79" s="10">
        <v>718</v>
      </c>
      <c r="C79" s="12"/>
      <c r="D79" s="12"/>
      <c r="E79" s="12"/>
      <c r="F79" s="12"/>
      <c r="G79" s="12"/>
      <c r="H79" s="12"/>
      <c r="I79" s="12"/>
    </row>
    <row r="80" spans="1:10" ht="26.25" thickBot="1">
      <c r="A80" s="9" t="s">
        <v>240</v>
      </c>
      <c r="B80" s="10">
        <v>800</v>
      </c>
      <c r="C80" s="21">
        <f aca="true" t="shared" si="10" ref="C80:H80">C51+C52+C65</f>
        <v>74004714</v>
      </c>
      <c r="D80" s="21">
        <f t="shared" si="10"/>
        <v>0</v>
      </c>
      <c r="E80" s="21">
        <f t="shared" si="10"/>
        <v>0</v>
      </c>
      <c r="F80" s="21">
        <f t="shared" si="10"/>
        <v>0</v>
      </c>
      <c r="G80" s="21">
        <f>G51+G52+G65</f>
        <v>243551</v>
      </c>
      <c r="H80" s="21">
        <f t="shared" si="10"/>
        <v>0</v>
      </c>
      <c r="I80" s="21">
        <f>SUM(C80:H80)</f>
        <v>74248265</v>
      </c>
      <c r="J80" s="100">
        <f>I80-'Бухгалтерский баланс'!C81</f>
        <v>0</v>
      </c>
    </row>
    <row r="81" ht="12.75">
      <c r="A81" s="1"/>
    </row>
    <row r="82" spans="1:26" ht="14.25">
      <c r="A82" s="11" t="s">
        <v>248</v>
      </c>
      <c r="B82" s="79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4.25">
      <c r="A83" s="1" t="s">
        <v>202</v>
      </c>
      <c r="B83" s="79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4.25">
      <c r="A84" s="1"/>
      <c r="B84" s="7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4.25">
      <c r="A85" s="1"/>
      <c r="B85" s="79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2.75">
      <c r="A86" s="11" t="s">
        <v>256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2.75">
      <c r="A87" s="1" t="s">
        <v>203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2.75">
      <c r="A88" s="1" t="s">
        <v>67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5" ht="12.75">
      <c r="A89" s="1"/>
      <c r="C89" s="72"/>
      <c r="D89" s="72"/>
      <c r="E89" s="72"/>
    </row>
    <row r="90" spans="3:5" ht="12.75">
      <c r="C90" s="72"/>
      <c r="D90" s="72"/>
      <c r="E90" s="72"/>
    </row>
  </sheetData>
  <sheetProtection/>
  <mergeCells count="5">
    <mergeCell ref="I16:I17"/>
    <mergeCell ref="A16:A17"/>
    <mergeCell ref="B16:B17"/>
    <mergeCell ref="C16:G16"/>
    <mergeCell ref="H16:H17"/>
  </mergeCells>
  <hyperlinks>
    <hyperlink ref="I2" r:id="rId1" display="jl:30820085.0 "/>
  </hyperlinks>
  <printOptions/>
  <pageMargins left="0.75" right="0.75" top="1" bottom="1" header="0.5" footer="0.5"/>
  <pageSetup horizontalDpi="600" verticalDpi="600" orientation="portrait" paperSize="9" scale="58" r:id="rId2"/>
  <colBreaks count="1" manualBreakCount="1">
    <brk id="9" max="65535" man="1"/>
  </colBreaks>
  <ignoredErrors>
    <ignoredError sqref="I18:I19 I41 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Миленина</dc:creator>
  <cp:keywords/>
  <dc:description/>
  <cp:lastModifiedBy>Эльвира Семёнова</cp:lastModifiedBy>
  <cp:lastPrinted>2013-01-24T04:14:53Z</cp:lastPrinted>
  <dcterms:created xsi:type="dcterms:W3CDTF">2011-03-03T09:00:07Z</dcterms:created>
  <dcterms:modified xsi:type="dcterms:W3CDTF">2013-10-28T10:56:30Z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