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/>
  </bookViews>
  <sheets>
    <sheet name="ф1" sheetId="11" r:id="rId1"/>
    <sheet name="ф2" sheetId="1" r:id="rId2"/>
    <sheet name="ф4" sheetId="12" r:id="rId3"/>
    <sheet name="расчет 1 акции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1">ф2!$A$1:$C$65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B61" i="1"/>
  <c r="C61"/>
  <c r="D7" i="13" l="1"/>
  <c r="C7"/>
  <c r="K22" l="1"/>
  <c r="K21"/>
  <c r="E34" i="12"/>
  <c r="D31"/>
  <c r="D32" s="1"/>
  <c r="D35" s="1"/>
  <c r="C31"/>
  <c r="C32" s="1"/>
  <c r="C35" s="1"/>
  <c r="B31"/>
  <c r="B32" s="1"/>
  <c r="B35" s="1"/>
  <c r="E30"/>
  <c r="E29"/>
  <c r="E31" s="1"/>
  <c r="E26"/>
  <c r="E32" s="1"/>
  <c r="E21"/>
  <c r="D18"/>
  <c r="D19" s="1"/>
  <c r="D22" s="1"/>
  <c r="C18"/>
  <c r="C19" s="1"/>
  <c r="C22" s="1"/>
  <c r="B18"/>
  <c r="B19" s="1"/>
  <c r="B22" s="1"/>
  <c r="E22" s="1"/>
  <c r="E24" s="1"/>
  <c r="E17"/>
  <c r="E18" s="1"/>
  <c r="E16"/>
  <c r="E13"/>
  <c r="E35" l="1"/>
  <c r="E19"/>
  <c r="C42" i="1" l="1"/>
  <c r="C43"/>
  <c r="C44"/>
  <c r="C45"/>
  <c r="B58"/>
  <c r="B59" s="1"/>
  <c r="C58"/>
  <c r="C59" s="1"/>
  <c r="B44"/>
  <c r="B43"/>
  <c r="B41" s="1"/>
  <c r="B42"/>
  <c r="B16"/>
  <c r="C16"/>
  <c r="C8"/>
  <c r="B8"/>
  <c r="C41" l="1"/>
  <c r="C25"/>
  <c r="C32" s="1"/>
  <c r="B25"/>
  <c r="B32" s="1"/>
  <c r="B47" s="1"/>
  <c r="B51" s="1"/>
  <c r="B60" s="1"/>
  <c r="C47" l="1"/>
  <c r="C51" s="1"/>
  <c r="C60" s="1"/>
  <c r="C34" i="11" l="1"/>
  <c r="B34"/>
  <c r="C27"/>
  <c r="B27"/>
  <c r="C18"/>
  <c r="D6" i="13" s="1"/>
  <c r="B18" i="11"/>
  <c r="C6" i="13" s="1"/>
  <c r="C35" i="11" l="1"/>
  <c r="D8" i="13"/>
  <c r="D11" s="1"/>
  <c r="D16" s="1"/>
  <c r="B35" i="11"/>
  <c r="C8" i="13"/>
  <c r="C11" s="1"/>
  <c r="C16" s="1"/>
</calcChain>
</file>

<file path=xl/sharedStrings.xml><?xml version="1.0" encoding="utf-8"?>
<sst xmlns="http://schemas.openxmlformats.org/spreadsheetml/2006/main" count="149" uniqueCount="127">
  <si>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</si>
  <si>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</si>
  <si>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</si>
  <si>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</si>
  <si>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</si>
  <si>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Ссуды, предоставленные клиентам 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</si>
  <si>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</si>
  <si>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</si>
  <si>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</si>
  <si>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</si>
  <si>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</si>
  <si>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</si>
  <si>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</si>
  <si>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</si>
  <si>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</si>
  <si>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</si>
  <si>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</si>
  <si>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</si>
  <si>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Прочие доходы/(убытки), нетто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</si>
  <si>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</si>
  <si>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</si>
  <si>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</si>
  <si>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</si>
  <si>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</si>
  <si>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</si>
  <si>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</si>
  <si>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</si>
  <si>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>ПРИБЫЛЬ/(УБЫТОК) ЗА ПЕРИОД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</si>
  <si>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</si>
  <si>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</si>
  <si>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</si>
  <si>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</si>
  <si>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</si>
  <si>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</si>
  <si>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</si>
  <si>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</si>
  <si>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</si>
  <si>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</si>
  <si>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</si>
  <si>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</si>
  <si>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Авансовые платежи</t>
  </si>
  <si>
    <t>Активы для передачи по договорам финансовой аренды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</si>
  <si>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</si>
  <si>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</si>
  <si>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</si>
  <si>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</si>
  <si>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Займы от Материнского банка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</si>
  <si>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</si>
  <si>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</si>
  <si>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</si>
  <si>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</si>
  <si>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</si>
  <si>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</si>
  <si>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</si>
  <si>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</si>
  <si>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</si>
  <si>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</si>
  <si>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</si>
  <si>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</si>
  <si>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</si>
  <si>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</si>
  <si>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</si>
  <si>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</si>
  <si>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</si>
  <si>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</si>
  <si>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 31.12.2013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</si>
  <si>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</si>
  <si>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</si>
  <si>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</si>
  <si>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</si>
  <si>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</si>
  <si>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</si>
  <si>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</si>
  <si>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</si>
  <si>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</si>
  <si>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</si>
  <si>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</si>
  <si>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</si>
  <si>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</si>
  <si>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</si>
  <si>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>Итого совокупного дохода за период</t>
  </si>
  <si>
    <t>по состоянию на 31 марта 2014 г.</t>
  </si>
  <si>
    <t xml:space="preserve">К. Байсанов </t>
  </si>
  <si>
    <t>Отчет об изменениях в капитале</t>
  </si>
  <si>
    <t xml:space="preserve">   за три месяца, закончившиеся 31.03.2014 г.</t>
  </si>
  <si>
    <t>Резерв по переоценке активов, имеющихся в наличии для продажи</t>
  </si>
  <si>
    <t>Накопленные убытки</t>
  </si>
  <si>
    <t>Всего</t>
  </si>
  <si>
    <t>Остаток на 01 января 2013 года</t>
  </si>
  <si>
    <t>Итого совокупного дохода</t>
  </si>
  <si>
    <t>Прибыль за период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</si>
  <si>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</si>
  <si>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</si>
  <si>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</si>
  <si>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</si>
  <si>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>Итого совокупного убытка за период</t>
  </si>
  <si>
    <t xml:space="preserve">Операции с собственниками, отраженные непосредственно в капитале  </t>
  </si>
  <si>
    <t xml:space="preserve">Выпуск акций </t>
  </si>
  <si>
    <t xml:space="preserve">Остаток на 31 марта 2013 года </t>
  </si>
  <si>
    <t>Остаток на 01 января 2014 года</t>
  </si>
  <si>
    <t xml:space="preserve">Итого совокупного дохода за период </t>
  </si>
  <si>
    <t>Операции с собственниками, отраженные непосредственно в составе капитала</t>
  </si>
  <si>
    <t xml:space="preserve">Остаток на 31 марта 2014 года </t>
  </si>
  <si>
    <t xml:space="preserve">                          за три месяца, закончившиеся 31.03.2014 г.</t>
  </si>
  <si>
    <t>Расчет балансовой стоимости 1 акции</t>
  </si>
  <si>
    <t>на 31.12.13 г.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</si>
  <si>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</si>
  <si>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</si>
  <si>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</si>
  <si>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</si>
  <si>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</si>
  <si>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</si>
  <si>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</si>
  <si>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</si>
  <si>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</si>
  <si>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</si>
  <si>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</si>
  <si>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</si>
  <si>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</si>
  <si>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</si>
  <si>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</si>
  <si>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</si>
  <si>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</si>
  <si>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</si>
  <si>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на 31.03.14 г.</t>
  </si>
  <si>
    <t>Балансовая стоимость одной простой акции на 31.03.2014 г. составляет 35 949,05  тг., на 31.12.2013 г. 35 789,52 тг.</t>
  </si>
  <si>
    <t>Базовая прибыль на одну акцию в тенге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</si>
</sst>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  <numFmt numFmtId="269" formatCode="0.00000"/>
    <numFmt numFmtId="270" formatCode="#,##0.00;[Red]\-#,##0.00"/>
    <numFmt numFmtId="271" formatCode="#,##0.00_ ;[Red]\-#,##0.00\ "/>
  </numFmts>
  <fonts count="145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20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143" fillId="0" borderId="0"/>
    <xf numFmtId="0" fontId="143" fillId="0" borderId="0"/>
    <xf numFmtId="0" fontId="143" fillId="0" borderId="0"/>
  </cellStyleXfs>
  <cellXfs count="171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14" fontId="4" fillId="0" borderId="33" xfId="1" applyNumberFormat="1" applyFont="1" applyBorder="1" applyAlignment="1">
      <alignment vertical="center" wrapText="1"/>
    </xf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4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6" xfId="716" applyNumberFormat="1" applyFont="1" applyFill="1" applyBorder="1" applyAlignment="1" applyProtection="1">
      <alignment vertical="center" wrapText="1"/>
    </xf>
    <xf numFmtId="0" fontId="135" fillId="0" borderId="34" xfId="716" applyNumberFormat="1" applyFont="1" applyFill="1" applyBorder="1" applyAlignment="1" applyProtection="1">
      <alignment vertical="center" wrapText="1"/>
    </xf>
    <xf numFmtId="182" fontId="4" fillId="0" borderId="35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7" xfId="716" applyNumberFormat="1" applyFont="1" applyFill="1" applyBorder="1" applyAlignment="1" applyProtection="1">
      <alignment vertical="center" wrapText="1"/>
    </xf>
    <xf numFmtId="164" fontId="4" fillId="0" borderId="38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1" xfId="1" applyNumberFormat="1" applyFont="1" applyFill="1" applyBorder="1" applyAlignment="1" applyProtection="1">
      <alignment vertical="center" wrapText="1"/>
    </xf>
    <xf numFmtId="164" fontId="4" fillId="0" borderId="40" xfId="1" applyNumberFormat="1" applyFont="1" applyFill="1" applyBorder="1" applyAlignment="1" applyProtection="1"/>
    <xf numFmtId="164" fontId="4" fillId="0" borderId="39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2" xfId="716" applyNumberFormat="1" applyFont="1" applyBorder="1" applyAlignment="1"/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2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0" fontId="6" fillId="0" borderId="36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2" fillId="0" borderId="0" xfId="636" applyFont="1" applyAlignment="1">
      <alignment wrapText="1"/>
    </xf>
    <xf numFmtId="0" fontId="2" fillId="0" borderId="0" xfId="636" applyFont="1" applyAlignment="1">
      <alignment horizontal="center" wrapText="1"/>
    </xf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6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3" xfId="636" applyNumberFormat="1" applyFont="1" applyFill="1" applyBorder="1" applyAlignment="1" applyProtection="1">
      <alignment horizontal="center" wrapText="1"/>
    </xf>
    <xf numFmtId="0" fontId="2" fillId="26" borderId="0" xfId="636" applyFont="1" applyFill="1" applyAlignment="1">
      <alignment wrapText="1"/>
    </xf>
    <xf numFmtId="0" fontId="4" fillId="0" borderId="32" xfId="636" applyFont="1" applyBorder="1" applyAlignment="1">
      <alignment wrapText="1"/>
    </xf>
    <xf numFmtId="268" fontId="4" fillId="0" borderId="33" xfId="636" applyNumberFormat="1" applyFont="1" applyBorder="1" applyAlignment="1">
      <alignment horizontal="center" wrapText="1"/>
    </xf>
    <xf numFmtId="268" fontId="4" fillId="0" borderId="33" xfId="636" applyNumberFormat="1" applyFont="1" applyFill="1" applyBorder="1" applyAlignment="1" applyProtection="1">
      <alignment horizontal="center" wrapText="1"/>
    </xf>
    <xf numFmtId="268" fontId="4" fillId="0" borderId="42" xfId="636" applyNumberFormat="1" applyFont="1" applyBorder="1" applyAlignment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3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0" fontId="14" fillId="0" borderId="0" xfId="653"/>
    <xf numFmtId="0" fontId="141" fillId="0" borderId="0" xfId="653" applyFont="1"/>
    <xf numFmtId="0" fontId="14" fillId="0" borderId="0" xfId="653" applyFont="1" applyAlignment="1">
      <alignment horizontal="right"/>
    </xf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4" fontId="142" fillId="0" borderId="0" xfId="653" applyNumberFormat="1" applyFont="1"/>
    <xf numFmtId="3" fontId="99" fillId="30" borderId="44" xfId="717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0" fontId="14" fillId="0" borderId="0" xfId="653" applyFont="1"/>
    <xf numFmtId="269" fontId="14" fillId="0" borderId="0" xfId="653" applyNumberFormat="1"/>
    <xf numFmtId="0" fontId="142" fillId="0" borderId="0" xfId="653" applyFont="1"/>
    <xf numFmtId="1" fontId="143" fillId="30" borderId="36" xfId="718" applyNumberFormat="1" applyFont="1" applyFill="1" applyBorder="1" applyAlignment="1">
      <alignment horizontal="left" vertical="top" wrapText="1"/>
    </xf>
    <xf numFmtId="270" fontId="143" fillId="30" borderId="44" xfId="718" applyNumberFormat="1" applyFont="1" applyFill="1" applyBorder="1" applyAlignment="1">
      <alignment horizontal="right" vertical="top" wrapText="1"/>
    </xf>
    <xf numFmtId="0" fontId="143" fillId="30" borderId="44" xfId="718" applyNumberFormat="1" applyFont="1" applyFill="1" applyBorder="1" applyAlignment="1">
      <alignment horizontal="right" vertical="top" wrapText="1"/>
    </xf>
    <xf numFmtId="0" fontId="143" fillId="30" borderId="45" xfId="718" applyNumberFormat="1" applyFont="1" applyFill="1" applyBorder="1" applyAlignment="1">
      <alignment horizontal="right" vertical="top" wrapText="1"/>
    </xf>
    <xf numFmtId="1" fontId="143" fillId="0" borderId="36" xfId="718" applyNumberFormat="1" applyFont="1" applyBorder="1" applyAlignment="1">
      <alignment horizontal="left" vertical="top" wrapText="1"/>
    </xf>
    <xf numFmtId="270" fontId="143" fillId="0" borderId="44" xfId="718" applyNumberFormat="1" applyFont="1" applyBorder="1" applyAlignment="1">
      <alignment horizontal="right" vertical="top" wrapText="1"/>
    </xf>
    <xf numFmtId="0" fontId="143" fillId="0" borderId="44" xfId="718" applyNumberFormat="1" applyFont="1" applyBorder="1" applyAlignment="1">
      <alignment horizontal="right" vertical="top" wrapText="1"/>
    </xf>
    <xf numFmtId="0" fontId="143" fillId="0" borderId="45" xfId="718" applyNumberFormat="1" applyFont="1" applyBorder="1" applyAlignment="1">
      <alignment horizontal="right" vertical="top" wrapText="1"/>
    </xf>
    <xf numFmtId="270" fontId="144" fillId="0" borderId="46" xfId="718" applyNumberFormat="1" applyFont="1" applyBorder="1" applyAlignment="1">
      <alignment horizontal="right" vertical="top" wrapText="1"/>
    </xf>
    <xf numFmtId="271" fontId="14" fillId="0" borderId="0" xfId="653" applyNumberFormat="1"/>
    <xf numFmtId="270" fontId="143" fillId="0" borderId="45" xfId="718" applyNumberFormat="1" applyFont="1" applyBorder="1" applyAlignment="1">
      <alignment horizontal="right" vertical="top" wrapText="1"/>
    </xf>
    <xf numFmtId="270" fontId="144" fillId="0" borderId="47" xfId="718" applyNumberFormat="1" applyFont="1" applyBorder="1" applyAlignment="1">
      <alignment horizontal="right" vertical="top" wrapText="1"/>
    </xf>
    <xf numFmtId="1" fontId="143" fillId="30" borderId="36" xfId="719" applyNumberFormat="1" applyFont="1" applyFill="1" applyBorder="1" applyAlignment="1">
      <alignment horizontal="left" vertical="top" wrapText="1"/>
    </xf>
    <xf numFmtId="270" fontId="143" fillId="30" borderId="44" xfId="719" applyNumberFormat="1" applyFont="1" applyFill="1" applyBorder="1" applyAlignment="1">
      <alignment horizontal="right" vertical="top" wrapText="1"/>
    </xf>
    <xf numFmtId="0" fontId="143" fillId="30" borderId="44" xfId="719" applyNumberFormat="1" applyFont="1" applyFill="1" applyBorder="1" applyAlignment="1">
      <alignment horizontal="right" vertical="top" wrapText="1"/>
    </xf>
    <xf numFmtId="0" fontId="143" fillId="30" borderId="45" xfId="719" applyNumberFormat="1" applyFont="1" applyFill="1" applyBorder="1" applyAlignment="1">
      <alignment horizontal="right" vertical="top" wrapText="1"/>
    </xf>
    <xf numFmtId="164" fontId="4" fillId="0" borderId="0" xfId="716" applyNumberFormat="1" applyFont="1" applyBorder="1" applyAlignment="1">
      <alignment vertical="top"/>
    </xf>
    <xf numFmtId="182" fontId="4" fillId="0" borderId="0" xfId="716" applyNumberFormat="1" applyFont="1" applyBorder="1" applyAlignment="1"/>
    <xf numFmtId="0" fontId="136" fillId="0" borderId="0" xfId="716" applyNumberFormat="1" applyFont="1" applyFill="1" applyBorder="1" applyAlignment="1" applyProtection="1">
      <alignment vertical="center"/>
    </xf>
    <xf numFmtId="0" fontId="2" fillId="0" borderId="2" xfId="1" applyFont="1" applyBorder="1" applyAlignment="1"/>
    <xf numFmtId="4" fontId="2" fillId="0" borderId="2" xfId="1" applyNumberFormat="1" applyFont="1" applyBorder="1" applyAlignment="1"/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2" fillId="0" borderId="41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40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9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143" fillId="30" borderId="44" xfId="718" applyNumberFormat="1" applyFont="1" applyFill="1" applyBorder="1" applyAlignment="1">
      <alignment horizontal="left" vertical="top" wrapText="1"/>
    </xf>
    <xf numFmtId="0" fontId="143" fillId="0" borderId="44" xfId="718" applyNumberFormat="1" applyFont="1" applyBorder="1" applyAlignment="1">
      <alignment horizontal="left" vertical="top" wrapText="1" indent="2"/>
    </xf>
    <xf numFmtId="0" fontId="143" fillId="30" borderId="44" xfId="719" applyNumberFormat="1" applyFont="1" applyFill="1" applyBorder="1" applyAlignment="1">
      <alignment horizontal="left" vertical="top" wrapText="1"/>
    </xf>
  </cellXfs>
  <cellStyles count="720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7"/>
    <cellStyle name="Обычный_ОСВ" xfId="719"/>
    <cellStyle name="Обычный_Расчет 1 акции" xfId="718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4/&#1052;&#1072;&#1088;&#1090;%202014%20&#1075;/&#1060;&#1086;&#1088;&#1084;&#1072;%202%20&#1054;&#1090;&#1095;&#1077;&#1090;%20%20&#1086;%20&#1089;&#1086;&#1074;&#1086;&#1082;&#1091;&#1087;&#1085;&#1086;&#1084;%20&#1076;&#1086;&#1093;&#1086;&#1076;&#1077;%20&#1085;&#1072;%2001.04.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CASH"/>
      <sheetName val="TB"/>
      <sheetName val="PR CN"/>
      <sheetName val="FES"/>
      <sheetName val="Info"/>
      <sheetName val="Selection"/>
      <sheetName val="fish"/>
      <sheetName val="Anlagevermöge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справка"/>
      <sheetName val="PYTB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</sheetNames>
    <sheetDataSet>
      <sheetData sheetId="0"/>
      <sheetData sheetId="1"/>
      <sheetData sheetId="2" refreshError="1">
        <row r="149">
          <cell r="C149">
            <v>-2177</v>
          </cell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D_Opex"/>
      <sheetName val="Планы"/>
      <sheetName val="Anlageverm?gen"/>
      <sheetName val="PIT&amp;PP(2)"/>
      <sheetName val="fish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% threshhold(salary)"/>
      <sheetName val="Breakdown of guarantee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adds"/>
      <sheetName val="1651 "/>
      <sheetName val="FA Rollforward"/>
      <sheetName val="FA UZ"/>
      <sheetName val="Disposals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FA Movement "/>
      <sheetName val="LME_prices"/>
      <sheetName val="Movement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Additions testing"/>
      <sheetName val="Movement schedule"/>
      <sheetName val="depreciation testing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Ter_622"/>
      <sheetName val="Ter_621"/>
      <sheetName val="Venit for cross reff"/>
      <sheetName val="Ter_611"/>
      <sheetName val="Test of FA Installation"/>
      <sheetName val="Additions"/>
      <sheetName val="P&amp;L"/>
      <sheetName val="Provisions"/>
      <sheetName val="B 1"/>
      <sheetName val="Pilot"/>
      <sheetName val="Cash flow 2003 PBC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Additions testing"/>
      <sheetName val="Movement schedule"/>
      <sheetName val="depreciation testing"/>
      <sheetName val="Spreadsheet # 2"/>
      <sheetName val="FAR 04"/>
      <sheetName val="sonde_ 31-12-2006"/>
      <sheetName val="Rollforward"/>
      <sheetName val="FA Movement "/>
      <sheetName val="B"/>
      <sheetName val="Transformation table  2002"/>
      <sheetName val="F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Test of FA Installation"/>
      <sheetName val="Additions"/>
      <sheetName val="% threshhold(salary)"/>
      <sheetName val="P&amp;L"/>
      <sheetName val="Provisions"/>
      <sheetName val="breakdown"/>
      <sheetName val="Rollforward"/>
      <sheetName val="FAR 04"/>
      <sheetName val="PP&amp;E mvt for 2003"/>
      <sheetName val="COS calculation"/>
      <sheetName val="Spreadsheet # 2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XREF"/>
      <sheetName val="Additions_Disposals"/>
      <sheetName val="Лист6 (2)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Datasheet"/>
      <sheetName val="FA Movement Kyrg"/>
      <sheetName val="Additions_Disposals"/>
      <sheetName val="Лист6 (2)"/>
      <sheetName val="Def"/>
      <sheetName val="Additions testing"/>
      <sheetName val="Movement schedule"/>
      <sheetName val="FAR 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XLR_NoRangeSheet"/>
      <sheetName val="Rollforward"/>
      <sheetName val="Test of FA Installation"/>
      <sheetName val="Additions"/>
      <sheetName val="Datasheet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Апрель"/>
      <sheetName val="Июль"/>
      <sheetName val="Июнь"/>
      <sheetName val="DD Reserve calculation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комплекс работ калькуляции  2"/>
      <sheetName val="комплекс работ калькуляции 1"/>
      <sheetName val="справка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Памятка_по_заполнению"/>
      <sheetName val="МО_0012"/>
      <sheetName val="Cost_99v98"/>
      <sheetName val="12_из_57_АЗС"/>
      <sheetName val="Лист3"/>
      <sheetName val="ведомость"/>
      <sheetName val="База"/>
      <sheetName val="OS01_6OZ"/>
    </sheetNames>
    <sheetDataSet>
      <sheetData sheetId="0">
        <row r="48">
          <cell r="C48">
            <v>0</v>
          </cell>
        </row>
      </sheetData>
      <sheetData sheetId="1"/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март 2014"/>
      <sheetName val="расшифровка март2013"/>
      <sheetName val="5440"/>
      <sheetName val="7210 - 2014"/>
      <sheetName val="ОСВ -2014"/>
      <sheetName val="капитал 2014"/>
    </sheetNames>
    <sheetDataSet>
      <sheetData sheetId="0" refreshError="1"/>
      <sheetData sheetId="1" refreshError="1"/>
      <sheetData sheetId="2">
        <row r="82">
          <cell r="E82">
            <v>-101404.77717999999</v>
          </cell>
        </row>
        <row r="83">
          <cell r="E83">
            <v>-2817.3434300000004</v>
          </cell>
        </row>
        <row r="84">
          <cell r="E84">
            <v>-3733.2839800000002</v>
          </cell>
        </row>
        <row r="85">
          <cell r="E85">
            <v>-32902.60202000002</v>
          </cell>
        </row>
      </sheetData>
      <sheetData sheetId="3" refreshError="1"/>
      <sheetData sheetId="4">
        <row r="236">
          <cell r="E236">
            <v>1850.1232500000001</v>
          </cell>
        </row>
        <row r="237">
          <cell r="E237">
            <v>201613.70005000001</v>
          </cell>
        </row>
        <row r="238">
          <cell r="E238">
            <v>4358.9489199999998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п 15"/>
      <sheetName val="8"/>
      <sheetName val="IS"/>
      <sheetName val="BS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tabSelected="1" view="pageBreakPreview" topLeftCell="A28" zoomScaleSheetLayoutView="100" workbookViewId="0">
      <selection activeCell="B39" sqref="B39"/>
    </sheetView>
  </sheetViews>
  <sheetFormatPr defaultColWidth="10.28515625" defaultRowHeight="15"/>
  <cols>
    <col min="1" max="1" width="70.28515625" customWidth="1"/>
    <col min="2" max="2" width="18.28515625" customWidth="1"/>
    <col min="3" max="3" width="20.28515625" customWidth="1"/>
  </cols>
  <sheetData>
    <row r="1" spans="1:3" ht="15.75">
      <c r="A1" s="33"/>
      <c r="B1" s="155"/>
      <c r="C1" s="155"/>
    </row>
    <row r="2" spans="1:3" ht="15.75">
      <c r="A2" s="156" t="s">
        <v>33</v>
      </c>
      <c r="B2" s="156"/>
      <c r="C2" s="156"/>
    </row>
    <row r="3" spans="1:3" ht="15.75" customHeight="1">
      <c r="A3" s="156" t="s">
        <v>34</v>
      </c>
      <c r="B3" s="156"/>
      <c r="C3" s="156"/>
    </row>
    <row r="4" spans="1:3" ht="15.75">
      <c r="A4" s="157" t="s">
        <v>81</v>
      </c>
      <c r="B4" s="157"/>
      <c r="C4" s="157"/>
    </row>
    <row r="5" spans="1:3" ht="15.75">
      <c r="A5" s="61"/>
      <c r="B5" s="61"/>
      <c r="C5" s="61"/>
    </row>
    <row r="6" spans="1:3" ht="16.5" thickBot="1">
      <c r="A6" s="33"/>
      <c r="B6" s="33"/>
      <c r="C6" s="60" t="s">
        <v>0</v>
      </c>
    </row>
    <row r="7" spans="1:3" ht="16.5" thickBot="1">
      <c r="A7" s="34"/>
      <c r="B7" s="35">
        <v>41729</v>
      </c>
      <c r="C7" s="35" t="s">
        <v>65</v>
      </c>
    </row>
    <row r="8" spans="1:3" ht="15.75">
      <c r="A8" s="36"/>
      <c r="B8" s="37"/>
      <c r="C8" s="38"/>
    </row>
    <row r="9" spans="1:3" ht="15.75">
      <c r="A9" s="39" t="s">
        <v>35</v>
      </c>
      <c r="B9" s="40"/>
      <c r="C9" s="41"/>
    </row>
    <row r="10" spans="1:3" ht="15.75">
      <c r="A10" s="42" t="s">
        <v>36</v>
      </c>
      <c r="B10" s="55">
        <v>826861</v>
      </c>
      <c r="C10" s="43">
        <v>1436672</v>
      </c>
    </row>
    <row r="11" spans="1:3" ht="15.75">
      <c r="A11" s="42" t="s">
        <v>37</v>
      </c>
      <c r="B11" s="55">
        <v>9604709</v>
      </c>
      <c r="C11" s="43">
        <v>8924847</v>
      </c>
    </row>
    <row r="12" spans="1:3" ht="15.75">
      <c r="A12" s="45" t="s">
        <v>38</v>
      </c>
      <c r="B12" s="55">
        <v>25396443</v>
      </c>
      <c r="C12" s="43">
        <v>16149962</v>
      </c>
    </row>
    <row r="13" spans="1:3" ht="15.75">
      <c r="A13" s="42" t="s">
        <v>39</v>
      </c>
      <c r="B13" s="55">
        <v>4132625</v>
      </c>
      <c r="C13" s="43">
        <v>4071493</v>
      </c>
    </row>
    <row r="14" spans="1:3" ht="15.75">
      <c r="A14" s="45" t="s">
        <v>40</v>
      </c>
      <c r="B14" s="55">
        <v>1222326</v>
      </c>
      <c r="C14" s="43">
        <v>1078732</v>
      </c>
    </row>
    <row r="15" spans="1:3" ht="15.75">
      <c r="A15" s="45" t="s">
        <v>41</v>
      </c>
      <c r="B15" s="55">
        <v>379052</v>
      </c>
      <c r="C15" s="43">
        <v>11308334</v>
      </c>
    </row>
    <row r="16" spans="1:3" ht="15.75">
      <c r="A16" s="42" t="s">
        <v>42</v>
      </c>
      <c r="B16" s="55">
        <v>13746</v>
      </c>
      <c r="C16" s="43">
        <v>15596</v>
      </c>
    </row>
    <row r="17" spans="1:3" ht="16.5" thickBot="1">
      <c r="A17" s="42" t="s">
        <v>43</v>
      </c>
      <c r="B17" s="55">
        <v>232616</v>
      </c>
      <c r="C17" s="43">
        <v>245458</v>
      </c>
    </row>
    <row r="18" spans="1:3" ht="16.5" thickBot="1">
      <c r="A18" s="47" t="s">
        <v>44</v>
      </c>
      <c r="B18" s="48">
        <f>SUM(B10:B17)</f>
        <v>41808378</v>
      </c>
      <c r="C18" s="48">
        <f>SUM(C10:C17)</f>
        <v>43231094</v>
      </c>
    </row>
    <row r="19" spans="1:3" ht="15.75">
      <c r="A19" s="49"/>
      <c r="B19" s="50"/>
      <c r="C19" s="51"/>
    </row>
    <row r="20" spans="1:3" ht="15.75">
      <c r="A20" s="39" t="s">
        <v>45</v>
      </c>
      <c r="B20" s="52"/>
      <c r="C20" s="43"/>
    </row>
    <row r="21" spans="1:3" ht="15.75">
      <c r="A21" s="42" t="s">
        <v>46</v>
      </c>
      <c r="B21" s="55">
        <v>16531842</v>
      </c>
      <c r="C21" s="43">
        <v>15597580</v>
      </c>
    </row>
    <row r="22" spans="1:3" ht="15.75">
      <c r="A22" s="42" t="s">
        <v>47</v>
      </c>
      <c r="B22" s="55">
        <v>5070648</v>
      </c>
      <c r="C22" s="43">
        <v>5184610</v>
      </c>
    </row>
    <row r="23" spans="1:3" ht="15.75">
      <c r="A23" s="45" t="s">
        <v>62</v>
      </c>
      <c r="B23" s="55">
        <v>470922</v>
      </c>
      <c r="C23" s="43">
        <v>2132952</v>
      </c>
    </row>
    <row r="24" spans="1:3" ht="15.75">
      <c r="A24" s="45" t="s">
        <v>49</v>
      </c>
      <c r="B24" s="55">
        <v>105126</v>
      </c>
      <c r="C24" s="43">
        <v>647200</v>
      </c>
    </row>
    <row r="25" spans="1:3" ht="15.75">
      <c r="A25" s="45" t="s">
        <v>50</v>
      </c>
      <c r="B25" s="55">
        <v>5130499</v>
      </c>
      <c r="C25" s="43">
        <v>5229745</v>
      </c>
    </row>
    <row r="26" spans="1:3" ht="16.5" thickBot="1">
      <c r="A26" s="42" t="s">
        <v>51</v>
      </c>
      <c r="B26" s="55">
        <v>119021</v>
      </c>
      <c r="C26" s="43">
        <v>122394</v>
      </c>
    </row>
    <row r="27" spans="1:3" ht="16.5" thickBot="1">
      <c r="A27" s="47" t="s">
        <v>52</v>
      </c>
      <c r="B27" s="53">
        <f>SUM(B21:B26)</f>
        <v>27428058</v>
      </c>
      <c r="C27" s="53">
        <f>SUM(C21:C26)</f>
        <v>28914481</v>
      </c>
    </row>
    <row r="28" spans="1:3" ht="15.75">
      <c r="A28" s="49"/>
      <c r="B28" s="54"/>
      <c r="C28" s="51"/>
    </row>
    <row r="29" spans="1:3" ht="15.75">
      <c r="A29" s="39" t="s">
        <v>53</v>
      </c>
      <c r="B29" s="44"/>
      <c r="C29" s="43"/>
    </row>
    <row r="30" spans="1:3" ht="15.75">
      <c r="A30" s="42" t="s">
        <v>54</v>
      </c>
      <c r="B30" s="55">
        <v>22129658</v>
      </c>
      <c r="C30" s="43">
        <v>22129658</v>
      </c>
    </row>
    <row r="31" spans="1:3" ht="30">
      <c r="A31" s="42" t="s">
        <v>55</v>
      </c>
      <c r="B31" s="55">
        <v>-313061</v>
      </c>
      <c r="C31" s="43">
        <v>-313283</v>
      </c>
    </row>
    <row r="32" spans="1:3" ht="15.75">
      <c r="A32" s="42" t="s">
        <v>56</v>
      </c>
      <c r="B32" s="72">
        <v>-7499762</v>
      </c>
      <c r="C32" s="73">
        <v>-2657881</v>
      </c>
    </row>
    <row r="33" spans="1:3" ht="16.5" thickBot="1">
      <c r="A33" s="46" t="s">
        <v>57</v>
      </c>
      <c r="B33" s="72">
        <v>63485</v>
      </c>
      <c r="C33" s="73">
        <v>-4841881</v>
      </c>
    </row>
    <row r="34" spans="1:3" ht="16.5" thickBot="1">
      <c r="A34" s="56" t="s">
        <v>58</v>
      </c>
      <c r="B34" s="57">
        <f>SUM(B30:B33)</f>
        <v>14380320</v>
      </c>
      <c r="C34" s="57">
        <f>SUM(C30:C33)</f>
        <v>14316613</v>
      </c>
    </row>
    <row r="35" spans="1:3" ht="16.5" thickBot="1">
      <c r="A35" s="47" t="s">
        <v>59</v>
      </c>
      <c r="B35" s="53">
        <f>B27+B34</f>
        <v>41808378</v>
      </c>
      <c r="C35" s="53">
        <f>C27+C34</f>
        <v>43231094</v>
      </c>
    </row>
    <row r="36" spans="1:3" ht="15.75">
      <c r="A36" s="152" t="s">
        <v>125</v>
      </c>
      <c r="B36" s="150"/>
      <c r="C36" s="151"/>
    </row>
    <row r="37" spans="1:3" ht="15.75">
      <c r="A37" s="58"/>
      <c r="B37" s="59"/>
      <c r="C37" s="59"/>
    </row>
    <row r="38" spans="1:3" ht="15.75">
      <c r="A38" s="30" t="s">
        <v>30</v>
      </c>
      <c r="B38" s="31"/>
      <c r="C38" s="32" t="s">
        <v>82</v>
      </c>
    </row>
    <row r="39" spans="1:3" ht="15.75">
      <c r="A39" s="30"/>
      <c r="B39" s="59"/>
      <c r="C39" s="32"/>
    </row>
    <row r="40" spans="1:3" ht="15.75">
      <c r="A40" s="30" t="s">
        <v>31</v>
      </c>
      <c r="B40" s="59"/>
      <c r="C40" s="32" t="s">
        <v>60</v>
      </c>
    </row>
    <row r="41" spans="1:3">
      <c r="B41" s="75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view="pageBreakPreview" zoomScaleNormal="85" zoomScaleSheetLayoutView="100" workbookViewId="0"/>
  </sheetViews>
  <sheetFormatPr defaultColWidth="10.42578125" defaultRowHeight="15.75" outlineLevelCol="1"/>
  <cols>
    <col min="1" max="1" width="84.85546875" style="1" customWidth="1"/>
    <col min="2" max="2" width="18.140625" style="1" customWidth="1" outlineLevel="1"/>
    <col min="3" max="3" width="23.5703125" style="1" customWidth="1"/>
    <col min="4" max="26" width="8.5703125" style="2" customWidth="1"/>
    <col min="27" max="29" width="1.140625" style="2" customWidth="1"/>
    <col min="30" max="16384" width="10.42578125" style="2"/>
  </cols>
  <sheetData>
    <row r="1" spans="1:4">
      <c r="A1" s="62"/>
      <c r="B1" s="158"/>
      <c r="C1" s="158"/>
    </row>
    <row r="2" spans="1:4" ht="18.75">
      <c r="A2" s="159" t="s">
        <v>66</v>
      </c>
      <c r="B2" s="159"/>
      <c r="C2" s="159"/>
    </row>
    <row r="3" spans="1:4" ht="19.5" customHeight="1">
      <c r="A3" s="159" t="s">
        <v>28</v>
      </c>
      <c r="B3" s="159"/>
      <c r="C3" s="159"/>
    </row>
    <row r="4" spans="1:4" ht="18.75">
      <c r="A4" s="159" t="s">
        <v>103</v>
      </c>
      <c r="B4" s="159"/>
      <c r="C4" s="63"/>
    </row>
    <row r="5" spans="1:4">
      <c r="A5" s="64"/>
      <c r="B5" s="65"/>
      <c r="C5" s="65"/>
    </row>
    <row r="6" spans="1:4" ht="16.5" thickBot="1">
      <c r="A6" s="66"/>
      <c r="B6" s="66"/>
      <c r="C6" s="66" t="s">
        <v>67</v>
      </c>
    </row>
    <row r="7" spans="1:4" ht="16.5" thickBot="1">
      <c r="A7" s="28"/>
      <c r="B7" s="29">
        <v>41729</v>
      </c>
      <c r="C7" s="76">
        <v>41364</v>
      </c>
    </row>
    <row r="8" spans="1:4">
      <c r="A8" s="67" t="s">
        <v>1</v>
      </c>
      <c r="B8" s="68">
        <f>SUM(B9:B14)</f>
        <v>576286</v>
      </c>
      <c r="C8" s="69">
        <f>SUM(C9:C14)</f>
        <v>682969</v>
      </c>
      <c r="D8" s="74"/>
    </row>
    <row r="9" spans="1:4">
      <c r="A9" s="4" t="s">
        <v>2</v>
      </c>
      <c r="B9" s="8"/>
      <c r="C9" s="9"/>
    </row>
    <row r="10" spans="1:4">
      <c r="A10" s="4" t="s">
        <v>3</v>
      </c>
      <c r="B10" s="8">
        <v>60909</v>
      </c>
      <c r="C10" s="9">
        <v>60910</v>
      </c>
    </row>
    <row r="11" spans="1:4">
      <c r="A11" s="4" t="s">
        <v>4</v>
      </c>
      <c r="B11" s="8"/>
      <c r="C11" s="9"/>
    </row>
    <row r="12" spans="1:4">
      <c r="A12" s="4" t="s">
        <v>5</v>
      </c>
      <c r="B12" s="8">
        <v>387322</v>
      </c>
      <c r="C12" s="9">
        <v>580511</v>
      </c>
    </row>
    <row r="13" spans="1:4">
      <c r="A13" s="4" t="s">
        <v>6</v>
      </c>
      <c r="B13" s="8">
        <v>123375</v>
      </c>
      <c r="C13" s="9">
        <v>41548</v>
      </c>
    </row>
    <row r="14" spans="1:4">
      <c r="A14" s="4" t="s">
        <v>61</v>
      </c>
      <c r="B14" s="17">
        <v>4680</v>
      </c>
      <c r="C14" s="18">
        <v>0</v>
      </c>
    </row>
    <row r="15" spans="1:4">
      <c r="A15" s="5"/>
      <c r="B15" s="8"/>
      <c r="C15" s="9"/>
    </row>
    <row r="16" spans="1:4">
      <c r="A16" s="3" t="s">
        <v>7</v>
      </c>
      <c r="B16" s="15">
        <f>SUM(B17:B24)</f>
        <v>-200384</v>
      </c>
      <c r="C16" s="16">
        <f>SUM(C17:C24)</f>
        <v>-405384</v>
      </c>
    </row>
    <row r="17" spans="1:3">
      <c r="A17" s="6" t="s">
        <v>8</v>
      </c>
      <c r="B17" s="17">
        <v>-94830</v>
      </c>
      <c r="C17" s="18">
        <v>-95299</v>
      </c>
    </row>
    <row r="18" spans="1:3">
      <c r="A18" s="6" t="s">
        <v>9</v>
      </c>
      <c r="B18" s="8"/>
      <c r="C18" s="9"/>
    </row>
    <row r="19" spans="1:3">
      <c r="A19" s="6" t="s">
        <v>10</v>
      </c>
      <c r="B19" s="17"/>
      <c r="C19" s="18"/>
    </row>
    <row r="20" spans="1:3">
      <c r="A20" s="4" t="s">
        <v>48</v>
      </c>
      <c r="B20" s="17">
        <v>0</v>
      </c>
      <c r="C20" s="18">
        <v>-4281</v>
      </c>
    </row>
    <row r="21" spans="1:3">
      <c r="A21" s="4" t="s">
        <v>11</v>
      </c>
      <c r="B21" s="17">
        <v>-105554</v>
      </c>
      <c r="C21" s="18">
        <v>-305804</v>
      </c>
    </row>
    <row r="22" spans="1:3">
      <c r="A22" s="6" t="s">
        <v>12</v>
      </c>
      <c r="B22" s="17"/>
      <c r="C22" s="18"/>
    </row>
    <row r="23" spans="1:3">
      <c r="A23" s="6" t="s">
        <v>13</v>
      </c>
      <c r="B23" s="7"/>
      <c r="C23" s="19"/>
    </row>
    <row r="24" spans="1:3">
      <c r="A24" s="6" t="s">
        <v>14</v>
      </c>
      <c r="B24" s="8"/>
      <c r="C24" s="9"/>
    </row>
    <row r="25" spans="1:3">
      <c r="A25" s="3" t="s">
        <v>68</v>
      </c>
      <c r="B25" s="20">
        <f>B8+B16</f>
        <v>375902</v>
      </c>
      <c r="C25" s="26">
        <f>C8+C16</f>
        <v>277585</v>
      </c>
    </row>
    <row r="26" spans="1:3">
      <c r="A26" s="5"/>
      <c r="B26" s="20"/>
      <c r="C26" s="22"/>
    </row>
    <row r="27" spans="1:3" ht="49.5" customHeight="1">
      <c r="A27" s="6" t="s">
        <v>69</v>
      </c>
      <c r="B27" s="23">
        <v>540793</v>
      </c>
      <c r="C27" s="27">
        <v>101229</v>
      </c>
    </row>
    <row r="28" spans="1:3">
      <c r="A28" s="6" t="s">
        <v>15</v>
      </c>
      <c r="B28" s="23">
        <v>-646220</v>
      </c>
      <c r="C28" s="27">
        <v>15732</v>
      </c>
    </row>
    <row r="29" spans="1:3">
      <c r="A29" s="6" t="s">
        <v>17</v>
      </c>
      <c r="B29" s="23">
        <v>75</v>
      </c>
      <c r="C29" s="27">
        <v>0</v>
      </c>
    </row>
    <row r="30" spans="1:3" ht="31.5">
      <c r="A30" s="6" t="s">
        <v>16</v>
      </c>
      <c r="B30" s="24"/>
      <c r="C30" s="22"/>
    </row>
    <row r="31" spans="1:3">
      <c r="A31" s="6" t="s">
        <v>18</v>
      </c>
      <c r="B31" s="23">
        <v>54511</v>
      </c>
      <c r="C31" s="22">
        <v>-88545</v>
      </c>
    </row>
    <row r="32" spans="1:3">
      <c r="A32" s="3" t="s">
        <v>70</v>
      </c>
      <c r="B32" s="25">
        <f>SUM(B25:B31)</f>
        <v>325061</v>
      </c>
      <c r="C32" s="25">
        <f>SUM(C25:C31)</f>
        <v>306001</v>
      </c>
    </row>
    <row r="33" spans="1:3">
      <c r="A33" s="5"/>
      <c r="B33" s="24"/>
      <c r="C33" s="22"/>
    </row>
    <row r="34" spans="1:3" ht="31.5">
      <c r="A34" s="6" t="s">
        <v>19</v>
      </c>
      <c r="B34" s="24"/>
      <c r="C34" s="22">
        <v>-64055</v>
      </c>
    </row>
    <row r="35" spans="1:3">
      <c r="A35" s="6" t="s">
        <v>20</v>
      </c>
      <c r="B35" s="24"/>
      <c r="C35" s="22"/>
    </row>
    <row r="36" spans="1:3" ht="31.5">
      <c r="A36" s="6" t="s">
        <v>21</v>
      </c>
      <c r="B36" s="24"/>
      <c r="C36" s="22"/>
    </row>
    <row r="37" spans="1:3">
      <c r="A37" s="6" t="s">
        <v>22</v>
      </c>
      <c r="B37" s="24"/>
      <c r="C37" s="22">
        <v>-79401</v>
      </c>
    </row>
    <row r="38" spans="1:3" ht="31.5">
      <c r="A38" s="70" t="s">
        <v>63</v>
      </c>
      <c r="B38" s="24"/>
      <c r="C38" s="22"/>
    </row>
    <row r="39" spans="1:3">
      <c r="A39" s="6" t="s">
        <v>23</v>
      </c>
      <c r="B39" s="8"/>
      <c r="C39" s="9"/>
    </row>
    <row r="40" spans="1:3">
      <c r="A40" s="5"/>
      <c r="B40" s="8"/>
      <c r="C40" s="9"/>
    </row>
    <row r="41" spans="1:3">
      <c r="A41" s="3" t="s">
        <v>64</v>
      </c>
      <c r="B41" s="20">
        <f>ROUND(SUM(B42:B45),)</f>
        <v>-242980</v>
      </c>
      <c r="C41" s="21">
        <f>ROUND(SUM(C42:C45),)</f>
        <v>-140858</v>
      </c>
    </row>
    <row r="42" spans="1:3">
      <c r="A42" s="10" t="s">
        <v>29</v>
      </c>
      <c r="B42" s="24">
        <f>-'[83]7210 - 2014'!E237</f>
        <v>-201613.70005000001</v>
      </c>
      <c r="C42" s="71">
        <f>'[83]расшифровка март2013'!E82</f>
        <v>-101404.77717999999</v>
      </c>
    </row>
    <row r="43" spans="1:3">
      <c r="A43" s="10" t="s">
        <v>24</v>
      </c>
      <c r="B43" s="24">
        <f>-'[83]7210 - 2014'!E236</f>
        <v>-1850.1232500000001</v>
      </c>
      <c r="C43" s="22">
        <f>'[83]расшифровка март2013'!E83</f>
        <v>-2817.3434300000004</v>
      </c>
    </row>
    <row r="44" spans="1:3">
      <c r="A44" s="10" t="s">
        <v>25</v>
      </c>
      <c r="B44" s="24">
        <f>-'[83]7210 - 2014'!E238</f>
        <v>-4358.9489199999998</v>
      </c>
      <c r="C44" s="22">
        <f>'[83]расшифровка март2013'!E84</f>
        <v>-3733.2839800000002</v>
      </c>
    </row>
    <row r="45" spans="1:3">
      <c r="A45" s="10" t="s">
        <v>26</v>
      </c>
      <c r="B45" s="24">
        <v>-35157</v>
      </c>
      <c r="C45" s="22">
        <f>'[83]расшифровка март2013'!E85</f>
        <v>-32902.60202000002</v>
      </c>
    </row>
    <row r="46" spans="1:3">
      <c r="A46" s="5"/>
      <c r="B46" s="24"/>
      <c r="C46" s="22"/>
    </row>
    <row r="47" spans="1:3">
      <c r="A47" s="3" t="s">
        <v>71</v>
      </c>
      <c r="B47" s="25">
        <f>B32+B34+B37+B41</f>
        <v>82081</v>
      </c>
      <c r="C47" s="21">
        <f>C32+C34+C37+C41+C38</f>
        <v>21687</v>
      </c>
    </row>
    <row r="48" spans="1:3">
      <c r="A48" s="5"/>
      <c r="B48" s="24"/>
      <c r="C48" s="22"/>
    </row>
    <row r="49" spans="1:3">
      <c r="A49" s="6" t="s">
        <v>72</v>
      </c>
      <c r="B49" s="24">
        <v>-18596</v>
      </c>
      <c r="C49" s="22">
        <v>-6468</v>
      </c>
    </row>
    <row r="50" spans="1:3">
      <c r="A50" s="5"/>
      <c r="B50" s="24"/>
      <c r="C50" s="22"/>
    </row>
    <row r="51" spans="1:3">
      <c r="A51" s="3" t="s">
        <v>27</v>
      </c>
      <c r="B51" s="25">
        <f>B47+B49</f>
        <v>63485</v>
      </c>
      <c r="C51" s="26">
        <f>C47+C49</f>
        <v>15219</v>
      </c>
    </row>
    <row r="52" spans="1:3">
      <c r="A52" s="3"/>
      <c r="B52" s="20"/>
      <c r="C52" s="26"/>
    </row>
    <row r="53" spans="1:3">
      <c r="A53" s="11" t="s">
        <v>73</v>
      </c>
      <c r="B53" s="23"/>
      <c r="C53" s="27"/>
    </row>
    <row r="54" spans="1:3" ht="31.5">
      <c r="A54" s="77" t="s">
        <v>74</v>
      </c>
      <c r="B54" s="23"/>
      <c r="C54" s="27"/>
    </row>
    <row r="55" spans="1:3" ht="35.25" customHeight="1">
      <c r="A55" s="12" t="s">
        <v>75</v>
      </c>
      <c r="B55" s="23"/>
      <c r="C55" s="27"/>
    </row>
    <row r="56" spans="1:3">
      <c r="A56" s="78" t="s">
        <v>76</v>
      </c>
      <c r="B56" s="23">
        <v>222</v>
      </c>
      <c r="C56" s="27">
        <v>-55045</v>
      </c>
    </row>
    <row r="57" spans="1:3" ht="31.5">
      <c r="A57" s="78" t="s">
        <v>77</v>
      </c>
      <c r="B57" s="23"/>
      <c r="C57" s="27"/>
    </row>
    <row r="58" spans="1:3" ht="31.5">
      <c r="A58" s="77" t="s">
        <v>78</v>
      </c>
      <c r="B58" s="20">
        <f>SUM(B55:B57)</f>
        <v>222</v>
      </c>
      <c r="C58" s="20">
        <f>SUM(C55:C57)</f>
        <v>-55045</v>
      </c>
    </row>
    <row r="59" spans="1:3">
      <c r="A59" s="79" t="s">
        <v>79</v>
      </c>
      <c r="B59" s="80">
        <f>B58</f>
        <v>222</v>
      </c>
      <c r="C59" s="80">
        <f>C58</f>
        <v>-55045</v>
      </c>
    </row>
    <row r="60" spans="1:3">
      <c r="A60" s="79" t="s">
        <v>80</v>
      </c>
      <c r="B60" s="80">
        <f>B51+B59</f>
        <v>63707</v>
      </c>
      <c r="C60" s="80">
        <f>C51+C59</f>
        <v>-39826</v>
      </c>
    </row>
    <row r="61" spans="1:3" ht="18" customHeight="1">
      <c r="A61" s="153" t="s">
        <v>126</v>
      </c>
      <c r="B61" s="154">
        <f>B51/400</f>
        <v>158.71250000000001</v>
      </c>
      <c r="C61" s="154">
        <f>C51/213.831</f>
        <v>71.173029167894271</v>
      </c>
    </row>
    <row r="62" spans="1:3" ht="18" customHeight="1"/>
    <row r="63" spans="1:3" ht="18" customHeight="1">
      <c r="A63" s="13" t="s">
        <v>30</v>
      </c>
      <c r="B63" s="14"/>
      <c r="C63" s="14" t="s">
        <v>82</v>
      </c>
    </row>
    <row r="64" spans="1:3" ht="11.25" customHeight="1">
      <c r="A64" s="13"/>
      <c r="B64" s="14"/>
      <c r="C64" s="14"/>
    </row>
    <row r="65" spans="1:3">
      <c r="A65" s="13" t="s">
        <v>31</v>
      </c>
      <c r="B65" s="14"/>
      <c r="C65" s="14" t="s">
        <v>32</v>
      </c>
    </row>
  </sheetData>
  <mergeCells count="4">
    <mergeCell ref="B1:C1"/>
    <mergeCell ref="A2:C2"/>
    <mergeCell ref="A4:B4"/>
    <mergeCell ref="A3:C3"/>
  </mergeCells>
  <pageMargins left="0.68" right="0.46" top="0.41" bottom="0.31" header="0.19" footer="0.17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1"/>
  <sheetViews>
    <sheetView workbookViewId="0">
      <selection activeCell="A20" sqref="A19:A20"/>
    </sheetView>
  </sheetViews>
  <sheetFormatPr defaultRowHeight="15.75"/>
  <cols>
    <col min="1" max="1" width="63.28515625" style="81" customWidth="1"/>
    <col min="2" max="2" width="28.140625" style="82" customWidth="1"/>
    <col min="3" max="3" width="27.140625" style="82" customWidth="1"/>
    <col min="4" max="4" width="30.28515625" style="82" customWidth="1"/>
    <col min="5" max="5" width="21.140625" style="82" customWidth="1"/>
    <col min="6" max="7" width="9.140625" style="81"/>
    <col min="8" max="8" width="9.85546875" style="81" bestFit="1" customWidth="1"/>
    <col min="9" max="16384" width="9.140625" style="81"/>
  </cols>
  <sheetData>
    <row r="2" spans="1:5">
      <c r="D2" s="160"/>
      <c r="E2" s="160"/>
    </row>
    <row r="3" spans="1:5" ht="18.75">
      <c r="A3" s="161" t="s">
        <v>83</v>
      </c>
      <c r="B3" s="161"/>
      <c r="C3" s="161"/>
      <c r="D3" s="161"/>
      <c r="E3" s="161"/>
    </row>
    <row r="4" spans="1:5" ht="18.75">
      <c r="A4" s="161" t="s">
        <v>34</v>
      </c>
      <c r="B4" s="161"/>
      <c r="C4" s="161"/>
      <c r="D4" s="161"/>
      <c r="E4" s="161"/>
    </row>
    <row r="5" spans="1:5" ht="18.75">
      <c r="A5" s="161" t="s">
        <v>84</v>
      </c>
      <c r="B5" s="161"/>
      <c r="C5" s="161"/>
      <c r="D5" s="161"/>
      <c r="E5" s="161"/>
    </row>
    <row r="6" spans="1:5" ht="18.75">
      <c r="A6" s="161"/>
      <c r="B6" s="161"/>
      <c r="C6" s="83"/>
    </row>
    <row r="7" spans="1:5" ht="16.5" thickBot="1">
      <c r="E7" s="84" t="s">
        <v>0</v>
      </c>
    </row>
    <row r="8" spans="1:5">
      <c r="A8" s="162"/>
      <c r="B8" s="164" t="s">
        <v>54</v>
      </c>
      <c r="C8" s="164" t="s">
        <v>85</v>
      </c>
      <c r="D8" s="164" t="s">
        <v>86</v>
      </c>
      <c r="E8" s="166" t="s">
        <v>87</v>
      </c>
    </row>
    <row r="9" spans="1:5">
      <c r="A9" s="163"/>
      <c r="B9" s="165"/>
      <c r="C9" s="165"/>
      <c r="D9" s="165"/>
      <c r="E9" s="167"/>
    </row>
    <row r="10" spans="1:5">
      <c r="A10" s="85"/>
      <c r="B10" s="86"/>
      <c r="C10" s="86"/>
      <c r="D10" s="86"/>
      <c r="E10" s="87"/>
    </row>
    <row r="11" spans="1:5">
      <c r="A11" s="88" t="s">
        <v>88</v>
      </c>
      <c r="B11" s="89">
        <v>10691550</v>
      </c>
      <c r="C11" s="89">
        <v>-329856</v>
      </c>
      <c r="D11" s="89">
        <v>-2657881</v>
      </c>
      <c r="E11" s="90">
        <v>7703813</v>
      </c>
    </row>
    <row r="12" spans="1:5">
      <c r="A12" s="91" t="s">
        <v>89</v>
      </c>
      <c r="B12" s="92"/>
      <c r="C12" s="92"/>
      <c r="D12" s="92"/>
      <c r="E12" s="93"/>
    </row>
    <row r="13" spans="1:5">
      <c r="A13" s="94" t="s">
        <v>90</v>
      </c>
      <c r="B13" s="92"/>
      <c r="C13" s="92"/>
      <c r="D13" s="92">
        <v>15219</v>
      </c>
      <c r="E13" s="90">
        <f t="shared" ref="E13:E17" si="0">SUM(B13:D13)</f>
        <v>15219</v>
      </c>
    </row>
    <row r="14" spans="1:5">
      <c r="A14" s="91" t="s">
        <v>91</v>
      </c>
      <c r="B14" s="92"/>
      <c r="C14" s="92"/>
      <c r="D14" s="92"/>
      <c r="E14" s="90"/>
    </row>
    <row r="15" spans="1:5" ht="47.25">
      <c r="A15" s="95" t="s">
        <v>74</v>
      </c>
      <c r="B15" s="92"/>
      <c r="C15" s="92"/>
      <c r="D15" s="92"/>
      <c r="E15" s="90"/>
    </row>
    <row r="16" spans="1:5" ht="47.25">
      <c r="A16" s="85" t="s">
        <v>92</v>
      </c>
      <c r="B16" s="92">
        <v>0</v>
      </c>
      <c r="C16" s="92">
        <v>-55045</v>
      </c>
      <c r="D16" s="92">
        <v>0</v>
      </c>
      <c r="E16" s="90">
        <f t="shared" si="0"/>
        <v>-55045</v>
      </c>
    </row>
    <row r="17" spans="1:5" ht="47.25">
      <c r="A17" s="85" t="s">
        <v>93</v>
      </c>
      <c r="B17" s="92">
        <v>0</v>
      </c>
      <c r="C17" s="92"/>
      <c r="D17" s="92">
        <v>0</v>
      </c>
      <c r="E17" s="90">
        <f t="shared" si="0"/>
        <v>0</v>
      </c>
    </row>
    <row r="18" spans="1:5">
      <c r="A18" s="91" t="s">
        <v>94</v>
      </c>
      <c r="B18" s="89">
        <f>B16+B17</f>
        <v>0</v>
      </c>
      <c r="C18" s="89">
        <f t="shared" ref="C18:E18" si="1">C16+C17</f>
        <v>-55045</v>
      </c>
      <c r="D18" s="89">
        <f t="shared" si="1"/>
        <v>0</v>
      </c>
      <c r="E18" s="90">
        <f t="shared" si="1"/>
        <v>-55045</v>
      </c>
    </row>
    <row r="19" spans="1:5">
      <c r="A19" s="91" t="s">
        <v>95</v>
      </c>
      <c r="B19" s="89">
        <f>B13+B18</f>
        <v>0</v>
      </c>
      <c r="C19" s="89">
        <f t="shared" ref="C19:E19" si="2">C13+C18</f>
        <v>-55045</v>
      </c>
      <c r="D19" s="89">
        <f t="shared" si="2"/>
        <v>15219</v>
      </c>
      <c r="E19" s="90">
        <f t="shared" si="2"/>
        <v>-39826</v>
      </c>
    </row>
    <row r="20" spans="1:5" ht="31.5">
      <c r="A20" s="91" t="s">
        <v>96</v>
      </c>
      <c r="B20" s="96"/>
      <c r="C20" s="89"/>
      <c r="D20" s="89"/>
      <c r="E20" s="90"/>
    </row>
    <row r="21" spans="1:5" s="101" customFormat="1" ht="16.5" thickBot="1">
      <c r="A21" s="97" t="s">
        <v>97</v>
      </c>
      <c r="B21" s="98">
        <v>0</v>
      </c>
      <c r="C21" s="99">
        <v>0</v>
      </c>
      <c r="D21" s="99">
        <v>0</v>
      </c>
      <c r="E21" s="100">
        <f>SUM(B21:D21)</f>
        <v>0</v>
      </c>
    </row>
    <row r="22" spans="1:5" ht="16.5" thickBot="1">
      <c r="A22" s="102" t="s">
        <v>98</v>
      </c>
      <c r="B22" s="103">
        <f>B11+B19+B21</f>
        <v>10691550</v>
      </c>
      <c r="C22" s="104">
        <f t="shared" ref="C22:D22" si="3">C11+C19+C21</f>
        <v>-384901</v>
      </c>
      <c r="D22" s="104">
        <f t="shared" si="3"/>
        <v>-2642662</v>
      </c>
      <c r="E22" s="105">
        <f>B22+C22+D22</f>
        <v>7663987</v>
      </c>
    </row>
    <row r="23" spans="1:5">
      <c r="A23" s="106"/>
      <c r="B23" s="107"/>
      <c r="C23" s="107"/>
      <c r="D23" s="107"/>
      <c r="E23" s="108"/>
    </row>
    <row r="24" spans="1:5">
      <c r="A24" s="88" t="s">
        <v>99</v>
      </c>
      <c r="B24" s="89">
        <v>22129658</v>
      </c>
      <c r="C24" s="89">
        <v>-313283</v>
      </c>
      <c r="D24" s="89">
        <v>-7499762</v>
      </c>
      <c r="E24" s="89">
        <f t="shared" ref="E24" si="4">E22</f>
        <v>7663987</v>
      </c>
    </row>
    <row r="25" spans="1:5">
      <c r="A25" s="91" t="s">
        <v>89</v>
      </c>
      <c r="B25" s="92"/>
      <c r="C25" s="92"/>
      <c r="D25" s="92"/>
      <c r="E25" s="93"/>
    </row>
    <row r="26" spans="1:5">
      <c r="A26" s="85" t="s">
        <v>90</v>
      </c>
      <c r="B26" s="92"/>
      <c r="C26" s="109"/>
      <c r="D26" s="96">
        <v>63485</v>
      </c>
      <c r="E26" s="93">
        <f>SUM(B26:D26)</f>
        <v>63485</v>
      </c>
    </row>
    <row r="27" spans="1:5">
      <c r="A27" s="91" t="s">
        <v>91</v>
      </c>
      <c r="B27" s="92"/>
      <c r="C27" s="92"/>
      <c r="D27" s="92"/>
      <c r="E27" s="93"/>
    </row>
    <row r="28" spans="1:5" ht="47.25">
      <c r="A28" s="95" t="s">
        <v>74</v>
      </c>
      <c r="B28" s="92"/>
      <c r="C28" s="92"/>
      <c r="D28" s="92"/>
      <c r="E28" s="93"/>
    </row>
    <row r="29" spans="1:5" ht="47.25">
      <c r="A29" s="85" t="s">
        <v>92</v>
      </c>
      <c r="B29" s="110">
        <v>0</v>
      </c>
      <c r="C29" s="96">
        <v>222</v>
      </c>
      <c r="D29" s="110">
        <v>0</v>
      </c>
      <c r="E29" s="93">
        <f>SUM(B29:D29)</f>
        <v>222</v>
      </c>
    </row>
    <row r="30" spans="1:5" ht="47.25">
      <c r="A30" s="85" t="s">
        <v>93</v>
      </c>
      <c r="B30" s="89">
        <v>0</v>
      </c>
      <c r="C30" s="89"/>
      <c r="D30" s="89">
        <v>0</v>
      </c>
      <c r="E30" s="93">
        <f>SUM(B30:D30)</f>
        <v>0</v>
      </c>
    </row>
    <row r="31" spans="1:5">
      <c r="A31" s="91" t="s">
        <v>94</v>
      </c>
      <c r="B31" s="89">
        <f>B29+B30</f>
        <v>0</v>
      </c>
      <c r="C31" s="89">
        <f t="shared" ref="C31:E31" si="5">C29+C30</f>
        <v>222</v>
      </c>
      <c r="D31" s="89">
        <f t="shared" si="5"/>
        <v>0</v>
      </c>
      <c r="E31" s="90">
        <f t="shared" si="5"/>
        <v>222</v>
      </c>
    </row>
    <row r="32" spans="1:5">
      <c r="A32" s="91" t="s">
        <v>100</v>
      </c>
      <c r="B32" s="89">
        <f>B26+B31</f>
        <v>0</v>
      </c>
      <c r="C32" s="89">
        <f t="shared" ref="C32:E32" si="6">C26+C31</f>
        <v>222</v>
      </c>
      <c r="D32" s="89">
        <f t="shared" si="6"/>
        <v>63485</v>
      </c>
      <c r="E32" s="90">
        <f t="shared" si="6"/>
        <v>63707</v>
      </c>
    </row>
    <row r="33" spans="1:5" ht="31.5">
      <c r="A33" s="91" t="s">
        <v>101</v>
      </c>
      <c r="B33" s="96"/>
      <c r="C33" s="96"/>
      <c r="D33" s="96"/>
      <c r="E33" s="111"/>
    </row>
    <row r="34" spans="1:5" ht="16.5" thickBot="1">
      <c r="A34" s="97" t="s">
        <v>97</v>
      </c>
      <c r="B34" s="112"/>
      <c r="C34" s="112"/>
      <c r="D34" s="112"/>
      <c r="E34" s="113">
        <f>SUM(B34:D34)</f>
        <v>0</v>
      </c>
    </row>
    <row r="35" spans="1:5" ht="16.5" thickBot="1">
      <c r="A35" s="102" t="s">
        <v>102</v>
      </c>
      <c r="B35" s="103">
        <f>B24+B32+B34</f>
        <v>22129658</v>
      </c>
      <c r="C35" s="103">
        <f t="shared" ref="C35:D35" si="7">C24+C32+C34</f>
        <v>-313061</v>
      </c>
      <c r="D35" s="103">
        <f t="shared" si="7"/>
        <v>-7436277</v>
      </c>
      <c r="E35" s="105">
        <f>B35+C35+D35</f>
        <v>14380320</v>
      </c>
    </row>
    <row r="38" spans="1:5">
      <c r="A38" s="30" t="s">
        <v>30</v>
      </c>
      <c r="B38" s="31"/>
      <c r="C38" s="32" t="s">
        <v>82</v>
      </c>
    </row>
    <row r="39" spans="1:5">
      <c r="A39" s="114"/>
      <c r="B39" s="115"/>
      <c r="C39" s="116"/>
    </row>
    <row r="40" spans="1:5" ht="20.25">
      <c r="A40" s="30" t="s">
        <v>31</v>
      </c>
      <c r="B40" s="117"/>
      <c r="C40" s="118" t="s">
        <v>32</v>
      </c>
    </row>
    <row r="41" spans="1:5">
      <c r="A41" s="119"/>
      <c r="B41" s="120"/>
    </row>
  </sheetData>
  <mergeCells count="10">
    <mergeCell ref="A8:A9"/>
    <mergeCell ref="B8:B9"/>
    <mergeCell ref="C8:C9"/>
    <mergeCell ref="D8:D9"/>
    <mergeCell ref="E8:E9"/>
    <mergeCell ref="D2:E2"/>
    <mergeCell ref="A3:E3"/>
    <mergeCell ref="A4:E4"/>
    <mergeCell ref="A5:E5"/>
    <mergeCell ref="A6:B6"/>
  </mergeCells>
  <pageMargins left="0.70866141732283472" right="0.70866141732283472" top="0.44" bottom="0.44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C16" sqref="C16"/>
    </sheetView>
  </sheetViews>
  <sheetFormatPr defaultRowHeight="12.75"/>
  <cols>
    <col min="1" max="1" width="9.140625" style="121"/>
    <col min="2" max="2" width="27.5703125" style="121" customWidth="1"/>
    <col min="3" max="4" width="17.42578125" style="121" customWidth="1"/>
    <col min="5" max="10" width="12.28515625" style="121" customWidth="1"/>
    <col min="11" max="16384" width="9.140625" style="121"/>
  </cols>
  <sheetData>
    <row r="2" spans="1:5">
      <c r="B2" s="122" t="s">
        <v>104</v>
      </c>
      <c r="C2" s="122"/>
    </row>
    <row r="5" spans="1:5">
      <c r="C5" s="123" t="s">
        <v>124</v>
      </c>
      <c r="D5" s="123" t="s">
        <v>105</v>
      </c>
      <c r="E5" s="124"/>
    </row>
    <row r="6" spans="1:5">
      <c r="A6" s="121" t="s">
        <v>106</v>
      </c>
      <c r="B6" s="121" t="s">
        <v>107</v>
      </c>
      <c r="C6" s="125">
        <f>ф1!B18</f>
        <v>41808378</v>
      </c>
      <c r="D6" s="125">
        <f>ф1!C18</f>
        <v>43231094</v>
      </c>
      <c r="E6" s="126" t="s">
        <v>108</v>
      </c>
    </row>
    <row r="7" spans="1:5">
      <c r="A7" s="121" t="s">
        <v>109</v>
      </c>
      <c r="B7" s="121" t="s">
        <v>110</v>
      </c>
      <c r="C7" s="127">
        <f>H25/1000</f>
        <v>699.80111999999997</v>
      </c>
      <c r="D7" s="125">
        <f>H20/1000</f>
        <v>805.01193000000001</v>
      </c>
      <c r="E7" s="128"/>
    </row>
    <row r="8" spans="1:5">
      <c r="A8" s="121" t="s">
        <v>111</v>
      </c>
      <c r="B8" s="121" t="s">
        <v>112</v>
      </c>
      <c r="C8" s="125">
        <f>ф1!B27</f>
        <v>27428058</v>
      </c>
      <c r="D8" s="125">
        <f>ф1!C27</f>
        <v>28914481</v>
      </c>
      <c r="E8" s="126" t="s">
        <v>113</v>
      </c>
    </row>
    <row r="9" spans="1:5" ht="38.25">
      <c r="A9" s="121" t="s">
        <v>114</v>
      </c>
      <c r="B9" s="129" t="s">
        <v>115</v>
      </c>
      <c r="C9" s="130">
        <v>0</v>
      </c>
      <c r="D9" s="125">
        <v>0</v>
      </c>
    </row>
    <row r="10" spans="1:5">
      <c r="C10" s="125"/>
      <c r="D10" s="125"/>
    </row>
    <row r="11" spans="1:5">
      <c r="A11" s="121" t="s">
        <v>116</v>
      </c>
      <c r="B11" s="121" t="s">
        <v>117</v>
      </c>
      <c r="C11" s="125">
        <f>C6-C7-C8-C9</f>
        <v>14379620.198880002</v>
      </c>
      <c r="D11" s="125">
        <f>D6-D7-D8-D9</f>
        <v>14315807.988070004</v>
      </c>
      <c r="E11" s="125"/>
    </row>
    <row r="12" spans="1:5">
      <c r="C12" s="125"/>
      <c r="D12" s="125"/>
    </row>
    <row r="13" spans="1:5">
      <c r="C13" s="125"/>
      <c r="D13" s="125"/>
    </row>
    <row r="14" spans="1:5">
      <c r="A14" s="121" t="s">
        <v>118</v>
      </c>
      <c r="B14" s="121" t="s">
        <v>119</v>
      </c>
      <c r="C14" s="125">
        <v>400000</v>
      </c>
      <c r="D14" s="125">
        <v>400000</v>
      </c>
    </row>
    <row r="15" spans="1:5">
      <c r="C15" s="125"/>
      <c r="D15" s="125"/>
    </row>
    <row r="16" spans="1:5">
      <c r="A16" s="121" t="s">
        <v>120</v>
      </c>
      <c r="B16" s="131" t="s">
        <v>121</v>
      </c>
      <c r="C16" s="127">
        <f>C11/C14*1000</f>
        <v>35949.050497200005</v>
      </c>
      <c r="D16" s="127">
        <f>D11/D14*1000</f>
        <v>35789.51997017501</v>
      </c>
      <c r="E16" s="132"/>
    </row>
    <row r="18" spans="1:11">
      <c r="C18" s="125"/>
    </row>
    <row r="19" spans="1:11">
      <c r="H19" s="133" t="s">
        <v>105</v>
      </c>
    </row>
    <row r="20" spans="1:11" ht="13.5" thickBot="1">
      <c r="A20" s="134">
        <v>2700</v>
      </c>
      <c r="B20" s="168" t="s">
        <v>110</v>
      </c>
      <c r="C20" s="168"/>
      <c r="D20" s="135">
        <v>1232506.54</v>
      </c>
      <c r="E20" s="136"/>
      <c r="F20" s="135">
        <v>616000</v>
      </c>
      <c r="G20" s="135">
        <v>1043494.61</v>
      </c>
      <c r="H20" s="135">
        <v>805011.93</v>
      </c>
      <c r="I20" s="137"/>
    </row>
    <row r="21" spans="1:11" ht="13.5" thickBot="1">
      <c r="A21" s="138">
        <v>2730</v>
      </c>
      <c r="B21" s="169" t="s">
        <v>122</v>
      </c>
      <c r="C21" s="169"/>
      <c r="D21" s="139">
        <v>27511277.559999999</v>
      </c>
      <c r="E21" s="140"/>
      <c r="F21" s="139">
        <v>616000</v>
      </c>
      <c r="G21" s="140"/>
      <c r="H21" s="139">
        <v>28127277.559999999</v>
      </c>
      <c r="I21" s="141"/>
      <c r="J21" s="142">
        <v>28127277.559999999</v>
      </c>
      <c r="K21" s="143">
        <f>J21-H21</f>
        <v>0</v>
      </c>
    </row>
    <row r="22" spans="1:11">
      <c r="A22" s="138">
        <v>2740</v>
      </c>
      <c r="B22" s="169" t="s">
        <v>123</v>
      </c>
      <c r="C22" s="169"/>
      <c r="D22" s="140"/>
      <c r="E22" s="139">
        <v>26278771.02</v>
      </c>
      <c r="F22" s="140"/>
      <c r="G22" s="139">
        <v>1043494.61</v>
      </c>
      <c r="H22" s="140"/>
      <c r="I22" s="144">
        <v>27322265.629999999</v>
      </c>
      <c r="J22" s="145">
        <v>27322265.629999999</v>
      </c>
      <c r="K22" s="143">
        <f>J22-I22</f>
        <v>0</v>
      </c>
    </row>
    <row r="25" spans="1:11">
      <c r="A25" s="146">
        <v>2700</v>
      </c>
      <c r="B25" s="170" t="s">
        <v>110</v>
      </c>
      <c r="C25" s="170"/>
      <c r="D25" s="147">
        <v>805011.93</v>
      </c>
      <c r="E25" s="148"/>
      <c r="F25" s="148"/>
      <c r="G25" s="147">
        <v>105210.81</v>
      </c>
      <c r="H25" s="147">
        <v>699801.12</v>
      </c>
      <c r="I25" s="149"/>
    </row>
  </sheetData>
  <mergeCells count="4">
    <mergeCell ref="B20:C20"/>
    <mergeCell ref="B21:C21"/>
    <mergeCell ref="B22:C22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ф4</vt:lpstr>
      <vt:lpstr>расчет 1 акции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Asem Abetova</cp:lastModifiedBy>
  <cp:lastPrinted>2014-04-30T10:23:09Z</cp:lastPrinted>
  <dcterms:created xsi:type="dcterms:W3CDTF">2013-03-01T09:35:24Z</dcterms:created>
  <dcterms:modified xsi:type="dcterms:W3CDTF">2014-04-30T10:23:44Z</dcterms:modified>
</cp:coreProperties>
</file>