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20" windowWidth="15135" windowHeight="4605" activeTab="2"/>
  </bookViews>
  <sheets>
    <sheet name="ОПУ" sheetId="1" r:id="rId1"/>
    <sheet name="Баланс" sheetId="2" r:id="rId2"/>
    <sheet name="деньги" sheetId="3" r:id="rId3"/>
    <sheet name="капитал" sheetId="4" r:id="rId4"/>
  </sheets>
  <definedNames>
    <definedName name="_Hlk222634923" localSheetId="1">'Баланс'!$A$40</definedName>
    <definedName name="_Hlk239143240" localSheetId="1">'Баланс'!$A$4</definedName>
    <definedName name="_xlnm.Print_Area" localSheetId="1">'Баланс'!$A$1:$F$49</definedName>
    <definedName name="_xlnm.Print_Area" localSheetId="2">'деньги'!$A$1:$E$39</definedName>
    <definedName name="_xlnm.Print_Area" localSheetId="0">'ОПУ'!$A$1:$E$29</definedName>
  </definedNames>
  <calcPr fullCalcOnLoad="1"/>
</workbook>
</file>

<file path=xl/sharedStrings.xml><?xml version="1.0" encoding="utf-8"?>
<sst xmlns="http://schemas.openxmlformats.org/spreadsheetml/2006/main" count="133" uniqueCount="113">
  <si>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</si>
  <si>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</si>
  <si>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</si>
  <si>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</si>
  <si>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</si>
  <si>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</si>
  <si>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</si>
  <si>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</si>
  <si>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</si>
  <si>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</si>
  <si>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</si>
  <si>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</si>
  <si>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</si>
  <si>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</si>
  <si>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</si>
  <si>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</si>
  <si>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</si>
  <si>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</si>
  <si>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</si>
  <si>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</si>
  <si>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</si>
  <si>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</si>
  <si>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</si>
  <si>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</si>
  <si>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</si>
  <si>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</si>
  <si>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</si>
  <si>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</si>
  <si>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</si>
  <si>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</si>
  <si>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</si>
  <si>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</si>
  <si>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</si>
  <si>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</si>
  <si>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</si>
  <si>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</si>
  <si>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</si>
  <si>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</si>
  <si>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</si>
  <si>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</si>
  <si>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</si>
  <si>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</si>
  <si>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</si>
  <si>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</si>
  <si>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</si>
  <si>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</si>
  <si>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</si>
  <si>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</si>
  <si>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</si>
  <si>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</si>
  <si>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</si>
  <si>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</si>
  <si>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</si>
  <si>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</si>
  <si>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</si>
  <si>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</si>
  <si>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</si>
  <si>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</si>
  <si>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</si>
  <si>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</si>
  <si>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</si>
  <si>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</si>
  <si>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</si>
  <si>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</si>
  <si>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</si>
  <si>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</si>
  <si>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</si>
  <si>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</si>
  <si>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</si>
  <si>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</si>
  <si>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</si>
  <si>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</si>
  <si>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</si>
  <si>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</si>
  <si>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</si>
  <si>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</si>
  <si>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</si>
  <si>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</si>
  <si>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</si>
  <si>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</si>
  <si>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</si>
  <si>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Перевод в прочие резервы (Примечание 16)</t>
  </si>
  <si>
    <t>Дивиденды акционерам</t>
  </si>
  <si>
    <t>Прочие активы</t>
  </si>
  <si>
    <t>Получение заемных средств</t>
  </si>
  <si>
    <t>Выкуп собственных облигаций</t>
  </si>
  <si>
    <t>Председатель Правления                  Ибрагимов К.Б.                          _____________________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</si>
  <si>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</si>
  <si>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</si>
  <si>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</si>
  <si>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Активы по договорам</t>
  </si>
  <si>
    <t>Остаток на 1 января 2019г.</t>
  </si>
  <si>
    <t>Прочие</t>
  </si>
  <si>
    <t>Дивиденды</t>
  </si>
  <si>
    <t>Остаток на 31 декабря 2019г.</t>
  </si>
  <si>
    <t>Убыток от обесценения основных средств и нематериальных активов</t>
  </si>
  <si>
    <t xml:space="preserve">Дивиденды объявленные  </t>
  </si>
  <si>
    <t>Подоходный налог и другие платежи в бюджет</t>
  </si>
  <si>
    <t>Выплата дивидендов</t>
  </si>
  <si>
    <t>Денежные средства, уплаченные поставщикам</t>
  </si>
  <si>
    <t xml:space="preserve">Предоставление займов </t>
  </si>
  <si>
    <t>Остаток на 1 января 2020г.</t>
  </si>
  <si>
    <t xml:space="preserve"> </t>
  </si>
  <si>
    <t xml:space="preserve"> 30.09.2019г.</t>
  </si>
  <si>
    <t xml:space="preserve"> 30.09.2020г.</t>
  </si>
  <si>
    <t>Отчет о  прибыли и убытке  и прочем совокупном  доходе за период, закончившийся "30" сентября 2020 года</t>
  </si>
  <si>
    <t>по состоянию  на "30" сентября 2020 года</t>
  </si>
  <si>
    <t>за период, закончившийся "30" сентября  2020 года</t>
  </si>
  <si>
    <t>30.09.2019 г.</t>
  </si>
  <si>
    <t>30.09.2020 г.</t>
  </si>
  <si>
    <t>за период, закончившийся  "30" сентября 2020 года</t>
  </si>
  <si>
    <t>Балансовая стоимость  1 простой акции  на 30 сентября 2020г.  4,213 тыс.тенге.</t>
  </si>
  <si>
    <t>Остаток на 30 сентября 2020г.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</si>
</sst>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\-0.00"/>
    <numFmt numFmtId="181" formatCode="0;[Red]\-0"/>
    <numFmt numFmtId="182" formatCode="0.0;[Red]\-0.0"/>
    <numFmt numFmtId="183" formatCode="_-* #,##0.0_р_._-;\-* #,##0.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0&quot;р.&quot;_-;\(* #,##0.00&quot;р.&quot;_-\);_-* &quot;-&quot;??&quot;р.&quot;_-;_-@_-"/>
    <numFmt numFmtId="191" formatCode="_-* #,##0.00&quot;р.&quot;_-;\(\ #,##0.00_-\);_-* &quot;-&quot;??&quot;р.&quot;_-;_-@_-"/>
    <numFmt numFmtId="192" formatCode="_-* #,##0.0&quot;р.&quot;_-;\(\ #,##0.0_-\);_-* &quot;-&quot;??&quot;р.&quot;_-;_-@_-"/>
    <numFmt numFmtId="193" formatCode="_-* #,##0&quot;р.&quot;_-;\(\ #,##0_-\);_-* &quot;-&quot;??&quot;р.&quot;_-;_-@_-"/>
    <numFmt numFmtId="194" formatCode="_-* #,##0_-;\(\ #,##0_-\);_-* &quot;-&quot;??_-;_-@_-"/>
    <numFmt numFmtId="195" formatCode="#,##0.00_ ;[Red]\-#,##0.00\ "/>
    <numFmt numFmtId="196" formatCode="0.00_ ;[Red]\-0.00\ "/>
    <numFmt numFmtId="197" formatCode="#,##0.000_ ;[Red]\-#,##0.000\ "/>
    <numFmt numFmtId="198" formatCode="#,##0.00;[Red]\-#,##0.00"/>
    <numFmt numFmtId="199" formatCode="dd/mm/yy;@"/>
    <numFmt numFmtId="200" formatCode="0.000"/>
    <numFmt numFmtId="201" formatCode="#,##0.000"/>
    <numFmt numFmtId="202" formatCode="0.0%"/>
    <numFmt numFmtId="203" formatCode="#,##0_ ;[Red]\-#,##0\ "/>
    <numFmt numFmtId="204" formatCode="0.0000"/>
    <numFmt numFmtId="205" formatCode="0.0000000"/>
    <numFmt numFmtId="206" formatCode="0.000000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#,##0_);\(#,##0\);\-_);@"/>
    <numFmt numFmtId="211" formatCode="_ * #,##0_)_р_._ ;_ * \(#,##0\)_р_._ ;_ * &quot;-&quot;??_)_р_._ ;_ @_ "/>
    <numFmt numFmtId="212" formatCode="_-* #,##0.000_р_._-;\-* #,##0.000_р_._-;_-* &quot;-&quot;??_р_._-;_-@_-"/>
    <numFmt numFmtId="213" formatCode="_-* #,##0_р_._-;\-* #,##0_р_._-;_-* &quot;-&quot;??_р_._-;_-@_-"/>
    <numFmt numFmtId="214" formatCode="_-* #,##0.00_-;\-* #,##0.00_-;_-* &quot;-&quot;??_-;_-@_-"/>
    <numFmt numFmtId="215" formatCode="mmm/yyyy"/>
    <numFmt numFmtId="216" formatCode="_-* #,##0.0\ _р_._-;\-* #,##0.0\ _р_._-;_-* &quot;-&quot;?\ 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3" fontId="53" fillId="0" borderId="0" xfId="0" applyNumberFormat="1" applyFont="1" applyBorder="1" applyAlignment="1">
      <alignment horizontal="right" vertical="center"/>
    </xf>
    <xf numFmtId="194" fontId="5" fillId="33" borderId="0" xfId="58" applyNumberFormat="1" applyFont="1" applyFill="1" applyBorder="1" applyAlignment="1">
      <alignment horizontal="right" vertical="center" wrapText="1"/>
      <protection/>
    </xf>
    <xf numFmtId="194" fontId="5" fillId="33" borderId="10" xfId="58" applyNumberFormat="1" applyFont="1" applyFill="1" applyBorder="1" applyAlignment="1">
      <alignment horizontal="right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94" fontId="6" fillId="33" borderId="0" xfId="58" applyNumberFormat="1" applyFont="1" applyFill="1" applyBorder="1" applyAlignment="1">
      <alignment horizontal="right" vertical="center" wrapText="1"/>
      <protection/>
    </xf>
    <xf numFmtId="3" fontId="52" fillId="0" borderId="0" xfId="0" applyNumberFormat="1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6" fillId="33" borderId="0" xfId="58" applyFont="1" applyFill="1" applyAlignment="1">
      <alignment horizontal="center"/>
      <protection/>
    </xf>
    <xf numFmtId="0" fontId="0" fillId="33" borderId="0" xfId="0" applyFill="1" applyAlignment="1">
      <alignment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200" fontId="54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200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200" fontId="53" fillId="33" borderId="0" xfId="0" applyNumberFormat="1" applyFont="1" applyFill="1" applyAlignment="1">
      <alignment vertical="center" wrapText="1"/>
    </xf>
    <xf numFmtId="3" fontId="53" fillId="33" borderId="0" xfId="0" applyNumberFormat="1" applyFont="1" applyFill="1" applyAlignment="1">
      <alignment horizontal="right" vertical="center" wrapText="1"/>
    </xf>
    <xf numFmtId="0" fontId="7" fillId="33" borderId="0" xfId="46" applyFont="1" applyFill="1" applyAlignment="1" applyProtection="1">
      <alignment horizontal="center" vertical="center" wrapText="1"/>
      <protection/>
    </xf>
    <xf numFmtId="3" fontId="54" fillId="33" borderId="11" xfId="0" applyNumberFormat="1" applyFont="1" applyFill="1" applyBorder="1" applyAlignment="1">
      <alignment horizontal="right" vertical="center" wrapText="1"/>
    </xf>
    <xf numFmtId="3" fontId="54" fillId="33" borderId="12" xfId="0" applyNumberFormat="1" applyFont="1" applyFill="1" applyBorder="1" applyAlignment="1">
      <alignment horizontal="right" vertical="center" wrapText="1"/>
    </xf>
    <xf numFmtId="0" fontId="57" fillId="33" borderId="0" xfId="0" applyFont="1" applyFill="1" applyAlignment="1">
      <alignment vertical="center" wrapText="1"/>
    </xf>
    <xf numFmtId="0" fontId="52" fillId="33" borderId="0" xfId="0" applyFont="1" applyFill="1" applyAlignment="1">
      <alignment vertical="center" wrapText="1"/>
    </xf>
    <xf numFmtId="200" fontId="53" fillId="33" borderId="0" xfId="0" applyNumberFormat="1" applyFont="1" applyFill="1" applyAlignment="1">
      <alignment horizontal="right" vertical="center" wrapText="1"/>
    </xf>
    <xf numFmtId="200" fontId="57" fillId="33" borderId="0" xfId="0" applyNumberFormat="1" applyFont="1" applyFill="1" applyAlignment="1">
      <alignment vertical="center" wrapText="1"/>
    </xf>
    <xf numFmtId="3" fontId="54" fillId="33" borderId="13" xfId="0" applyNumberFormat="1" applyFont="1" applyFill="1" applyBorder="1" applyAlignment="1">
      <alignment horizontal="right" vertical="center" wrapText="1"/>
    </xf>
    <xf numFmtId="200" fontId="0" fillId="33" borderId="0" xfId="0" applyNumberFormat="1" applyFill="1" applyAlignment="1">
      <alignment horizontal="right"/>
    </xf>
    <xf numFmtId="200" fontId="0" fillId="33" borderId="0" xfId="0" applyNumberFormat="1" applyFill="1" applyAlignment="1">
      <alignment/>
    </xf>
    <xf numFmtId="0" fontId="54" fillId="33" borderId="0" xfId="0" applyFont="1" applyFill="1" applyAlignment="1">
      <alignment vertical="center"/>
    </xf>
    <xf numFmtId="194" fontId="6" fillId="33" borderId="12" xfId="58" applyNumberFormat="1" applyFont="1" applyFill="1" applyBorder="1" applyAlignment="1">
      <alignment horizontal="right" vertical="center" wrapText="1"/>
      <protection/>
    </xf>
    <xf numFmtId="0" fontId="54" fillId="33" borderId="0" xfId="0" applyFont="1" applyFill="1" applyAlignment="1">
      <alignment horizontal="right" vertical="center"/>
    </xf>
    <xf numFmtId="3" fontId="54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right" vertical="center"/>
    </xf>
    <xf numFmtId="3" fontId="53" fillId="33" borderId="0" xfId="0" applyNumberFormat="1" applyFont="1" applyFill="1" applyAlignment="1">
      <alignment horizontal="right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right" vertical="center"/>
    </xf>
    <xf numFmtId="3" fontId="53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 horizontal="right"/>
    </xf>
    <xf numFmtId="3" fontId="54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/>
    </xf>
    <xf numFmtId="194" fontId="0" fillId="0" borderId="0" xfId="0" applyNumberFormat="1" applyAlignment="1">
      <alignment/>
    </xf>
    <xf numFmtId="0" fontId="53" fillId="0" borderId="0" xfId="0" applyFont="1" applyAlignment="1">
      <alignment vertical="center" wrapText="1"/>
    </xf>
    <xf numFmtId="0" fontId="53" fillId="33" borderId="0" xfId="0" applyFont="1" applyFill="1" applyAlignment="1">
      <alignment horizontal="right" vertical="center" wrapText="1"/>
    </xf>
    <xf numFmtId="3" fontId="54" fillId="0" borderId="12" xfId="0" applyNumberFormat="1" applyFont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right" vertical="center" wrapText="1"/>
    </xf>
    <xf numFmtId="3" fontId="53" fillId="33" borderId="0" xfId="0" applyNumberFormat="1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right" vertical="center" wrapText="1"/>
    </xf>
    <xf numFmtId="194" fontId="53" fillId="0" borderId="0" xfId="0" applyNumberFormat="1" applyFont="1" applyBorder="1" applyAlignment="1">
      <alignment horizontal="right" vertical="center" wrapText="1"/>
    </xf>
    <xf numFmtId="194" fontId="6" fillId="33" borderId="10" xfId="58" applyNumberFormat="1" applyFont="1" applyFill="1" applyBorder="1" applyAlignment="1">
      <alignment horizontal="right" vertical="center" wrapText="1"/>
      <protection/>
    </xf>
    <xf numFmtId="0" fontId="54" fillId="0" borderId="0" xfId="0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33" borderId="0" xfId="0" applyFont="1" applyFill="1" applyAlignment="1">
      <alignment vertical="center"/>
    </xf>
    <xf numFmtId="194" fontId="6" fillId="33" borderId="14" xfId="58" applyNumberFormat="1" applyFont="1" applyFill="1" applyBorder="1" applyAlignment="1">
      <alignment vertical="center" wrapText="1"/>
      <protection/>
    </xf>
    <xf numFmtId="194" fontId="6" fillId="33" borderId="0" xfId="58" applyNumberFormat="1" applyFont="1" applyFill="1" applyBorder="1" applyAlignment="1">
      <alignment vertical="center" wrapText="1"/>
      <protection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8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3" fontId="7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3" fontId="6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vertical="top"/>
    </xf>
    <xf numFmtId="4" fontId="4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42" fillId="33" borderId="0" xfId="0" applyNumberFormat="1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3" fontId="52" fillId="33" borderId="15" xfId="0" applyNumberFormat="1" applyFont="1" applyFill="1" applyBorder="1" applyAlignment="1">
      <alignment vertical="center" wrapText="1"/>
    </xf>
    <xf numFmtId="3" fontId="52" fillId="0" borderId="15" xfId="0" applyNumberFormat="1" applyFont="1" applyBorder="1" applyAlignment="1">
      <alignment vertical="center" wrapText="1"/>
    </xf>
    <xf numFmtId="194" fontId="5" fillId="33" borderId="13" xfId="58" applyNumberFormat="1" applyFont="1" applyFill="1" applyBorder="1" applyAlignment="1">
      <alignment horizontal="right" vertical="center" wrapText="1"/>
      <protection/>
    </xf>
    <xf numFmtId="3" fontId="53" fillId="33" borderId="13" xfId="0" applyNumberFormat="1" applyFont="1" applyFill="1" applyBorder="1" applyAlignment="1">
      <alignment horizontal="right" vertical="center"/>
    </xf>
    <xf numFmtId="3" fontId="53" fillId="0" borderId="13" xfId="0" applyNumberFormat="1" applyFont="1" applyBorder="1" applyAlignment="1">
      <alignment horizontal="right" vertical="center"/>
    </xf>
    <xf numFmtId="194" fontId="6" fillId="33" borderId="11" xfId="58" applyNumberFormat="1" applyFont="1" applyFill="1" applyBorder="1" applyAlignment="1">
      <alignment horizontal="right" vertical="center" wrapText="1"/>
      <protection/>
    </xf>
    <xf numFmtId="194" fontId="6" fillId="33" borderId="16" xfId="58" applyNumberFormat="1" applyFont="1" applyFill="1" applyBorder="1" applyAlignment="1">
      <alignment horizontal="right" vertical="center" wrapText="1"/>
      <protection/>
    </xf>
    <xf numFmtId="194" fontId="6" fillId="33" borderId="17" xfId="58" applyNumberFormat="1" applyFont="1" applyFill="1" applyBorder="1" applyAlignment="1">
      <alignment horizontal="right" vertical="center" wrapText="1"/>
      <protection/>
    </xf>
    <xf numFmtId="4" fontId="11" fillId="33" borderId="18" xfId="60" applyNumberFormat="1" applyFont="1" applyFill="1" applyBorder="1" applyAlignment="1">
      <alignment horizontal="right" vertical="top" wrapText="1"/>
      <protection/>
    </xf>
    <xf numFmtId="213" fontId="0" fillId="33" borderId="0" xfId="68" applyNumberFormat="1" applyFont="1" applyFill="1" applyAlignment="1">
      <alignment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3" fontId="53" fillId="33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53" fillId="0" borderId="0" xfId="0" applyFont="1" applyAlignment="1">
      <alignment vertical="center" wrapText="1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194" fontId="0" fillId="33" borderId="0" xfId="0" applyNumberFormat="1" applyFill="1" applyBorder="1" applyAlignment="1">
      <alignment vertical="center"/>
    </xf>
    <xf numFmtId="9" fontId="0" fillId="0" borderId="0" xfId="65" applyFont="1" applyAlignment="1">
      <alignment/>
    </xf>
    <xf numFmtId="200" fontId="54" fillId="33" borderId="19" xfId="0" applyNumberFormat="1" applyFont="1" applyFill="1" applyBorder="1" applyAlignment="1">
      <alignment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200" fontId="54" fillId="33" borderId="0" xfId="0" applyNumberFormat="1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4" fontId="10" fillId="33" borderId="0" xfId="60" applyNumberFormat="1" applyFont="1" applyFill="1" applyBorder="1" applyAlignment="1">
      <alignment horizontal="right" vertical="top" wrapText="1"/>
      <protection/>
    </xf>
    <xf numFmtId="0" fontId="10" fillId="33" borderId="0" xfId="60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 horizontal="center" vertical="center"/>
    </xf>
    <xf numFmtId="0" fontId="11" fillId="33" borderId="0" xfId="60" applyNumberFormat="1" applyFont="1" applyFill="1" applyBorder="1" applyAlignment="1">
      <alignment vertical="top" wrapText="1"/>
      <protection/>
    </xf>
    <xf numFmtId="4" fontId="11" fillId="33" borderId="0" xfId="60" applyNumberFormat="1" applyFont="1" applyFill="1" applyBorder="1" applyAlignment="1">
      <alignment horizontal="right" vertical="center" wrapText="1"/>
      <protection/>
    </xf>
    <xf numFmtId="4" fontId="11" fillId="33" borderId="0" xfId="60" applyNumberFormat="1" applyFont="1" applyFill="1" applyBorder="1" applyAlignment="1">
      <alignment horizontal="right" vertical="top" wrapText="1"/>
      <protection/>
    </xf>
    <xf numFmtId="4" fontId="11" fillId="33" borderId="0" xfId="60" applyNumberFormat="1" applyFont="1" applyFill="1" applyBorder="1" applyAlignment="1">
      <alignment vertical="center" wrapText="1"/>
      <protection/>
    </xf>
    <xf numFmtId="0" fontId="11" fillId="33" borderId="0" xfId="60" applyNumberFormat="1" applyFont="1" applyFill="1" applyBorder="1" applyAlignment="1">
      <alignment vertical="center" wrapText="1"/>
      <protection/>
    </xf>
    <xf numFmtId="0" fontId="10" fillId="33" borderId="0" xfId="60" applyNumberFormat="1" applyFont="1" applyFill="1" applyBorder="1" applyAlignment="1">
      <alignment vertical="top" wrapText="1"/>
      <protection/>
    </xf>
    <xf numFmtId="4" fontId="10" fillId="33" borderId="0" xfId="60" applyNumberFormat="1" applyFont="1" applyFill="1" applyBorder="1" applyAlignment="1">
      <alignment horizontal="right" vertical="top" wrapText="1"/>
      <protection/>
    </xf>
    <xf numFmtId="4" fontId="2" fillId="33" borderId="0" xfId="60" applyNumberFormat="1" applyFont="1" applyFill="1" applyBorder="1" applyAlignment="1">
      <alignment horizontal="right" vertical="top" wrapText="1"/>
      <protection/>
    </xf>
    <xf numFmtId="200" fontId="54" fillId="33" borderId="0" xfId="0" applyNumberFormat="1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200" fontId="54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6" fillId="33" borderId="0" xfId="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3" fontId="54" fillId="33" borderId="0" xfId="0" applyNumberFormat="1" applyFont="1" applyFill="1" applyAlignment="1">
      <alignment horizontal="right" vertical="center" wrapText="1"/>
    </xf>
    <xf numFmtId="3" fontId="0" fillId="33" borderId="0" xfId="0" applyNumberFormat="1" applyFill="1" applyAlignment="1">
      <alignment/>
    </xf>
    <xf numFmtId="0" fontId="58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" fillId="33" borderId="0" xfId="58" applyFont="1" applyFill="1" applyAlignment="1">
      <alignment horizontal="center"/>
      <protection/>
    </xf>
    <xf numFmtId="0" fontId="54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200" fontId="54" fillId="33" borderId="19" xfId="0" applyNumberFormat="1" applyFont="1" applyFill="1" applyBorder="1" applyAlignment="1">
      <alignment horizontal="right" vertical="center" wrapText="1"/>
    </xf>
    <xf numFmtId="200" fontId="54" fillId="33" borderId="0" xfId="0" applyNumberFormat="1" applyFont="1" applyFill="1" applyBorder="1" applyAlignment="1">
      <alignment horizontal="right" vertical="center" wrapText="1"/>
    </xf>
    <xf numFmtId="200" fontId="54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0" fontId="9" fillId="33" borderId="0" xfId="59" applyFont="1" applyFill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94" fontId="6" fillId="34" borderId="17" xfId="58" applyNumberFormat="1" applyFont="1" applyFill="1" applyBorder="1" applyAlignment="1">
      <alignment horizontal="right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workbookViewId="0" topLeftCell="A1">
      <selection activeCell="C17" sqref="C17"/>
    </sheetView>
  </sheetViews>
  <sheetFormatPr defaultColWidth="9.140625" defaultRowHeight="15"/>
  <cols>
    <col min="1" max="1" width="35.00390625" style="0" customWidth="1"/>
    <col min="3" max="3" width="14.57421875" style="24" customWidth="1"/>
    <col min="4" max="4" width="10.140625" style="0" bestFit="1" customWidth="1"/>
    <col min="5" max="5" width="14.00390625" style="0" customWidth="1"/>
    <col min="7" max="7" width="50.00390625" style="77" customWidth="1"/>
    <col min="8" max="8" width="15.7109375" style="77" customWidth="1"/>
    <col min="9" max="9" width="14.7109375" style="77" customWidth="1"/>
    <col min="10" max="11" width="9.140625" style="77" customWidth="1"/>
    <col min="12" max="12" width="17.7109375" style="77" customWidth="1"/>
    <col min="13" max="13" width="14.00390625" style="77" customWidth="1"/>
    <col min="14" max="14" width="13.8515625" style="77" customWidth="1"/>
    <col min="15" max="15" width="9.140625" style="77" customWidth="1"/>
  </cols>
  <sheetData>
    <row r="1" spans="1:5" ht="34.5" customHeight="1">
      <c r="A1" s="154" t="s">
        <v>105</v>
      </c>
      <c r="B1" s="154"/>
      <c r="C1" s="154"/>
      <c r="D1" s="154"/>
      <c r="E1" s="154"/>
    </row>
    <row r="2" spans="1:6" ht="15.75">
      <c r="A2" s="138"/>
      <c r="B2" s="138"/>
      <c r="C2" s="139" t="s">
        <v>102</v>
      </c>
      <c r="D2" s="138"/>
      <c r="E2" s="138"/>
      <c r="F2" s="113"/>
    </row>
    <row r="3" spans="1:8" ht="15">
      <c r="A3" s="7"/>
      <c r="B3" s="153" t="s">
        <v>65</v>
      </c>
      <c r="C3" s="87" t="s">
        <v>104</v>
      </c>
      <c r="D3" s="47"/>
      <c r="E3" s="47" t="s">
        <v>103</v>
      </c>
      <c r="H3" s="95"/>
    </row>
    <row r="4" spans="1:12" ht="15.75" thickBot="1">
      <c r="A4" s="10"/>
      <c r="B4" s="153"/>
      <c r="C4" s="76" t="s">
        <v>0</v>
      </c>
      <c r="D4" s="66"/>
      <c r="E4" s="14" t="s">
        <v>0</v>
      </c>
      <c r="G4" s="116"/>
      <c r="H4" s="126"/>
      <c r="L4" s="115"/>
    </row>
    <row r="5" spans="1:12" ht="15">
      <c r="A5" s="17" t="s">
        <v>76</v>
      </c>
      <c r="B5" s="9">
        <v>5</v>
      </c>
      <c r="C5" s="120">
        <v>7584652</v>
      </c>
      <c r="D5" s="11"/>
      <c r="E5" s="11">
        <v>10249347</v>
      </c>
      <c r="G5" s="127"/>
      <c r="H5" s="95"/>
      <c r="I5" s="128"/>
      <c r="L5" s="95"/>
    </row>
    <row r="6" spans="1:14" ht="15">
      <c r="A6" s="17" t="s">
        <v>66</v>
      </c>
      <c r="B6" s="9">
        <v>6</v>
      </c>
      <c r="C6" s="12">
        <v>-4989151</v>
      </c>
      <c r="D6" s="97"/>
      <c r="E6" s="12">
        <v>-5988451</v>
      </c>
      <c r="G6" s="129"/>
      <c r="H6" s="130"/>
      <c r="I6" s="94"/>
      <c r="L6" s="131"/>
      <c r="M6" s="91"/>
      <c r="N6" s="91"/>
    </row>
    <row r="7" spans="1:14" ht="15">
      <c r="A7" s="18" t="s">
        <v>67</v>
      </c>
      <c r="B7" s="9"/>
      <c r="C7" s="98">
        <f>SUM(C5:C6)</f>
        <v>2595501</v>
      </c>
      <c r="D7" s="97"/>
      <c r="E7" s="99">
        <f>SUM(E5:E6)</f>
        <v>4260896</v>
      </c>
      <c r="G7" s="129"/>
      <c r="H7" s="130"/>
      <c r="I7" s="94"/>
      <c r="L7" s="131"/>
      <c r="M7" s="91"/>
      <c r="N7" s="91"/>
    </row>
    <row r="8" spans="1:14" ht="15">
      <c r="A8" s="17" t="s">
        <v>1</v>
      </c>
      <c r="B8" s="9">
        <v>7</v>
      </c>
      <c r="C8" s="12">
        <f>-553550-70</f>
        <v>-553620</v>
      </c>
      <c r="D8" s="12"/>
      <c r="E8" s="100">
        <v>-566200</v>
      </c>
      <c r="G8" s="129"/>
      <c r="H8" s="131"/>
      <c r="I8" s="132"/>
      <c r="L8" s="131"/>
      <c r="M8" s="91"/>
      <c r="N8" s="91"/>
    </row>
    <row r="9" spans="1:14" ht="15">
      <c r="A9" s="17" t="s">
        <v>68</v>
      </c>
      <c r="B9" s="9">
        <v>8</v>
      </c>
      <c r="C9" s="120">
        <v>9718</v>
      </c>
      <c r="D9" s="96"/>
      <c r="E9" s="12">
        <v>285892</v>
      </c>
      <c r="G9" s="133"/>
      <c r="H9" s="132"/>
      <c r="I9" s="132"/>
      <c r="N9" s="92"/>
    </row>
    <row r="10" spans="1:9" ht="30">
      <c r="A10" s="17" t="s">
        <v>95</v>
      </c>
      <c r="B10" s="9"/>
      <c r="C10" s="12"/>
      <c r="D10" s="96"/>
      <c r="E10" s="12"/>
      <c r="G10" s="129"/>
      <c r="H10" s="132"/>
      <c r="I10" s="132"/>
    </row>
    <row r="11" spans="1:12" ht="28.5">
      <c r="A11" s="18" t="s">
        <v>69</v>
      </c>
      <c r="B11" s="9"/>
      <c r="C11" s="98">
        <f>SUM(C7:C9)</f>
        <v>2051599</v>
      </c>
      <c r="D11" s="7"/>
      <c r="E11" s="99">
        <f>SUM(E7:E10)</f>
        <v>3980588</v>
      </c>
      <c r="G11" s="129"/>
      <c r="H11" s="131"/>
      <c r="I11" s="93"/>
      <c r="L11" s="90"/>
    </row>
    <row r="12" spans="1:12" ht="15">
      <c r="A12" s="17" t="s">
        <v>62</v>
      </c>
      <c r="B12" s="9">
        <v>9</v>
      </c>
      <c r="C12" s="101">
        <v>960686</v>
      </c>
      <c r="D12" s="11"/>
      <c r="E12" s="102">
        <v>522762</v>
      </c>
      <c r="G12" s="129"/>
      <c r="H12" s="131"/>
      <c r="L12" s="90"/>
    </row>
    <row r="13" spans="1:12" ht="15">
      <c r="A13" s="17" t="s">
        <v>63</v>
      </c>
      <c r="B13" s="9">
        <v>9</v>
      </c>
      <c r="C13" s="12">
        <v>-1221015</v>
      </c>
      <c r="D13" s="97"/>
      <c r="E13" s="12">
        <v>-1022699</v>
      </c>
      <c r="G13" s="129"/>
      <c r="H13" s="131"/>
      <c r="L13" s="90"/>
    </row>
    <row r="14" spans="1:12" ht="15.75" thickBot="1">
      <c r="A14" s="18" t="s">
        <v>64</v>
      </c>
      <c r="B14" s="9"/>
      <c r="C14" s="103">
        <f>SUM(C12:C13)</f>
        <v>-260329</v>
      </c>
      <c r="D14" s="20"/>
      <c r="E14" s="103">
        <f>SUM(E12:E13)</f>
        <v>-499937</v>
      </c>
      <c r="L14" s="131"/>
    </row>
    <row r="15" spans="1:12" ht="15">
      <c r="A15" s="18" t="s">
        <v>70</v>
      </c>
      <c r="B15" s="9"/>
      <c r="C15" s="104">
        <f>C11+C14</f>
        <v>1791270</v>
      </c>
      <c r="D15" s="19"/>
      <c r="E15" s="104">
        <f>E11+E14</f>
        <v>3480651</v>
      </c>
      <c r="L15" s="131"/>
    </row>
    <row r="16" spans="1:8" ht="15">
      <c r="A16" s="17" t="s">
        <v>71</v>
      </c>
      <c r="B16" s="9">
        <v>10</v>
      </c>
      <c r="C16" s="12">
        <v>-290497</v>
      </c>
      <c r="D16" s="118"/>
      <c r="E16" s="100">
        <v>-696130</v>
      </c>
      <c r="F16" s="118"/>
      <c r="G16" s="134"/>
      <c r="H16" s="135"/>
    </row>
    <row r="17" spans="1:13" ht="29.25" thickBot="1">
      <c r="A17" s="18" t="s">
        <v>75</v>
      </c>
      <c r="B17" s="9"/>
      <c r="C17" s="172">
        <f>C15+C16</f>
        <v>1500773</v>
      </c>
      <c r="D17" s="7"/>
      <c r="E17" s="105">
        <f>E15+E16</f>
        <v>2784521</v>
      </c>
      <c r="G17" s="127"/>
      <c r="H17" s="126"/>
      <c r="L17" s="120"/>
      <c r="M17" s="117"/>
    </row>
    <row r="18" spans="1:8" ht="15.75" thickTop="1">
      <c r="A18" s="18"/>
      <c r="B18" s="9"/>
      <c r="C18" s="37"/>
      <c r="D18" s="7"/>
      <c r="E18" s="2"/>
      <c r="G18" s="129"/>
      <c r="H18" s="131"/>
    </row>
    <row r="19" spans="1:8" ht="15">
      <c r="A19" s="18" t="s">
        <v>73</v>
      </c>
      <c r="B19" s="9"/>
      <c r="C19" s="37"/>
      <c r="D19" s="7"/>
      <c r="E19" s="2"/>
      <c r="G19" s="129"/>
      <c r="H19" s="131"/>
    </row>
    <row r="20" spans="1:9" ht="15.75" thickBot="1">
      <c r="A20" s="17" t="s">
        <v>74</v>
      </c>
      <c r="B20" s="9"/>
      <c r="C20" s="65">
        <f>C17/30000*1000</f>
        <v>50025.76666666667</v>
      </c>
      <c r="D20" s="7"/>
      <c r="E20" s="65">
        <f>E17/30000*1000</f>
        <v>92817.36666666667</v>
      </c>
      <c r="G20" s="127"/>
      <c r="H20" s="126"/>
      <c r="I20" s="131"/>
    </row>
    <row r="21" spans="7:8" ht="15">
      <c r="G21" s="116"/>
      <c r="H21" s="92"/>
    </row>
    <row r="22" ht="15">
      <c r="H22" s="136"/>
    </row>
    <row r="23" spans="1:8" ht="15.75">
      <c r="A23" s="155" t="s">
        <v>86</v>
      </c>
      <c r="B23" s="155"/>
      <c r="C23" s="155"/>
      <c r="D23" s="155"/>
      <c r="E23" s="155"/>
      <c r="H23" s="90"/>
    </row>
    <row r="24" spans="1:5" ht="15.75">
      <c r="A24" s="152" t="s">
        <v>87</v>
      </c>
      <c r="B24" s="152"/>
      <c r="C24" s="152"/>
      <c r="D24" s="152"/>
      <c r="E24" s="152"/>
    </row>
    <row r="25" ht="15.75">
      <c r="A25" s="75"/>
    </row>
    <row r="26" spans="1:5" ht="15.75">
      <c r="A26" s="155" t="s">
        <v>88</v>
      </c>
      <c r="B26" s="155"/>
      <c r="C26" s="155"/>
      <c r="D26" s="155"/>
      <c r="E26" s="155"/>
    </row>
    <row r="27" spans="1:5" ht="15.75">
      <c r="A27" s="152"/>
      <c r="B27" s="152"/>
      <c r="C27" s="152"/>
      <c r="D27" s="152"/>
      <c r="E27" s="152"/>
    </row>
    <row r="28" ht="15.75">
      <c r="A28" s="75" t="s">
        <v>89</v>
      </c>
    </row>
    <row r="31" ht="15">
      <c r="C31" s="106"/>
    </row>
  </sheetData>
  <sheetProtection/>
  <mergeCells count="6">
    <mergeCell ref="A27:E27"/>
    <mergeCell ref="B3:B4"/>
    <mergeCell ref="A1:E1"/>
    <mergeCell ref="A23:E23"/>
    <mergeCell ref="A24:E24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"/>
  <sheetViews>
    <sheetView workbookViewId="0" topLeftCell="A22">
      <selection activeCell="D32" sqref="D32:F32"/>
    </sheetView>
  </sheetViews>
  <sheetFormatPr defaultColWidth="9.140625" defaultRowHeight="15"/>
  <cols>
    <col min="1" max="1" width="29.8515625" style="24" customWidth="1"/>
    <col min="2" max="3" width="9.140625" style="24" customWidth="1"/>
    <col min="4" max="4" width="16.00390625" style="41" customWidth="1"/>
    <col min="5" max="5" width="9.140625" style="42" customWidth="1"/>
    <col min="6" max="6" width="16.57421875" style="42" customWidth="1"/>
    <col min="7" max="16384" width="9.140625" style="24" customWidth="1"/>
  </cols>
  <sheetData>
    <row r="1" spans="1:6" ht="15">
      <c r="A1" s="156" t="s">
        <v>10</v>
      </c>
      <c r="B1" s="156"/>
      <c r="C1" s="156"/>
      <c r="D1" s="156"/>
      <c r="E1" s="156"/>
      <c r="F1" s="156"/>
    </row>
    <row r="2" spans="1:6" ht="15">
      <c r="A2" s="156" t="s">
        <v>106</v>
      </c>
      <c r="B2" s="156"/>
      <c r="C2" s="156"/>
      <c r="D2" s="156"/>
      <c r="E2" s="156"/>
      <c r="F2" s="156"/>
    </row>
    <row r="3" spans="1:7" ht="15.75">
      <c r="A3" s="23"/>
      <c r="B3" s="23"/>
      <c r="C3" s="23"/>
      <c r="D3" s="148"/>
      <c r="E3" s="138"/>
      <c r="F3" s="139"/>
      <c r="G3" s="113"/>
    </row>
    <row r="4" spans="1:7" ht="25.5">
      <c r="A4" s="25"/>
      <c r="B4" s="158" t="s">
        <v>17</v>
      </c>
      <c r="C4" s="26"/>
      <c r="D4" s="27" t="s">
        <v>2</v>
      </c>
      <c r="E4" s="27"/>
      <c r="F4" s="27" t="s">
        <v>3</v>
      </c>
      <c r="G4" s="122"/>
    </row>
    <row r="5" spans="1:7" ht="15.75" thickBot="1">
      <c r="A5" s="28"/>
      <c r="B5" s="158"/>
      <c r="C5" s="26"/>
      <c r="D5" s="29" t="s">
        <v>0</v>
      </c>
      <c r="E5" s="27"/>
      <c r="F5" s="29" t="s">
        <v>0</v>
      </c>
      <c r="G5" s="122"/>
    </row>
    <row r="6" spans="1:7" ht="15">
      <c r="A6" s="25" t="s">
        <v>18</v>
      </c>
      <c r="B6" s="30"/>
      <c r="C6" s="26"/>
      <c r="D6" s="140"/>
      <c r="E6" s="124"/>
      <c r="F6" s="124"/>
      <c r="G6" s="121"/>
    </row>
    <row r="7" spans="1:7" ht="15">
      <c r="A7" s="25" t="s">
        <v>19</v>
      </c>
      <c r="B7" s="30"/>
      <c r="C7" s="30"/>
      <c r="D7" s="140"/>
      <c r="E7" s="31"/>
      <c r="F7" s="124"/>
      <c r="G7" s="121"/>
    </row>
    <row r="8" spans="1:7" ht="15">
      <c r="A8" s="28" t="s">
        <v>7</v>
      </c>
      <c r="B8" s="30">
        <v>11</v>
      </c>
      <c r="C8" s="30"/>
      <c r="D8" s="32">
        <v>9770100</v>
      </c>
      <c r="E8" s="31"/>
      <c r="F8" s="32">
        <v>11164071</v>
      </c>
      <c r="G8" s="123"/>
    </row>
    <row r="9" spans="1:7" ht="15">
      <c r="A9" s="28" t="s">
        <v>6</v>
      </c>
      <c r="B9" s="33">
        <v>12</v>
      </c>
      <c r="C9" s="30"/>
      <c r="D9" s="32">
        <v>3800269</v>
      </c>
      <c r="E9" s="31"/>
      <c r="F9" s="32">
        <v>3954179</v>
      </c>
      <c r="G9" s="123"/>
    </row>
    <row r="10" spans="1:7" ht="25.5">
      <c r="A10" s="89" t="s">
        <v>22</v>
      </c>
      <c r="B10" s="110">
        <v>13</v>
      </c>
      <c r="C10" s="67"/>
      <c r="D10" s="32">
        <v>1512249</v>
      </c>
      <c r="E10" s="31"/>
      <c r="F10" s="32">
        <v>1162457</v>
      </c>
      <c r="G10" s="123"/>
    </row>
    <row r="11" spans="1:7" ht="15">
      <c r="A11" s="89" t="s">
        <v>90</v>
      </c>
      <c r="B11" s="33"/>
      <c r="C11" s="88"/>
      <c r="D11" s="32">
        <v>2453292</v>
      </c>
      <c r="E11" s="31"/>
      <c r="F11" s="32">
        <v>2768192</v>
      </c>
      <c r="G11" s="123"/>
    </row>
    <row r="12" spans="1:7" ht="15">
      <c r="A12" s="28" t="s">
        <v>20</v>
      </c>
      <c r="B12" s="30">
        <v>15</v>
      </c>
      <c r="C12" s="30"/>
      <c r="D12" s="32">
        <v>1244380</v>
      </c>
      <c r="E12" s="31"/>
      <c r="F12" s="32">
        <v>1399380</v>
      </c>
      <c r="G12" s="123"/>
    </row>
    <row r="13" spans="1:7" ht="15">
      <c r="A13" s="68" t="s">
        <v>83</v>
      </c>
      <c r="B13" s="67"/>
      <c r="C13" s="67"/>
      <c r="D13" s="32">
        <v>0</v>
      </c>
      <c r="E13" s="31"/>
      <c r="F13" s="32"/>
      <c r="G13" s="123"/>
    </row>
    <row r="14" spans="1:7" ht="15.75" thickBot="1">
      <c r="A14" s="25" t="s">
        <v>15</v>
      </c>
      <c r="B14" s="30"/>
      <c r="C14" s="30"/>
      <c r="D14" s="34">
        <f>SUM(D8:D13)</f>
        <v>18780290</v>
      </c>
      <c r="E14" s="31"/>
      <c r="F14" s="34">
        <f>SUM(F8:F13)</f>
        <v>20448279</v>
      </c>
      <c r="G14" s="121"/>
    </row>
    <row r="15" spans="1:7" ht="15">
      <c r="A15" s="28"/>
      <c r="B15" s="30"/>
      <c r="C15" s="30"/>
      <c r="D15" s="140"/>
      <c r="E15" s="31"/>
      <c r="F15" s="137"/>
      <c r="G15" s="121"/>
    </row>
    <row r="16" spans="1:7" ht="15">
      <c r="A16" s="25" t="s">
        <v>21</v>
      </c>
      <c r="B16" s="30"/>
      <c r="C16" s="30"/>
      <c r="D16" s="140"/>
      <c r="E16" s="31"/>
      <c r="F16" s="137"/>
      <c r="G16" s="121"/>
    </row>
    <row r="17" spans="1:7" ht="25.5">
      <c r="A17" s="74" t="s">
        <v>4</v>
      </c>
      <c r="B17" s="73">
        <v>16</v>
      </c>
      <c r="C17" s="73"/>
      <c r="D17" s="32">
        <v>322643</v>
      </c>
      <c r="E17" s="31"/>
      <c r="F17" s="32">
        <v>564926</v>
      </c>
      <c r="G17" s="123"/>
    </row>
    <row r="18" spans="1:7" ht="15">
      <c r="A18" s="74" t="s">
        <v>20</v>
      </c>
      <c r="B18" s="73">
        <v>15</v>
      </c>
      <c r="C18" s="73"/>
      <c r="D18" s="32">
        <v>5873706</v>
      </c>
      <c r="E18" s="31"/>
      <c r="F18" s="32">
        <v>6336302</v>
      </c>
      <c r="G18" s="123"/>
    </row>
    <row r="19" spans="1:7" ht="25.5">
      <c r="A19" s="28" t="s">
        <v>22</v>
      </c>
      <c r="B19" s="30">
        <v>13</v>
      </c>
      <c r="C19" s="30"/>
      <c r="D19" s="32">
        <v>2748331.34</v>
      </c>
      <c r="E19" s="31"/>
      <c r="F19" s="32">
        <v>1124893</v>
      </c>
      <c r="G19" s="123"/>
    </row>
    <row r="20" spans="1:7" ht="15">
      <c r="A20" s="89" t="s">
        <v>90</v>
      </c>
      <c r="B20" s="88"/>
      <c r="C20" s="88"/>
      <c r="D20" s="32">
        <v>3653505</v>
      </c>
      <c r="E20" s="31"/>
      <c r="F20" s="32">
        <v>2807769</v>
      </c>
      <c r="G20" s="123"/>
    </row>
    <row r="21" spans="1:7" ht="15">
      <c r="A21" s="28" t="s">
        <v>23</v>
      </c>
      <c r="B21" s="30">
        <v>14</v>
      </c>
      <c r="C21" s="30"/>
      <c r="D21" s="32">
        <v>551746</v>
      </c>
      <c r="E21" s="31"/>
      <c r="F21" s="32">
        <v>705306</v>
      </c>
      <c r="G21" s="123"/>
    </row>
    <row r="22" spans="1:7" ht="15">
      <c r="A22" s="28" t="s">
        <v>5</v>
      </c>
      <c r="B22" s="30"/>
      <c r="C22" s="30"/>
      <c r="D22" s="32">
        <v>38553</v>
      </c>
      <c r="E22" s="31"/>
      <c r="F22" s="32">
        <v>38178</v>
      </c>
      <c r="G22" s="123"/>
    </row>
    <row r="23" spans="1:7" ht="15">
      <c r="A23" s="28" t="s">
        <v>24</v>
      </c>
      <c r="B23" s="30"/>
      <c r="C23" s="30"/>
      <c r="D23" s="32">
        <v>2</v>
      </c>
      <c r="E23" s="31"/>
      <c r="F23" s="32">
        <v>31717</v>
      </c>
      <c r="G23" s="123"/>
    </row>
    <row r="24" spans="1:7" ht="15.75" thickBot="1">
      <c r="A24" s="25" t="s">
        <v>25</v>
      </c>
      <c r="B24" s="30"/>
      <c r="C24" s="30"/>
      <c r="D24" s="34">
        <f>SUM(D17:D23)</f>
        <v>13188486.34</v>
      </c>
      <c r="E24" s="31"/>
      <c r="F24" s="34">
        <f>SUM(F17:F23)</f>
        <v>11609091</v>
      </c>
      <c r="G24" s="121"/>
    </row>
    <row r="25" spans="1:7" ht="15.75" thickBot="1">
      <c r="A25" s="25" t="s">
        <v>26</v>
      </c>
      <c r="B25" s="30"/>
      <c r="C25" s="30"/>
      <c r="D25" s="35">
        <f>D14+D24</f>
        <v>31968776.34</v>
      </c>
      <c r="E25" s="31"/>
      <c r="F25" s="35">
        <f>F14+F24</f>
        <v>32057370</v>
      </c>
      <c r="G25" s="121"/>
    </row>
    <row r="26" spans="1:7" ht="15.75" thickTop="1">
      <c r="A26" s="25"/>
      <c r="B26" s="159"/>
      <c r="C26" s="160"/>
      <c r="D26" s="161"/>
      <c r="E26" s="163"/>
      <c r="F26" s="119"/>
      <c r="G26" s="157"/>
    </row>
    <row r="27" spans="1:7" ht="15">
      <c r="A27" s="25" t="s">
        <v>27</v>
      </c>
      <c r="B27" s="159"/>
      <c r="C27" s="160"/>
      <c r="D27" s="162"/>
      <c r="E27" s="163"/>
      <c r="F27" s="137"/>
      <c r="G27" s="157"/>
    </row>
    <row r="28" spans="1:7" ht="15">
      <c r="A28" s="25" t="s">
        <v>28</v>
      </c>
      <c r="B28" s="30">
        <v>17</v>
      </c>
      <c r="C28" s="28"/>
      <c r="D28" s="140"/>
      <c r="E28" s="124"/>
      <c r="F28" s="31"/>
      <c r="G28" s="123"/>
    </row>
    <row r="29" spans="1:7" ht="15">
      <c r="A29" s="28" t="s">
        <v>29</v>
      </c>
      <c r="B29" s="30"/>
      <c r="C29" s="28"/>
      <c r="D29" s="32">
        <v>300000</v>
      </c>
      <c r="E29" s="31"/>
      <c r="F29" s="32">
        <v>300000</v>
      </c>
      <c r="G29" s="123"/>
    </row>
    <row r="30" spans="1:7" ht="25.5">
      <c r="A30" s="28" t="s">
        <v>13</v>
      </c>
      <c r="B30" s="30"/>
      <c r="C30" s="28"/>
      <c r="D30" s="32">
        <v>182606</v>
      </c>
      <c r="E30" s="31"/>
      <c r="F30" s="32">
        <v>182606</v>
      </c>
      <c r="G30" s="123"/>
    </row>
    <row r="31" spans="1:7" ht="15">
      <c r="A31" s="28" t="s">
        <v>16</v>
      </c>
      <c r="B31" s="30"/>
      <c r="C31" s="28"/>
      <c r="D31" s="32">
        <v>7895252</v>
      </c>
      <c r="E31" s="31"/>
      <c r="F31" s="32">
        <v>7895252</v>
      </c>
      <c r="G31" s="123"/>
    </row>
    <row r="32" spans="1:7" ht="15.75" thickBot="1">
      <c r="A32" s="28" t="s">
        <v>9</v>
      </c>
      <c r="B32" s="30"/>
      <c r="C32" s="28"/>
      <c r="D32" s="13">
        <f>F32-D44+ОПУ!C17</f>
        <v>1518642</v>
      </c>
      <c r="E32" s="31"/>
      <c r="F32" s="13">
        <v>1033346</v>
      </c>
      <c r="G32" s="36"/>
    </row>
    <row r="33" spans="1:7" ht="15.75" thickBot="1">
      <c r="A33" s="25" t="s">
        <v>30</v>
      </c>
      <c r="B33" s="30"/>
      <c r="C33" s="28"/>
      <c r="D33" s="34">
        <f>SUM(D29:D32)</f>
        <v>9896500</v>
      </c>
      <c r="E33" s="31"/>
      <c r="F33" s="34">
        <f>SUM(F29:F32)</f>
        <v>9411204</v>
      </c>
      <c r="G33" s="37"/>
    </row>
    <row r="34" spans="1:7" ht="15">
      <c r="A34" s="28"/>
      <c r="B34" s="30"/>
      <c r="C34" s="28"/>
      <c r="D34" s="38"/>
      <c r="E34" s="31"/>
      <c r="F34" s="31"/>
      <c r="G34" s="123"/>
    </row>
    <row r="35" spans="1:7" ht="15">
      <c r="A35" s="25" t="s">
        <v>31</v>
      </c>
      <c r="B35" s="30"/>
      <c r="C35" s="28"/>
      <c r="D35" s="38"/>
      <c r="E35" s="31"/>
      <c r="F35" s="31"/>
      <c r="G35" s="123"/>
    </row>
    <row r="36" spans="1:7" ht="15">
      <c r="A36" s="28" t="s">
        <v>32</v>
      </c>
      <c r="B36" s="30">
        <v>19</v>
      </c>
      <c r="C36" s="28"/>
      <c r="D36" s="32">
        <v>12608351</v>
      </c>
      <c r="E36" s="31"/>
      <c r="F36" s="32">
        <v>12608351</v>
      </c>
      <c r="G36" s="123"/>
    </row>
    <row r="37" spans="1:7" ht="15">
      <c r="A37" s="28" t="s">
        <v>33</v>
      </c>
      <c r="B37" s="30">
        <v>20</v>
      </c>
      <c r="C37" s="28"/>
      <c r="D37" s="32">
        <v>2477389</v>
      </c>
      <c r="E37" s="31"/>
      <c r="F37" s="32">
        <v>3873186</v>
      </c>
      <c r="G37" s="123"/>
    </row>
    <row r="38" spans="1:7" ht="25.5">
      <c r="A38" s="28" t="s">
        <v>8</v>
      </c>
      <c r="B38" s="30">
        <v>21</v>
      </c>
      <c r="C38" s="28"/>
      <c r="D38" s="32">
        <v>1648544</v>
      </c>
      <c r="E38" s="31"/>
      <c r="F38" s="32">
        <v>1852688</v>
      </c>
      <c r="G38" s="112"/>
    </row>
    <row r="39" spans="1:7" ht="15.75" thickBot="1">
      <c r="A39" s="25" t="s">
        <v>35</v>
      </c>
      <c r="B39" s="30"/>
      <c r="C39" s="28"/>
      <c r="D39" s="34">
        <f>SUM(D36:D38)</f>
        <v>16734284</v>
      </c>
      <c r="E39" s="31"/>
      <c r="F39" s="34">
        <f>SUM(F36:F38)</f>
        <v>18334225</v>
      </c>
      <c r="G39" s="121"/>
    </row>
    <row r="40" spans="1:7" ht="15">
      <c r="A40" s="25"/>
      <c r="B40" s="30"/>
      <c r="C40" s="28"/>
      <c r="D40" s="38"/>
      <c r="E40" s="31"/>
      <c r="F40" s="31"/>
      <c r="G40" s="123"/>
    </row>
    <row r="41" spans="1:7" ht="15">
      <c r="A41" s="25" t="s">
        <v>36</v>
      </c>
      <c r="B41" s="30"/>
      <c r="C41" s="28"/>
      <c r="D41" s="38"/>
      <c r="E41" s="31"/>
      <c r="F41" s="31"/>
      <c r="G41" s="123"/>
    </row>
    <row r="42" spans="1:7" ht="15">
      <c r="A42" s="86" t="s">
        <v>32</v>
      </c>
      <c r="B42" s="85">
        <v>19</v>
      </c>
      <c r="C42" s="86"/>
      <c r="D42" s="32"/>
      <c r="E42" s="31"/>
      <c r="F42" s="32"/>
      <c r="G42" s="123"/>
    </row>
    <row r="43" spans="1:7" ht="15">
      <c r="A43" s="28" t="s">
        <v>33</v>
      </c>
      <c r="B43" s="30">
        <v>20</v>
      </c>
      <c r="C43" s="28"/>
      <c r="D43" s="32">
        <v>2744381</v>
      </c>
      <c r="E43" s="31"/>
      <c r="F43" s="32">
        <v>2898873</v>
      </c>
      <c r="G43" s="123"/>
    </row>
    <row r="44" spans="1:7" ht="15">
      <c r="A44" s="109" t="s">
        <v>93</v>
      </c>
      <c r="B44" s="108">
        <v>17</v>
      </c>
      <c r="C44" s="109"/>
      <c r="D44" s="32">
        <v>1015477</v>
      </c>
      <c r="E44" s="31"/>
      <c r="F44" s="32"/>
      <c r="G44" s="123"/>
    </row>
    <row r="45" spans="1:7" ht="25.5">
      <c r="A45" s="28" t="s">
        <v>37</v>
      </c>
      <c r="B45" s="30">
        <v>22</v>
      </c>
      <c r="C45" s="28"/>
      <c r="D45" s="32">
        <f>1425637+6+70</f>
        <v>1425713</v>
      </c>
      <c r="E45" s="31"/>
      <c r="F45" s="32">
        <v>1404495</v>
      </c>
      <c r="G45" s="123"/>
    </row>
    <row r="46" spans="1:7" ht="15">
      <c r="A46" s="28" t="s">
        <v>14</v>
      </c>
      <c r="B46" s="30">
        <v>23</v>
      </c>
      <c r="C46" s="28"/>
      <c r="D46" s="32">
        <v>152421</v>
      </c>
      <c r="E46" s="39"/>
      <c r="F46" s="32">
        <v>8573</v>
      </c>
      <c r="G46" s="36"/>
    </row>
    <row r="47" spans="1:7" ht="25.5">
      <c r="A47" s="25" t="s">
        <v>38</v>
      </c>
      <c r="B47" s="30"/>
      <c r="C47" s="28"/>
      <c r="D47" s="40">
        <f>SUM(D42:D46)</f>
        <v>5337992</v>
      </c>
      <c r="E47" s="31"/>
      <c r="F47" s="40">
        <f>SUM(F42:F46)</f>
        <v>4311941</v>
      </c>
      <c r="G47" s="121"/>
    </row>
    <row r="48" spans="1:9" ht="15.75" thickBot="1">
      <c r="A48" s="25" t="s">
        <v>39</v>
      </c>
      <c r="B48" s="30"/>
      <c r="C48" s="28"/>
      <c r="D48" s="34">
        <f>D39+D47</f>
        <v>22072276</v>
      </c>
      <c r="E48" s="31"/>
      <c r="F48" s="34">
        <f>F39+F47</f>
        <v>22646166</v>
      </c>
      <c r="G48" s="121"/>
      <c r="I48" s="151"/>
    </row>
    <row r="49" spans="1:7" ht="15.75" thickBot="1">
      <c r="A49" s="25" t="s">
        <v>40</v>
      </c>
      <c r="B49" s="30"/>
      <c r="C49" s="28"/>
      <c r="D49" s="35">
        <f>D33+D48</f>
        <v>31968776</v>
      </c>
      <c r="E49" s="31"/>
      <c r="F49" s="35">
        <f>F33+F48</f>
        <v>32057370</v>
      </c>
      <c r="G49" s="121"/>
    </row>
    <row r="50" spans="4:6" ht="15.75" thickTop="1">
      <c r="D50" s="107"/>
      <c r="E50" s="54"/>
      <c r="F50" s="54">
        <f>F25-F49</f>
        <v>0</v>
      </c>
    </row>
    <row r="51" ht="15">
      <c r="A51" s="43"/>
    </row>
    <row r="52" ht="15">
      <c r="A52" s="70" t="s">
        <v>111</v>
      </c>
    </row>
  </sheetData>
  <sheetProtection/>
  <mergeCells count="8">
    <mergeCell ref="A1:F1"/>
    <mergeCell ref="A2:F2"/>
    <mergeCell ref="G26:G27"/>
    <mergeCell ref="B4:B5"/>
    <mergeCell ref="B26:B27"/>
    <mergeCell ref="C26:C27"/>
    <mergeCell ref="D26:D27"/>
    <mergeCell ref="E26:E27"/>
  </mergeCells>
  <hyperlinks>
    <hyperlink ref="B9" r:id="rId1" display="_Property,_plant_and"/>
  </hyperlinks>
  <printOptions/>
  <pageMargins left="0.7" right="0.7" top="0.75" bottom="0.75" header="0.3" footer="0.3"/>
  <pageSetup horizontalDpi="600" verticalDpi="600" orientation="portrait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tabSelected="1" zoomScalePageLayoutView="0" workbookViewId="0" topLeftCell="A10">
      <selection activeCell="J34" sqref="J34"/>
    </sheetView>
  </sheetViews>
  <sheetFormatPr defaultColWidth="9.140625" defaultRowHeight="15"/>
  <cols>
    <col min="1" max="1" width="46.140625" style="1" customWidth="1"/>
    <col min="2" max="2" width="16.7109375" style="78" customWidth="1"/>
    <col min="3" max="3" width="6.57421875" style="24" customWidth="1"/>
    <col min="4" max="4" width="17.421875" style="53" customWidth="1"/>
    <col min="6" max="6" width="17.421875" style="141" customWidth="1"/>
    <col min="7" max="7" width="8.8515625" style="141" customWidth="1"/>
    <col min="8" max="8" width="18.00390625" style="141" customWidth="1"/>
    <col min="9" max="9" width="8.8515625" style="141" customWidth="1"/>
    <col min="10" max="10" width="14.8515625" style="141" customWidth="1"/>
    <col min="11" max="11" width="8.8515625" style="141" customWidth="1"/>
  </cols>
  <sheetData>
    <row r="1" spans="1:4" ht="15.75">
      <c r="A1" s="165" t="s">
        <v>11</v>
      </c>
      <c r="B1" s="165"/>
      <c r="C1" s="165"/>
      <c r="D1" s="165"/>
    </row>
    <row r="2" spans="1:4" ht="15.75">
      <c r="A2" s="166" t="s">
        <v>110</v>
      </c>
      <c r="B2" s="166"/>
      <c r="C2" s="166"/>
      <c r="D2" s="166"/>
    </row>
    <row r="3" spans="1:10" ht="15.75">
      <c r="A3" s="170"/>
      <c r="B3" s="148"/>
      <c r="C3" s="138"/>
      <c r="D3" s="138"/>
      <c r="E3" s="113"/>
      <c r="F3" s="142"/>
      <c r="G3" s="126"/>
      <c r="H3" s="142"/>
      <c r="I3" s="77"/>
      <c r="J3" s="143"/>
    </row>
    <row r="4" spans="1:10" ht="15">
      <c r="A4" s="170"/>
      <c r="B4" s="79" t="s">
        <v>109</v>
      </c>
      <c r="C4" s="45"/>
      <c r="D4" s="79" t="s">
        <v>108</v>
      </c>
      <c r="F4" s="84"/>
      <c r="J4" s="84"/>
    </row>
    <row r="5" spans="1:10" ht="15.75" thickBot="1">
      <c r="A5" s="3"/>
      <c r="B5" s="80" t="s">
        <v>0</v>
      </c>
      <c r="C5" s="47"/>
      <c r="D5" s="48" t="s">
        <v>0</v>
      </c>
      <c r="F5" s="84"/>
      <c r="J5" s="84"/>
    </row>
    <row r="6" spans="1:10" ht="15">
      <c r="A6" s="4" t="s">
        <v>41</v>
      </c>
      <c r="B6" s="81"/>
      <c r="C6" s="50"/>
      <c r="D6" s="51"/>
      <c r="F6" s="82"/>
      <c r="J6" s="82"/>
    </row>
    <row r="7" spans="1:10" ht="25.5">
      <c r="A7" s="3" t="s">
        <v>42</v>
      </c>
      <c r="B7" s="82">
        <v>8412693</v>
      </c>
      <c r="C7" s="50"/>
      <c r="D7" s="49">
        <v>7777345</v>
      </c>
      <c r="F7" s="82"/>
      <c r="J7" s="82"/>
    </row>
    <row r="8" spans="1:10" ht="15">
      <c r="A8" s="3" t="s">
        <v>99</v>
      </c>
      <c r="B8" s="12">
        <f>-2880852-45445-15659</f>
        <v>-2941956</v>
      </c>
      <c r="C8" s="50"/>
      <c r="D8" s="12">
        <v>-6683329</v>
      </c>
      <c r="F8" s="12"/>
      <c r="G8" s="144"/>
      <c r="J8" s="12"/>
    </row>
    <row r="9" spans="1:10" ht="15">
      <c r="A9" s="3" t="s">
        <v>43</v>
      </c>
      <c r="B9" s="12">
        <f>-316829-5276</f>
        <v>-322105</v>
      </c>
      <c r="C9" s="50"/>
      <c r="D9" s="12">
        <v>-225943</v>
      </c>
      <c r="F9" s="12"/>
      <c r="G9" s="144"/>
      <c r="J9" s="12"/>
    </row>
    <row r="10" spans="1:11" s="113" customFormat="1" ht="15">
      <c r="A10" s="114" t="s">
        <v>97</v>
      </c>
      <c r="B10" s="12">
        <f>-420000-436259-1237</f>
        <v>-857496</v>
      </c>
      <c r="C10" s="50"/>
      <c r="D10" s="12"/>
      <c r="F10" s="12"/>
      <c r="G10" s="144"/>
      <c r="H10" s="141"/>
      <c r="I10" s="141"/>
      <c r="J10" s="12"/>
      <c r="K10" s="141"/>
    </row>
    <row r="11" spans="1:10" ht="15.75" thickBot="1">
      <c r="A11" s="3" t="s">
        <v>44</v>
      </c>
      <c r="B11" s="83">
        <v>1468</v>
      </c>
      <c r="C11" s="50"/>
      <c r="D11" s="52">
        <v>1550</v>
      </c>
      <c r="F11" s="82"/>
      <c r="G11" s="144"/>
      <c r="J11" s="82"/>
    </row>
    <row r="12" spans="1:10" ht="38.25">
      <c r="A12" s="2" t="s">
        <v>45</v>
      </c>
      <c r="B12" s="79">
        <f>SUM(B7:B11)</f>
        <v>4292604</v>
      </c>
      <c r="C12" s="46"/>
      <c r="D12" s="46">
        <f>SUM(D7:D11)</f>
        <v>869623</v>
      </c>
      <c r="F12" s="84"/>
      <c r="J12" s="84"/>
    </row>
    <row r="13" spans="1:10" ht="15">
      <c r="A13" s="3" t="s">
        <v>46</v>
      </c>
      <c r="B13" s="12">
        <v>-1678604</v>
      </c>
      <c r="C13" s="50"/>
      <c r="D13" s="12">
        <v>-1341900</v>
      </c>
      <c r="F13" s="12"/>
      <c r="G13" s="144"/>
      <c r="J13" s="12"/>
    </row>
    <row r="14" spans="1:10" ht="15">
      <c r="A14" s="3" t="s">
        <v>47</v>
      </c>
      <c r="B14" s="82">
        <f>435160+10</f>
        <v>435170</v>
      </c>
      <c r="C14" s="50"/>
      <c r="D14" s="82">
        <v>339960</v>
      </c>
      <c r="F14" s="82"/>
      <c r="J14" s="82"/>
    </row>
    <row r="15" spans="1:10" ht="26.25" thickBot="1">
      <c r="A15" s="4" t="s">
        <v>48</v>
      </c>
      <c r="B15" s="65">
        <f>SUM(B12:B14)</f>
        <v>3049170</v>
      </c>
      <c r="C15" s="50"/>
      <c r="D15" s="65">
        <f>SUM(D12:D14)</f>
        <v>-132317</v>
      </c>
      <c r="F15" s="19"/>
      <c r="J15" s="19"/>
    </row>
    <row r="16" spans="1:10" ht="15">
      <c r="A16" s="4"/>
      <c r="B16" s="79"/>
      <c r="C16" s="125"/>
      <c r="D16" s="45"/>
      <c r="F16" s="84"/>
      <c r="J16" s="84"/>
    </row>
    <row r="17" spans="1:10" ht="15">
      <c r="A17" s="4" t="s">
        <v>49</v>
      </c>
      <c r="B17" s="147"/>
      <c r="C17" s="125"/>
      <c r="D17" s="45"/>
      <c r="F17" s="84"/>
      <c r="J17" s="84"/>
    </row>
    <row r="18" spans="1:10" ht="15">
      <c r="A18" s="3" t="s">
        <v>50</v>
      </c>
      <c r="B18" s="12">
        <v>-44175</v>
      </c>
      <c r="C18" s="50"/>
      <c r="D18" s="12">
        <v>-2648</v>
      </c>
      <c r="F18" s="12"/>
      <c r="G18" s="144"/>
      <c r="J18" s="12"/>
    </row>
    <row r="19" spans="1:10" ht="15">
      <c r="A19" s="3" t="s">
        <v>51</v>
      </c>
      <c r="B19" s="12">
        <v>-171</v>
      </c>
      <c r="C19" s="50"/>
      <c r="D19" s="12">
        <v>-120</v>
      </c>
      <c r="F19" s="12"/>
      <c r="J19" s="12"/>
    </row>
    <row r="20" spans="1:11" s="113" customFormat="1" ht="15">
      <c r="A20" s="114" t="s">
        <v>100</v>
      </c>
      <c r="B20" s="12">
        <f>-26000+26000</f>
        <v>0</v>
      </c>
      <c r="C20" s="50"/>
      <c r="D20" s="12"/>
      <c r="F20" s="12"/>
      <c r="G20" s="141"/>
      <c r="H20" s="82"/>
      <c r="I20" s="141"/>
      <c r="J20" s="12"/>
      <c r="K20" s="141"/>
    </row>
    <row r="21" spans="1:10" ht="15">
      <c r="A21" s="3" t="s">
        <v>52</v>
      </c>
      <c r="B21" s="12">
        <v>-7051086</v>
      </c>
      <c r="C21" s="50"/>
      <c r="D21" s="12">
        <v>-13034597</v>
      </c>
      <c r="F21" s="12"/>
      <c r="J21" s="12"/>
    </row>
    <row r="22" spans="1:10" ht="15.75" thickBot="1">
      <c r="A22" s="3" t="s">
        <v>53</v>
      </c>
      <c r="B22" s="83">
        <f>8246239-555652</f>
        <v>7690587</v>
      </c>
      <c r="C22" s="50"/>
      <c r="D22" s="52">
        <v>9935009</v>
      </c>
      <c r="F22" s="82"/>
      <c r="J22" s="82"/>
    </row>
    <row r="23" spans="1:10" ht="26.25" thickBot="1">
      <c r="A23" s="4" t="s">
        <v>54</v>
      </c>
      <c r="B23" s="65">
        <f>SUM(B18:B22)</f>
        <v>595155</v>
      </c>
      <c r="C23" s="125"/>
      <c r="D23" s="65">
        <f>SUM(D18:D22)</f>
        <v>-3102356</v>
      </c>
      <c r="F23" s="19"/>
      <c r="J23" s="19"/>
    </row>
    <row r="24" spans="1:10" ht="15">
      <c r="A24" s="3"/>
      <c r="B24" s="81"/>
      <c r="C24" s="50"/>
      <c r="D24" s="51"/>
      <c r="F24" s="82"/>
      <c r="J24" s="82"/>
    </row>
    <row r="25" spans="1:10" ht="15">
      <c r="A25" s="4" t="s">
        <v>55</v>
      </c>
      <c r="B25" s="81"/>
      <c r="C25" s="50"/>
      <c r="D25" s="51"/>
      <c r="F25" s="82"/>
      <c r="J25" s="82"/>
    </row>
    <row r="26" spans="1:10" ht="15">
      <c r="A26" s="69" t="s">
        <v>84</v>
      </c>
      <c r="B26" s="81">
        <v>1202639</v>
      </c>
      <c r="C26" s="50"/>
      <c r="D26" s="81">
        <v>4134475</v>
      </c>
      <c r="F26" s="82"/>
      <c r="H26" s="82"/>
      <c r="J26" s="12"/>
    </row>
    <row r="27" spans="1:10" ht="15">
      <c r="A27" s="3" t="s">
        <v>56</v>
      </c>
      <c r="B27" s="12">
        <v>-2930233</v>
      </c>
      <c r="C27" s="50"/>
      <c r="D27" s="12">
        <v>-1459824</v>
      </c>
      <c r="F27" s="12"/>
      <c r="J27" s="12"/>
    </row>
    <row r="28" spans="1:10" ht="15">
      <c r="A28" s="3" t="s">
        <v>85</v>
      </c>
      <c r="B28" s="12"/>
      <c r="C28" s="50"/>
      <c r="D28" s="12">
        <v>-6213899</v>
      </c>
      <c r="F28" s="12"/>
      <c r="J28" s="12"/>
    </row>
    <row r="29" spans="1:10" ht="15">
      <c r="A29" s="69" t="s">
        <v>98</v>
      </c>
      <c r="B29" s="12"/>
      <c r="C29" s="50"/>
      <c r="D29" s="12"/>
      <c r="F29" s="12"/>
      <c r="J29" s="12"/>
    </row>
    <row r="30" spans="1:10" ht="15.75" thickBot="1">
      <c r="A30" s="114" t="s">
        <v>92</v>
      </c>
      <c r="B30" s="13">
        <f>-2258115+99100</f>
        <v>-2159015</v>
      </c>
      <c r="C30" s="50"/>
      <c r="D30" s="13">
        <v>-252</v>
      </c>
      <c r="F30" s="12"/>
      <c r="G30" s="144"/>
      <c r="J30" s="12"/>
    </row>
    <row r="31" spans="1:10" ht="26.25" thickBot="1">
      <c r="A31" s="4" t="s">
        <v>57</v>
      </c>
      <c r="B31" s="65">
        <f>SUM(B26:B30)</f>
        <v>-3886609</v>
      </c>
      <c r="C31" s="125"/>
      <c r="D31" s="65">
        <f>SUM(D26:D30)</f>
        <v>-3539500</v>
      </c>
      <c r="F31" s="19"/>
      <c r="J31" s="19"/>
    </row>
    <row r="32" spans="1:10" ht="15">
      <c r="A32" s="4"/>
      <c r="C32" s="169"/>
      <c r="D32" s="71"/>
      <c r="F32" s="145"/>
      <c r="J32" s="145"/>
    </row>
    <row r="33" spans="1:10" ht="25.5">
      <c r="A33" s="4" t="s">
        <v>58</v>
      </c>
      <c r="B33" s="72">
        <f>B15+B23+B31</f>
        <v>-242284</v>
      </c>
      <c r="C33" s="169"/>
      <c r="D33" s="72">
        <f>D15+D23+D31</f>
        <v>-6774173</v>
      </c>
      <c r="F33" s="72"/>
      <c r="J33" s="72"/>
    </row>
    <row r="34" spans="1:10" ht="26.25" thickBot="1">
      <c r="A34" s="3" t="s">
        <v>59</v>
      </c>
      <c r="B34" s="83"/>
      <c r="C34" s="125"/>
      <c r="D34" s="13"/>
      <c r="F34" s="82"/>
      <c r="J34" s="82"/>
    </row>
    <row r="35" spans="1:10" ht="15.75" thickBot="1">
      <c r="A35" s="3" t="s">
        <v>60</v>
      </c>
      <c r="B35" s="83">
        <f>564688+239</f>
        <v>564927</v>
      </c>
      <c r="C35" s="50"/>
      <c r="D35" s="83">
        <v>6796507</v>
      </c>
      <c r="F35" s="82"/>
      <c r="J35" s="12"/>
    </row>
    <row r="36" spans="1:10" ht="15">
      <c r="A36" s="4" t="s">
        <v>61</v>
      </c>
      <c r="B36" s="167">
        <f>B33+B35+B34</f>
        <v>322643</v>
      </c>
      <c r="C36" s="169"/>
      <c r="D36" s="167">
        <f>D33+D35+D34</f>
        <v>22334</v>
      </c>
      <c r="F36" s="164"/>
      <c r="J36" s="164"/>
    </row>
    <row r="37" spans="1:10" ht="15.75" thickBot="1">
      <c r="A37" s="3"/>
      <c r="B37" s="168"/>
      <c r="C37" s="169"/>
      <c r="D37" s="168"/>
      <c r="F37" s="164"/>
      <c r="J37" s="164"/>
    </row>
    <row r="38" spans="1:10" ht="15.75" thickTop="1">
      <c r="A38" s="5"/>
      <c r="J38" s="146"/>
    </row>
    <row r="39" ht="15">
      <c r="A39" s="6"/>
    </row>
  </sheetData>
  <sheetProtection/>
  <mergeCells count="9">
    <mergeCell ref="F36:F37"/>
    <mergeCell ref="J36:J37"/>
    <mergeCell ref="A1:D1"/>
    <mergeCell ref="A2:D2"/>
    <mergeCell ref="B36:B37"/>
    <mergeCell ref="C36:C37"/>
    <mergeCell ref="D36:D37"/>
    <mergeCell ref="A3:A4"/>
    <mergeCell ref="C32:C3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26.8515625" style="0" customWidth="1"/>
    <col min="4" max="4" width="11.14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171" t="s">
        <v>12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">
      <c r="A2" s="171" t="s">
        <v>107</v>
      </c>
      <c r="B2" s="171"/>
      <c r="C2" s="171"/>
      <c r="D2" s="171"/>
      <c r="E2" s="171"/>
      <c r="F2" s="171"/>
      <c r="G2" s="171"/>
      <c r="H2" s="171"/>
      <c r="I2" s="171"/>
      <c r="J2" s="171"/>
    </row>
    <row r="4" spans="1:10" ht="39" thickBot="1">
      <c r="A4" s="21" t="s">
        <v>77</v>
      </c>
      <c r="B4" s="14" t="s">
        <v>78</v>
      </c>
      <c r="C4" s="8"/>
      <c r="D4" s="14" t="s">
        <v>16</v>
      </c>
      <c r="E4" s="8"/>
      <c r="F4" s="14" t="s">
        <v>13</v>
      </c>
      <c r="G4" s="8"/>
      <c r="H4" s="14" t="s">
        <v>79</v>
      </c>
      <c r="I4" s="8"/>
      <c r="J4" s="14" t="s">
        <v>80</v>
      </c>
    </row>
    <row r="5" spans="1:10" ht="15">
      <c r="A5" s="7" t="s">
        <v>91</v>
      </c>
      <c r="B5" s="55">
        <v>300000</v>
      </c>
      <c r="C5" s="16"/>
      <c r="D5" s="55">
        <v>5958510</v>
      </c>
      <c r="E5" s="55"/>
      <c r="F5" s="55">
        <v>182606</v>
      </c>
      <c r="G5" s="16"/>
      <c r="H5" s="55">
        <v>119404</v>
      </c>
      <c r="I5" s="16"/>
      <c r="J5" s="19">
        <f>SUM(B5:I5)</f>
        <v>6560520</v>
      </c>
    </row>
    <row r="6" spans="1:10" ht="36.75" customHeight="1">
      <c r="A6" s="10" t="s">
        <v>72</v>
      </c>
      <c r="B6" s="59" t="s">
        <v>34</v>
      </c>
      <c r="C6" s="59"/>
      <c r="D6" s="59" t="s">
        <v>34</v>
      </c>
      <c r="E6" s="59"/>
      <c r="F6" s="59" t="s">
        <v>34</v>
      </c>
      <c r="G6" s="59"/>
      <c r="H6" s="32">
        <v>2950684</v>
      </c>
      <c r="I6" s="15"/>
      <c r="J6" s="12">
        <f>SUM(B6:I6)</f>
        <v>2950684</v>
      </c>
    </row>
    <row r="7" spans="1:10" ht="15">
      <c r="A7" s="58" t="s">
        <v>82</v>
      </c>
      <c r="B7" s="59"/>
      <c r="C7" s="59"/>
      <c r="D7" s="59"/>
      <c r="E7" s="59"/>
      <c r="F7" s="59"/>
      <c r="G7" s="59"/>
      <c r="H7" s="12">
        <v>-100000</v>
      </c>
      <c r="I7" s="15"/>
      <c r="J7" s="12">
        <f>SUM(B7:I7)</f>
        <v>-100000</v>
      </c>
    </row>
    <row r="8" spans="1:10" ht="25.5">
      <c r="A8" s="10" t="s">
        <v>81</v>
      </c>
      <c r="B8" s="61" t="s">
        <v>34</v>
      </c>
      <c r="C8" s="59"/>
      <c r="D8" s="62">
        <v>1936742</v>
      </c>
      <c r="E8" s="59"/>
      <c r="F8" s="61" t="s">
        <v>34</v>
      </c>
      <c r="G8" s="61"/>
      <c r="H8" s="12">
        <v>-1936742</v>
      </c>
      <c r="I8" s="61"/>
      <c r="J8" s="12">
        <f>SUM(B8:I8)</f>
        <v>0</v>
      </c>
    </row>
    <row r="9" spans="1:10" ht="15.75" thickBot="1">
      <c r="A9" s="7" t="s">
        <v>94</v>
      </c>
      <c r="B9" s="60">
        <f>SUM(B5:B8)</f>
        <v>300000</v>
      </c>
      <c r="C9" s="15"/>
      <c r="D9" s="60">
        <f>SUM(D5:D8)</f>
        <v>7895252</v>
      </c>
      <c r="E9" s="60"/>
      <c r="F9" s="60">
        <f>SUM(F5:F8)</f>
        <v>182606</v>
      </c>
      <c r="G9" s="60"/>
      <c r="H9" s="35">
        <f>SUM(H5:H8)</f>
        <v>1033346</v>
      </c>
      <c r="I9" s="60"/>
      <c r="J9" s="60">
        <f>SUM(J5:J8)</f>
        <v>9411204</v>
      </c>
    </row>
    <row r="10" spans="1:10" ht="15.75" thickTop="1">
      <c r="A10" s="10"/>
      <c r="B10" s="15"/>
      <c r="C10" s="15"/>
      <c r="D10" s="15"/>
      <c r="E10" s="15"/>
      <c r="F10" s="15"/>
      <c r="G10" s="15"/>
      <c r="H10" s="59"/>
      <c r="I10" s="15"/>
      <c r="J10" s="15"/>
    </row>
    <row r="11" spans="1:10" s="56" customFormat="1" ht="15">
      <c r="A11" s="7" t="s">
        <v>101</v>
      </c>
      <c r="B11" s="55">
        <v>300000</v>
      </c>
      <c r="C11" s="16"/>
      <c r="D11" s="55">
        <f>D9</f>
        <v>7895252</v>
      </c>
      <c r="E11" s="55"/>
      <c r="F11" s="55">
        <f>F9</f>
        <v>182606</v>
      </c>
      <c r="G11" s="55"/>
      <c r="H11" s="150">
        <f>H9</f>
        <v>1033346</v>
      </c>
      <c r="I11" s="16"/>
      <c r="J11" s="19">
        <f>SUM(B11:I11)</f>
        <v>9411204</v>
      </c>
    </row>
    <row r="12" spans="1:10" ht="25.5">
      <c r="A12" s="10" t="s">
        <v>75</v>
      </c>
      <c r="B12" s="15" t="s">
        <v>34</v>
      </c>
      <c r="C12" s="15"/>
      <c r="D12" s="15" t="s">
        <v>34</v>
      </c>
      <c r="E12" s="15"/>
      <c r="F12" s="15" t="s">
        <v>34</v>
      </c>
      <c r="G12" s="15"/>
      <c r="H12" s="12">
        <f>ОПУ!C17</f>
        <v>1500773</v>
      </c>
      <c r="I12" s="15"/>
      <c r="J12" s="12">
        <f>SUM(B12:I12)</f>
        <v>1500773</v>
      </c>
    </row>
    <row r="13" spans="1:10" ht="15">
      <c r="A13" s="111" t="s">
        <v>96</v>
      </c>
      <c r="B13" s="63"/>
      <c r="C13" s="63"/>
      <c r="D13" s="64"/>
      <c r="E13" s="63"/>
      <c r="F13" s="63"/>
      <c r="G13" s="63"/>
      <c r="H13" s="12">
        <v>-1015477</v>
      </c>
      <c r="I13" s="63"/>
      <c r="J13" s="12">
        <f>SUM(B13:I13)</f>
        <v>-1015477</v>
      </c>
    </row>
    <row r="14" spans="1:10" ht="15.75" thickBot="1">
      <c r="A14" s="7" t="s">
        <v>112</v>
      </c>
      <c r="B14" s="44">
        <f>SUM(B11:B13)</f>
        <v>300000</v>
      </c>
      <c r="C14" s="15"/>
      <c r="D14" s="60">
        <f>SUM(D11:D13)</f>
        <v>7895252</v>
      </c>
      <c r="E14" s="22"/>
      <c r="F14" s="60">
        <f>SUM(F11:F13)</f>
        <v>182606</v>
      </c>
      <c r="G14" s="22"/>
      <c r="H14" s="44">
        <f>SUM(H11:H13)</f>
        <v>1518642</v>
      </c>
      <c r="I14" s="22"/>
      <c r="J14" s="35">
        <f>SUM(J11:J13)</f>
        <v>9896500</v>
      </c>
    </row>
    <row r="15" spans="8:10" ht="15.75" thickTop="1">
      <c r="H15" s="24"/>
      <c r="J15" s="149">
        <f>Баланс!D33-капитал!J14</f>
        <v>0</v>
      </c>
    </row>
    <row r="16" ht="15">
      <c r="H16" s="24"/>
    </row>
    <row r="17" spans="4:8" ht="15">
      <c r="D17" s="57"/>
      <c r="H17" s="24"/>
    </row>
    <row r="18" ht="15">
      <c r="H18" s="24"/>
    </row>
    <row r="19" ht="15">
      <c r="H19" s="24"/>
    </row>
    <row r="20" spans="5:8" ht="15">
      <c r="E20" s="12"/>
      <c r="H20" s="24"/>
    </row>
    <row r="21" ht="15">
      <c r="H21" s="24"/>
    </row>
    <row r="22" ht="15">
      <c r="H22" s="24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2020-10-28T10:59:14Z</cp:lastPrinted>
  <dcterms:created xsi:type="dcterms:W3CDTF">2010-04-07T05:06:39Z</dcterms:created>
  <dcterms:modified xsi:type="dcterms:W3CDTF">2020-11-03T09:07:27Z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