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2945" windowHeight="12045" activeTab="1"/>
  </bookViews>
  <sheets>
    <sheet name="НефинФ1" sheetId="1" r:id="rId1"/>
    <sheet name="НефинФ2" sheetId="2" r:id="rId2"/>
  </sheets>
  <externalReferences>
    <externalReference r:id="rId5"/>
    <externalReference r:id="rId6"/>
    <externalReference r:id="rId7"/>
  </externalReferences>
  <definedNames>
    <definedName name="_xlnm.Print_Titles" localSheetId="0">'НефинФ1'!$37:$37</definedName>
    <definedName name="_xlnm.Print_Area" localSheetId="0">'НефинФ1'!$A$1:$F$107</definedName>
  </definedNames>
  <calcPr fullCalcOnLoad="1"/>
</workbook>
</file>

<file path=xl/sharedStrings.xml><?xml version="1.0" encoding="utf-8"?>
<sst xmlns="http://schemas.openxmlformats.org/spreadsheetml/2006/main" count="428" uniqueCount="144">
  <si>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</si>
  <si>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</si>
  <si>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</si>
  <si>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</si>
  <si>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</si>
  <si>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</si>
  <si>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Электроэнергетическая корпорация"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</si>
  <si>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</si>
  <si>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</si>
  <si>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</si>
  <si>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</si>
  <si>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050012, Алматы г.а., Алмалинская р.а., ул.Карасай батыра 89, тел: 8(727)258-49-41, факс: 8(727)258-49-42, e-mail: info@energy.kz, веб-сайт: www.caepco.kz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</si>
  <si>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</si>
  <si>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</si>
  <si>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</si>
  <si>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</si>
  <si>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</si>
  <si>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</si>
  <si>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</si>
  <si>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</si>
  <si>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</si>
  <si>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</si>
  <si>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</si>
  <si>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</si>
  <si>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</si>
  <si>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</si>
  <si>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</si>
  <si>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</si>
  <si>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</si>
  <si>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</si>
  <si>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</si>
  <si>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</si>
  <si>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</si>
  <si>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</si>
  <si>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</si>
  <si>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</si>
  <si>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</si>
  <si>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</si>
  <si>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</si>
  <si>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</si>
  <si>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</si>
  <si>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</si>
  <si>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</si>
  <si>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</si>
  <si>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</si>
  <si>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</si>
  <si>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</si>
  <si>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</si>
  <si>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</si>
  <si>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</si>
  <si>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</si>
  <si>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</si>
  <si>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</si>
  <si>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</si>
  <si>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</si>
  <si>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</si>
  <si>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</si>
  <si>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</si>
  <si>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</si>
  <si>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</si>
  <si>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</si>
  <si>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</si>
  <si>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</si>
  <si>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</si>
  <si>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</si>
  <si>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</si>
  <si>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</si>
  <si>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</si>
  <si>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</si>
  <si>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</si>
  <si>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</si>
  <si>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</si>
  <si>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</si>
  <si>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</si>
  <si>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</si>
  <si>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</si>
  <si>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</si>
  <si>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</si>
  <si>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</si>
  <si>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</si>
  <si>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</si>
  <si>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</si>
  <si>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</si>
  <si>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</si>
  <si>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</si>
  <si>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</si>
  <si>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</si>
  <si>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</si>
  <si>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</si>
  <si>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</si>
  <si>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</si>
  <si>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</si>
  <si>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</si>
  <si>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</si>
  <si>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</si>
  <si>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</si>
  <si>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</si>
  <si>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</si>
  <si>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</si>
  <si>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</si>
  <si>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</si>
  <si>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</si>
  <si>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</si>
  <si>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</si>
  <si>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</si>
  <si>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</si>
  <si>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</si>
  <si>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</si>
  <si>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</si>
  <si>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</si>
  <si>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</si>
  <si>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</si>
  <si>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</si>
  <si>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</si>
  <si>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</si>
  <si>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</si>
  <si>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</si>
  <si>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</si>
  <si>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</si>
  <si>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</si>
  <si>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</si>
  <si>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</si>
  <si>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</si>
  <si>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</si>
  <si>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</si>
  <si>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</si>
  <si>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</si>
  <si>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</si>
  <si>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</si>
  <si>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</si>
  <si>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</si>
  <si>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</si>
  <si>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</si>
  <si>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</si>
  <si>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</si>
  <si>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</si>
  <si>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</si>
  <si>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</si>
  <si>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</si>
  <si>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</si>
  <si>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</si>
  <si>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31.03.2015</t>
  </si>
  <si>
    <t>Среднегодовая численность работников: 93 чел.</t>
  </si>
  <si>
    <t>Вице-Президент: Забережный Дмитрий Анатольевич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</si>
</sst>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"/>
  </numFmts>
  <fonts count="37"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0" fontId="1" fillId="33" borderId="15" xfId="0" applyFont="1" applyFill="1" applyBorder="1" applyAlignment="1">
      <alignment horizontal="left" vertical="center" wrapText="1"/>
    </xf>
    <xf numFmtId="4" fontId="0" fillId="33" borderId="0" xfId="0" applyNumberFormat="1" applyFont="1" applyFill="1" applyAlignment="1">
      <alignment horizontal="left" wrapText="1"/>
    </xf>
    <xf numFmtId="172" fontId="1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%20&#1062;&#1040;&#1069;&#1050;_4%20&#1082;&#1074;%2014%20(&#1056;&#1072;&#1073;&#1086;&#1095;&#1080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alagaeva\Desktop\&#1060;&#1054;%20&#1062;&#1040;&#1069;&#1050;%202014&#1075;\&#1050;&#1054;&#1053;&#1057;&#1054;&#1051;&#1048;&#1044;&#1040;&#1062;&#1048;&#1071;%204&#1082;&#1074;.2014&#1075;\&#1040;&#1059;&#1044;&#1048;&#1058;%20&#1062;&#1040;&#1069;&#1050;%202014&#1075;\&#1040;&#1091;&#1076;&#1080;&#1090;&#1086;&#1088;&#1089;&#1082;&#1080;&#1081;%20&#1086;&#1090;&#1095;&#1077;&#1090;\2270%20Consolidated%20FS%20in%20excel%20CAEPCo%202014_Deloitte%20(&#1056;&#1040;&#1073;&#1086;&#1095;&#1080;&#1081;)_&#1086;&#1090;&#1087;&#1088;&#1072;&#1074;&#1083;&#1077;&#1085;&#1086;%20&#1044;&#1077;&#1083;&#1086;&#1081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Salagaeva\Desktop\&#1060;&#1054;%20&#1062;&#1040;&#1069;&#1050;%201&#1082;&#1074;.%202015&#1075;\&#1060;&#1054;%20&#1062;&#1040;&#1069;&#1050;_1%20&#1082;&#1074;%2015%20(&#1056;&#1072;&#1073;&#1086;&#1095;&#1080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ОСВ_ЦАЭК"/>
      <sheetName val="ОСВ 1с2014 кв.3"/>
      <sheetName val="7210 3кв.14"/>
      <sheetName val="ДДС 2014"/>
      <sheetName val="5610"/>
      <sheetName val="ОСВ 1с2014 кв.2"/>
      <sheetName val="7210 2кв14"/>
      <sheetName val="ОСВ 1с2014 кв.1"/>
      <sheetName val="ОСВ_1с2013 кв.4"/>
      <sheetName val="ОСВ_1с2013 кв.3"/>
      <sheetName val="ОСВ_1с2013 кв.2"/>
      <sheetName val="ОСВ_1с2013 кв.1"/>
      <sheetName val="ДДС 4 кв.13 (2)"/>
      <sheetName val="ДДС 3 кв.13"/>
      <sheetName val="ДДС2кв13"/>
      <sheetName val="ДДС прям мет"/>
      <sheetName val="7210 1кв.14"/>
      <sheetName val="7210_4кв.13 (2)"/>
      <sheetName val="7210_3кв.13"/>
      <sheetName val="7210_2кв.13"/>
      <sheetName val="7210_1кв.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_ЦАЭК 2014_переоценка"/>
      <sheetName val="Ф2_ЦАЭК 2014 _переоценка (2)"/>
      <sheetName val="Ф3_ЦАЭК конс"/>
      <sheetName val="BS"/>
      <sheetName val="IS"/>
      <sheetName val="ОПУ"/>
      <sheetName val="Equity"/>
      <sheetName val="CFS"/>
      <sheetName val="CFS working 2013"/>
      <sheetName val="CF support"/>
      <sheetName val="BS EJE AREK 2013"/>
      <sheetName val="6_2013"/>
      <sheetName val="6_2014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2 График гашения кредитов"/>
      <sheetName val="12 Займы на 31.12.14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RP"/>
      <sheetName val="RP Support"/>
      <sheetName val="IFRS 7 2013"/>
      <sheetName val="IFRS 7_2014"/>
      <sheetName val="Separate TB"/>
      <sheetName val="Detailed TB"/>
      <sheetName val="TB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ОСВ_ЦАЭК"/>
      <sheetName val="ОСВ 1с2015 кв.1"/>
      <sheetName val="7210 1кв.15"/>
      <sheetName val="ДДС 2014"/>
      <sheetName val="5610"/>
      <sheetName val="ОСВ 1с2014 кв.2"/>
      <sheetName val="7210 2кв14"/>
      <sheetName val="ОСВ 1с2014 кв.1"/>
      <sheetName val="ОСВ_1с2013 кв.4"/>
      <sheetName val="ОСВ_1с2013 кв.3"/>
      <sheetName val="ОСВ_1с2013 кв.2"/>
      <sheetName val="ОСВ_1с2013 кв.1"/>
      <sheetName val="ДДС 4 кв.13 (2)"/>
      <sheetName val="ДДС 3 кв.13"/>
      <sheetName val="ДДС2кв13"/>
      <sheetName val="ДДС прям мет"/>
      <sheetName val="7210 1кв.14"/>
      <sheetName val="7210_4кв.13 (2)"/>
      <sheetName val="7210_3кв.13"/>
      <sheetName val="7210_2кв.13"/>
      <sheetName val="7210_1кв.13"/>
    </sheetNames>
    <sheetDataSet>
      <sheetData sheetId="0">
        <row r="12">
          <cell r="D12">
            <v>219379.96679</v>
          </cell>
          <cell r="F12">
            <v>222419.58572999996</v>
          </cell>
        </row>
        <row r="14">
          <cell r="D14">
            <v>39156.76467</v>
          </cell>
          <cell r="F14">
            <v>41272.00143</v>
          </cell>
        </row>
        <row r="15">
          <cell r="D15">
            <v>45233886</v>
          </cell>
          <cell r="F15">
            <v>45233886</v>
          </cell>
        </row>
        <row r="16">
          <cell r="D16">
            <v>400000</v>
          </cell>
          <cell r="F16">
            <v>400000</v>
          </cell>
        </row>
        <row r="17">
          <cell r="D17">
            <v>1073258.49741</v>
          </cell>
          <cell r="F17">
            <v>1067751.99741</v>
          </cell>
        </row>
        <row r="23">
          <cell r="D23">
            <v>1484.3340400000002</v>
          </cell>
          <cell r="F23">
            <v>1185.99565</v>
          </cell>
        </row>
        <row r="26">
          <cell r="D26">
            <v>8216.55697</v>
          </cell>
          <cell r="F26">
            <v>3742.06623</v>
          </cell>
        </row>
        <row r="27">
          <cell r="D27">
            <v>401903.61619</v>
          </cell>
          <cell r="F27">
            <v>386253.73973</v>
          </cell>
        </row>
        <row r="28">
          <cell r="F28">
            <v>-3241</v>
          </cell>
        </row>
        <row r="29">
          <cell r="D29">
            <v>2356702.2314500003</v>
          </cell>
          <cell r="F29">
            <v>2371553.54054</v>
          </cell>
        </row>
        <row r="30">
          <cell r="D30">
            <v>4427310</v>
          </cell>
          <cell r="F30">
            <v>5644350</v>
          </cell>
        </row>
        <row r="32">
          <cell r="D32">
            <v>307815.57839</v>
          </cell>
          <cell r="F32">
            <v>17503.99958</v>
          </cell>
        </row>
        <row r="43">
          <cell r="D43">
            <v>46043271.9973</v>
          </cell>
          <cell r="F43">
            <v>46043272</v>
          </cell>
        </row>
        <row r="47">
          <cell r="D47">
            <v>53670.19738999933</v>
          </cell>
          <cell r="F47">
            <v>208723</v>
          </cell>
        </row>
        <row r="56">
          <cell r="D56">
            <v>2291267.1023899997</v>
          </cell>
          <cell r="F56">
            <v>2276183</v>
          </cell>
        </row>
        <row r="57">
          <cell r="D57">
            <v>2314856.75027</v>
          </cell>
          <cell r="F57">
            <v>2288145</v>
          </cell>
        </row>
        <row r="70">
          <cell r="D70">
            <v>17634.11187</v>
          </cell>
          <cell r="F70">
            <v>9297</v>
          </cell>
        </row>
        <row r="71">
          <cell r="D71">
            <v>51823.89</v>
          </cell>
          <cell r="F71">
            <v>17577</v>
          </cell>
        </row>
        <row r="72">
          <cell r="D72">
            <v>1403783.76162</v>
          </cell>
          <cell r="F72">
            <v>921792</v>
          </cell>
        </row>
        <row r="73">
          <cell r="F73">
            <v>435992</v>
          </cell>
        </row>
        <row r="76">
          <cell r="D76">
            <v>6452.46035</v>
          </cell>
          <cell r="F76">
            <v>7057</v>
          </cell>
        </row>
        <row r="78">
          <cell r="D78">
            <v>2286353.2747199996</v>
          </cell>
          <cell r="F78">
            <v>3178639.5</v>
          </cell>
        </row>
      </sheetData>
      <sheetData sheetId="1">
        <row r="23">
          <cell r="E23">
            <v>-132695.99755</v>
          </cell>
          <cell r="G23">
            <v>-118073.14382</v>
          </cell>
        </row>
        <row r="33">
          <cell r="E33">
            <v>-71692.00241999999</v>
          </cell>
          <cell r="G33">
            <v>-20141.43659</v>
          </cell>
        </row>
        <row r="34">
          <cell r="E34">
            <v>101186.00001999999</v>
          </cell>
          <cell r="G34">
            <v>143584</v>
          </cell>
        </row>
        <row r="36">
          <cell r="E36">
            <v>-65192.00491999999</v>
          </cell>
          <cell r="G36">
            <v>-1814</v>
          </cell>
        </row>
        <row r="37">
          <cell r="E37">
            <v>10100.00276</v>
          </cell>
          <cell r="G37">
            <v>7913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B67">
      <selection activeCell="B91" sqref="B91:C91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5742187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15.00390625" style="1" customWidth="1"/>
    <col min="9" max="16384" width="9.140625" style="1" customWidth="1"/>
  </cols>
  <sheetData>
    <row r="1" spans="1:7" ht="12" customHeight="1">
      <c r="A1" s="2" t="s">
        <v>0</v>
      </c>
      <c r="B1" s="33" t="s">
        <v>1</v>
      </c>
      <c r="C1" s="33"/>
      <c r="D1" s="33"/>
      <c r="E1" s="33"/>
      <c r="F1" s="33"/>
      <c r="G1" s="2"/>
    </row>
    <row r="2" spans="1:7" ht="12" customHeight="1">
      <c r="A2" s="2" t="s">
        <v>0</v>
      </c>
      <c r="B2" s="33" t="s">
        <v>2</v>
      </c>
      <c r="C2" s="33"/>
      <c r="D2" s="33"/>
      <c r="E2" s="33"/>
      <c r="F2" s="33"/>
      <c r="G2" s="2"/>
    </row>
    <row r="3" spans="1:7" ht="12" customHeight="1">
      <c r="A3" s="2" t="s">
        <v>0</v>
      </c>
      <c r="B3" s="33" t="s">
        <v>3</v>
      </c>
      <c r="C3" s="33"/>
      <c r="D3" s="33"/>
      <c r="E3" s="33"/>
      <c r="F3" s="33"/>
      <c r="G3" s="2"/>
    </row>
    <row r="4" spans="1:7" ht="12" customHeight="1">
      <c r="A4" s="2" t="s">
        <v>0</v>
      </c>
      <c r="B4" s="33" t="s">
        <v>4</v>
      </c>
      <c r="C4" s="33"/>
      <c r="D4" s="33"/>
      <c r="E4" s="33"/>
      <c r="F4" s="33"/>
      <c r="G4" s="2"/>
    </row>
    <row r="5" spans="1:7" ht="12" customHeight="1">
      <c r="A5" s="2" t="s">
        <v>0</v>
      </c>
      <c r="B5" s="20" t="s">
        <v>0</v>
      </c>
      <c r="C5" s="20"/>
      <c r="D5" s="20"/>
      <c r="E5" s="20"/>
      <c r="F5" s="20"/>
      <c r="G5" s="2"/>
    </row>
    <row r="6" spans="1:7" ht="12" customHeight="1">
      <c r="A6" s="2" t="s">
        <v>0</v>
      </c>
      <c r="B6" s="33" t="s">
        <v>5</v>
      </c>
      <c r="C6" s="33"/>
      <c r="D6" s="33"/>
      <c r="E6" s="33"/>
      <c r="F6" s="33"/>
      <c r="G6" s="2"/>
    </row>
    <row r="7" spans="1:7" ht="12" customHeight="1">
      <c r="A7" s="2" t="s">
        <v>0</v>
      </c>
      <c r="B7" s="20" t="s">
        <v>6</v>
      </c>
      <c r="C7" s="20"/>
      <c r="D7" s="20"/>
      <c r="E7" s="20"/>
      <c r="F7" s="20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0" t="s">
        <v>7</v>
      </c>
      <c r="C9" s="20"/>
      <c r="D9" s="20"/>
      <c r="E9" s="20"/>
      <c r="F9" s="20"/>
      <c r="G9" s="2"/>
    </row>
    <row r="10" spans="1:7" ht="12" customHeight="1">
      <c r="A10" s="2" t="s">
        <v>0</v>
      </c>
      <c r="B10" s="20" t="s">
        <v>8</v>
      </c>
      <c r="C10" s="20"/>
      <c r="D10" s="20"/>
      <c r="E10" s="20"/>
      <c r="F10" s="20"/>
      <c r="G10" s="2"/>
    </row>
    <row r="11" spans="1:7" ht="12" customHeight="1">
      <c r="A11" s="2" t="s">
        <v>0</v>
      </c>
      <c r="B11" s="20" t="s">
        <v>142</v>
      </c>
      <c r="C11" s="20"/>
      <c r="D11" s="20"/>
      <c r="E11" s="20"/>
      <c r="F11" s="20"/>
      <c r="G11" s="2"/>
    </row>
    <row r="12" spans="1:7" ht="12" customHeight="1">
      <c r="A12" s="2" t="s">
        <v>0</v>
      </c>
      <c r="B12" s="20" t="s">
        <v>9</v>
      </c>
      <c r="C12" s="20"/>
      <c r="D12" s="20"/>
      <c r="E12" s="20"/>
      <c r="F12" s="20"/>
      <c r="G12" s="2"/>
    </row>
    <row r="13" spans="1:7" ht="36" customHeight="1">
      <c r="A13" s="2" t="s">
        <v>0</v>
      </c>
      <c r="B13" s="4" t="s">
        <v>10</v>
      </c>
      <c r="C13" s="32" t="s">
        <v>11</v>
      </c>
      <c r="D13" s="32"/>
      <c r="E13" s="32"/>
      <c r="F13" s="32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9" t="s">
        <v>12</v>
      </c>
      <c r="C15" s="29"/>
      <c r="D15" s="29"/>
      <c r="E15" s="29"/>
      <c r="F15" s="29"/>
      <c r="G15" s="2"/>
    </row>
    <row r="16" spans="1:7" ht="12" customHeight="1">
      <c r="A16" s="2" t="s">
        <v>0</v>
      </c>
      <c r="B16" s="30" t="s">
        <v>141</v>
      </c>
      <c r="C16" s="31"/>
      <c r="D16" s="31"/>
      <c r="E16" s="31"/>
      <c r="F16" s="31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spans="1:6" ht="24" customHeight="1">
      <c r="A37" s="7" t="s">
        <v>0</v>
      </c>
      <c r="B37" s="26" t="s">
        <v>14</v>
      </c>
      <c r="C37" s="28"/>
      <c r="D37" s="8" t="s">
        <v>15</v>
      </c>
      <c r="E37" s="8" t="s">
        <v>16</v>
      </c>
      <c r="F37" s="8" t="s">
        <v>17</v>
      </c>
    </row>
    <row r="38" ht="15" customHeight="1" hidden="1"/>
    <row r="39" spans="1:6" ht="12" customHeight="1">
      <c r="A39" s="7" t="s">
        <v>0</v>
      </c>
      <c r="B39" s="26" t="s">
        <v>18</v>
      </c>
      <c r="C39" s="27"/>
      <c r="D39" s="27"/>
      <c r="E39" s="27"/>
      <c r="F39" s="28"/>
    </row>
    <row r="40" spans="1:6" ht="12" customHeight="1">
      <c r="A40" s="7" t="s">
        <v>0</v>
      </c>
      <c r="B40" s="23" t="s">
        <v>19</v>
      </c>
      <c r="C40" s="24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1" t="s">
        <v>20</v>
      </c>
      <c r="C41" s="22"/>
      <c r="D41" s="12" t="s">
        <v>21</v>
      </c>
      <c r="E41" s="11">
        <f>'[3]Ф1'!$D$32+0.42</f>
        <v>307815.99838999996</v>
      </c>
      <c r="F41" s="11">
        <f>'[3]Ф1'!$F$32</f>
        <v>17503.99958</v>
      </c>
    </row>
    <row r="42" spans="1:6" ht="12" customHeight="1">
      <c r="A42" s="7" t="s">
        <v>0</v>
      </c>
      <c r="B42" s="21" t="s">
        <v>22</v>
      </c>
      <c r="C42" s="22"/>
      <c r="D42" s="12" t="s">
        <v>23</v>
      </c>
      <c r="E42" s="11"/>
      <c r="F42" s="11"/>
    </row>
    <row r="43" spans="1:6" ht="12" customHeight="1">
      <c r="A43" s="7" t="s">
        <v>0</v>
      </c>
      <c r="B43" s="21" t="s">
        <v>24</v>
      </c>
      <c r="C43" s="22"/>
      <c r="D43" s="12" t="s">
        <v>25</v>
      </c>
      <c r="E43" s="11"/>
      <c r="F43" s="11"/>
    </row>
    <row r="44" spans="1:6" ht="24" customHeight="1">
      <c r="A44" s="7" t="s">
        <v>0</v>
      </c>
      <c r="B44" s="21" t="s">
        <v>26</v>
      </c>
      <c r="C44" s="22"/>
      <c r="D44" s="12" t="s">
        <v>27</v>
      </c>
      <c r="E44" s="11"/>
      <c r="F44" s="11"/>
    </row>
    <row r="45" spans="1:6" ht="12" customHeight="1">
      <c r="A45" s="7" t="s">
        <v>0</v>
      </c>
      <c r="B45" s="21" t="s">
        <v>28</v>
      </c>
      <c r="C45" s="22"/>
      <c r="D45" s="12" t="s">
        <v>29</v>
      </c>
      <c r="E45" s="11"/>
      <c r="F45" s="11"/>
    </row>
    <row r="46" spans="1:6" ht="12" customHeight="1">
      <c r="A46" s="7" t="s">
        <v>0</v>
      </c>
      <c r="B46" s="21" t="s">
        <v>30</v>
      </c>
      <c r="C46" s="22"/>
      <c r="D46" s="12" t="s">
        <v>31</v>
      </c>
      <c r="E46" s="11">
        <f>'[3]Ф1'!$D$30</f>
        <v>4427310</v>
      </c>
      <c r="F46" s="11">
        <f>'[3]Ф1'!$F$30</f>
        <v>5644350</v>
      </c>
    </row>
    <row r="47" spans="1:6" ht="12" customHeight="1">
      <c r="A47" s="7" t="s">
        <v>0</v>
      </c>
      <c r="B47" s="21" t="s">
        <v>32</v>
      </c>
      <c r="C47" s="22"/>
      <c r="D47" s="12" t="s">
        <v>33</v>
      </c>
      <c r="E47" s="11">
        <f>'[3]Ф1'!$D$26+'[3]Ф1'!$D$29+0.21</f>
        <v>2364918.99842</v>
      </c>
      <c r="F47" s="11">
        <f>'[3]Ф1'!$F$26+'[3]Ф1'!$F$29+0.39</f>
        <v>2375295.99677</v>
      </c>
    </row>
    <row r="48" spans="1:6" ht="12" customHeight="1">
      <c r="A48" s="7" t="s">
        <v>0</v>
      </c>
      <c r="B48" s="21" t="s">
        <v>34</v>
      </c>
      <c r="C48" s="22"/>
      <c r="D48" s="12" t="s">
        <v>35</v>
      </c>
      <c r="E48" s="11"/>
      <c r="F48" s="11"/>
    </row>
    <row r="49" spans="1:6" ht="12" customHeight="1">
      <c r="A49" s="7" t="s">
        <v>0</v>
      </c>
      <c r="B49" s="21" t="s">
        <v>36</v>
      </c>
      <c r="C49" s="22"/>
      <c r="D49" s="12" t="s">
        <v>37</v>
      </c>
      <c r="E49" s="11">
        <f>'[3]Ф1'!$D$23-0.33</f>
        <v>1484.0040400000003</v>
      </c>
      <c r="F49" s="11">
        <f>'[3]Ф1'!$F$23</f>
        <v>1185.99565</v>
      </c>
    </row>
    <row r="50" spans="1:6" ht="12" customHeight="1">
      <c r="A50" s="7" t="s">
        <v>0</v>
      </c>
      <c r="B50" s="21" t="s">
        <v>38</v>
      </c>
      <c r="C50" s="22"/>
      <c r="D50" s="12" t="s">
        <v>39</v>
      </c>
      <c r="E50" s="11">
        <f>'[3]Ф1'!$D$27+'[3]Ф1'!$D$2+0.38</f>
        <v>401903.99619</v>
      </c>
      <c r="F50" s="11">
        <f>'[3]Ф1'!$F$27+'[3]Ф1'!$F$28-0.74</f>
        <v>383011.99973</v>
      </c>
    </row>
    <row r="51" spans="1:8" ht="24.75" customHeight="1">
      <c r="A51" s="7" t="s">
        <v>0</v>
      </c>
      <c r="B51" s="23" t="s">
        <v>40</v>
      </c>
      <c r="C51" s="24"/>
      <c r="D51" s="8">
        <v>100</v>
      </c>
      <c r="E51" s="13">
        <f>SUM(E41:E50)</f>
        <v>7503432.997040001</v>
      </c>
      <c r="F51" s="13">
        <f>SUM(F41:F50)+0.01</f>
        <v>8421348.001729999</v>
      </c>
      <c r="H51" s="35"/>
    </row>
    <row r="52" spans="1:6" ht="12" customHeight="1">
      <c r="A52" s="7" t="s">
        <v>0</v>
      </c>
      <c r="B52" s="21" t="s">
        <v>41</v>
      </c>
      <c r="C52" s="22"/>
      <c r="D52" s="10">
        <v>101</v>
      </c>
      <c r="E52" s="11"/>
      <c r="F52" s="11"/>
    </row>
    <row r="53" spans="1:6" ht="12" customHeight="1">
      <c r="A53" s="7" t="s">
        <v>0</v>
      </c>
      <c r="B53" s="23" t="s">
        <v>42</v>
      </c>
      <c r="C53" s="24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1" t="s">
        <v>22</v>
      </c>
      <c r="C54" s="22"/>
      <c r="D54" s="10">
        <v>110</v>
      </c>
      <c r="E54" s="11"/>
      <c r="F54" s="11"/>
    </row>
    <row r="55" spans="1:6" ht="12" customHeight="1">
      <c r="A55" s="7" t="s">
        <v>0</v>
      </c>
      <c r="B55" s="21" t="s">
        <v>24</v>
      </c>
      <c r="C55" s="22"/>
      <c r="D55" s="10">
        <v>111</v>
      </c>
      <c r="E55" s="11"/>
      <c r="F55" s="11"/>
    </row>
    <row r="56" spans="1:6" ht="24" customHeight="1">
      <c r="A56" s="7" t="s">
        <v>0</v>
      </c>
      <c r="B56" s="21" t="s">
        <v>26</v>
      </c>
      <c r="C56" s="22"/>
      <c r="D56" s="10">
        <v>112</v>
      </c>
      <c r="E56" s="11"/>
      <c r="F56" s="11"/>
    </row>
    <row r="57" spans="1:6" ht="12" customHeight="1">
      <c r="A57" s="7" t="s">
        <v>0</v>
      </c>
      <c r="B57" s="21" t="s">
        <v>28</v>
      </c>
      <c r="C57" s="22"/>
      <c r="D57" s="10">
        <v>113</v>
      </c>
      <c r="E57" s="11"/>
      <c r="F57" s="11"/>
    </row>
    <row r="58" spans="1:6" ht="12" customHeight="1">
      <c r="A58" s="7" t="s">
        <v>0</v>
      </c>
      <c r="B58" s="21" t="s">
        <v>43</v>
      </c>
      <c r="C58" s="22"/>
      <c r="D58" s="10">
        <v>114</v>
      </c>
      <c r="E58" s="11">
        <f>'[3]Ф1'!$D$16</f>
        <v>400000</v>
      </c>
      <c r="F58" s="11">
        <f>'[3]Ф1'!$F$16</f>
        <v>400000</v>
      </c>
    </row>
    <row r="59" spans="1:6" ht="18" customHeight="1">
      <c r="A59" s="7" t="s">
        <v>0</v>
      </c>
      <c r="B59" s="21" t="s">
        <v>44</v>
      </c>
      <c r="C59" s="22"/>
      <c r="D59" s="10">
        <v>115</v>
      </c>
      <c r="E59" s="11"/>
      <c r="F59" s="11"/>
    </row>
    <row r="60" spans="1:6" ht="12" customHeight="1">
      <c r="A60" s="7" t="s">
        <v>0</v>
      </c>
      <c r="B60" s="21" t="s">
        <v>45</v>
      </c>
      <c r="C60" s="22"/>
      <c r="D60" s="10">
        <v>116</v>
      </c>
      <c r="E60" s="11">
        <f>'[3]Ф1'!$D$15</f>
        <v>45233886</v>
      </c>
      <c r="F60" s="11">
        <f>'[3]Ф1'!$F$15</f>
        <v>45233886</v>
      </c>
    </row>
    <row r="61" spans="1:6" ht="12" customHeight="1">
      <c r="A61" s="7" t="s">
        <v>0</v>
      </c>
      <c r="B61" s="21" t="s">
        <v>46</v>
      </c>
      <c r="C61" s="22"/>
      <c r="D61" s="10">
        <v>117</v>
      </c>
      <c r="E61" s="11"/>
      <c r="F61" s="11"/>
    </row>
    <row r="62" spans="1:6" ht="12" customHeight="1">
      <c r="A62" s="7" t="s">
        <v>0</v>
      </c>
      <c r="B62" s="21" t="s">
        <v>47</v>
      </c>
      <c r="C62" s="22"/>
      <c r="D62" s="10">
        <v>118</v>
      </c>
      <c r="E62" s="11">
        <f>'[3]Ф1'!$D$12+0.03</f>
        <v>219379.99679</v>
      </c>
      <c r="F62" s="11">
        <f>'[3]Ф1'!$F$12+0.41</f>
        <v>222419.99572999997</v>
      </c>
    </row>
    <row r="63" spans="1:6" ht="12" customHeight="1">
      <c r="A63" s="7" t="s">
        <v>0</v>
      </c>
      <c r="B63" s="21" t="s">
        <v>48</v>
      </c>
      <c r="C63" s="22"/>
      <c r="D63" s="10">
        <v>119</v>
      </c>
      <c r="E63" s="11"/>
      <c r="F63" s="11"/>
    </row>
    <row r="64" spans="1:6" ht="12" customHeight="1">
      <c r="A64" s="7" t="s">
        <v>0</v>
      </c>
      <c r="B64" s="21" t="s">
        <v>49</v>
      </c>
      <c r="C64" s="22"/>
      <c r="D64" s="10">
        <v>120</v>
      </c>
      <c r="E64" s="11"/>
      <c r="F64" s="11"/>
    </row>
    <row r="65" spans="1:6" ht="12" customHeight="1">
      <c r="A65" s="7" t="s">
        <v>0</v>
      </c>
      <c r="B65" s="21" t="s">
        <v>50</v>
      </c>
      <c r="C65" s="22"/>
      <c r="D65" s="10">
        <v>121</v>
      </c>
      <c r="E65" s="11">
        <f>'[3]Ф1'!$D$14+0.24</f>
        <v>39157.004669999995</v>
      </c>
      <c r="F65" s="11">
        <f>'[3]Ф1'!$F$14</f>
        <v>41272.00143</v>
      </c>
    </row>
    <row r="66" spans="1:6" ht="12" customHeight="1">
      <c r="A66" s="7" t="s">
        <v>0</v>
      </c>
      <c r="B66" s="21" t="s">
        <v>51</v>
      </c>
      <c r="C66" s="22"/>
      <c r="D66" s="10">
        <v>122</v>
      </c>
      <c r="E66" s="11"/>
      <c r="F66" s="11"/>
    </row>
    <row r="67" spans="1:6" ht="12" customHeight="1">
      <c r="A67" s="7" t="s">
        <v>0</v>
      </c>
      <c r="B67" s="21" t="s">
        <v>52</v>
      </c>
      <c r="C67" s="22"/>
      <c r="D67" s="10">
        <v>123</v>
      </c>
      <c r="E67" s="11">
        <f>'[3]Ф1'!$D$17-0.5</f>
        <v>1073257.99741</v>
      </c>
      <c r="F67" s="11">
        <f>'[3]Ф1'!$F$17</f>
        <v>1067751.99741</v>
      </c>
    </row>
    <row r="68" spans="1:6" ht="24" customHeight="1">
      <c r="A68" s="7" t="s">
        <v>0</v>
      </c>
      <c r="B68" s="23" t="s">
        <v>53</v>
      </c>
      <c r="C68" s="24"/>
      <c r="D68" s="8">
        <v>200</v>
      </c>
      <c r="E68" s="13">
        <f>SUM(E54:E67)</f>
        <v>46965680.99887</v>
      </c>
      <c r="F68" s="13">
        <f>SUM(F54:F67)+0.01</f>
        <v>46965330.00456999</v>
      </c>
    </row>
    <row r="69" spans="1:6" ht="12" customHeight="1">
      <c r="A69" s="7" t="s">
        <v>0</v>
      </c>
      <c r="B69" s="23" t="s">
        <v>54</v>
      </c>
      <c r="C69" s="24"/>
      <c r="D69" s="8" t="s">
        <v>0</v>
      </c>
      <c r="E69" s="13">
        <f>E51+E52+E68</f>
        <v>54469113.995910004</v>
      </c>
      <c r="F69" s="13">
        <f>F51+F52+F68-0.01</f>
        <v>55386677.99629999</v>
      </c>
    </row>
    <row r="70" spans="1:6" ht="12" customHeight="1">
      <c r="A70" s="7" t="s">
        <v>0</v>
      </c>
      <c r="B70" s="26" t="s">
        <v>55</v>
      </c>
      <c r="C70" s="27"/>
      <c r="D70" s="27"/>
      <c r="E70" s="27"/>
      <c r="F70" s="28"/>
    </row>
    <row r="71" spans="1:6" ht="12" customHeight="1">
      <c r="A71" s="7" t="s">
        <v>0</v>
      </c>
      <c r="B71" s="23" t="s">
        <v>56</v>
      </c>
      <c r="C71" s="24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1" t="s">
        <v>57</v>
      </c>
      <c r="C72" s="22"/>
      <c r="D72" s="10">
        <v>210</v>
      </c>
      <c r="E72" s="11">
        <f>'[3]Ф1'!$D$72+0.24</f>
        <v>1403784.00162</v>
      </c>
      <c r="F72" s="11">
        <f>'[3]Ф1'!$F$72+'[3]Ф1'!$F$73</f>
        <v>1357784</v>
      </c>
    </row>
    <row r="73" spans="1:6" ht="12" customHeight="1">
      <c r="A73" s="7" t="s">
        <v>0</v>
      </c>
      <c r="B73" s="21" t="s">
        <v>24</v>
      </c>
      <c r="C73" s="22"/>
      <c r="D73" s="10">
        <v>211</v>
      </c>
      <c r="E73" s="11"/>
      <c r="F73" s="11"/>
    </row>
    <row r="74" spans="1:6" ht="12" customHeight="1">
      <c r="A74" s="7" t="s">
        <v>0</v>
      </c>
      <c r="B74" s="21" t="s">
        <v>58</v>
      </c>
      <c r="C74" s="22"/>
      <c r="D74" s="10">
        <v>212</v>
      </c>
      <c r="E74" s="11">
        <f>'[3]Ф1'!$D$71+0.11</f>
        <v>51824</v>
      </c>
      <c r="F74" s="11">
        <f>'[3]Ф1'!$F$71</f>
        <v>17577</v>
      </c>
    </row>
    <row r="75" spans="1:6" ht="12" customHeight="1">
      <c r="A75" s="7" t="s">
        <v>0</v>
      </c>
      <c r="B75" s="21" t="s">
        <v>59</v>
      </c>
      <c r="C75" s="22"/>
      <c r="D75" s="10">
        <v>213</v>
      </c>
      <c r="E75" s="11">
        <f>'[3]Ф1'!$D$70-0.11</f>
        <v>17634.00187</v>
      </c>
      <c r="F75" s="11">
        <f>'[3]Ф1'!$F$70</f>
        <v>9297</v>
      </c>
    </row>
    <row r="76" spans="1:6" ht="12" customHeight="1">
      <c r="A76" s="7" t="s">
        <v>0</v>
      </c>
      <c r="B76" s="21" t="s">
        <v>60</v>
      </c>
      <c r="C76" s="22"/>
      <c r="D76" s="10">
        <v>214</v>
      </c>
      <c r="E76" s="11"/>
      <c r="F76" s="11"/>
    </row>
    <row r="77" spans="1:6" ht="12" customHeight="1">
      <c r="A77" s="7" t="s">
        <v>0</v>
      </c>
      <c r="B77" s="21" t="s">
        <v>61</v>
      </c>
      <c r="C77" s="22"/>
      <c r="D77" s="10">
        <v>215</v>
      </c>
      <c r="E77" s="11"/>
      <c r="F77" s="11"/>
    </row>
    <row r="78" spans="1:6" ht="12" customHeight="1">
      <c r="A78" s="7" t="s">
        <v>0</v>
      </c>
      <c r="B78" s="21" t="s">
        <v>62</v>
      </c>
      <c r="C78" s="22"/>
      <c r="D78" s="10">
        <v>216</v>
      </c>
      <c r="E78" s="11"/>
      <c r="F78" s="11"/>
    </row>
    <row r="79" spans="1:6" ht="12" customHeight="1">
      <c r="A79" s="7" t="s">
        <v>0</v>
      </c>
      <c r="B79" s="21" t="s">
        <v>63</v>
      </c>
      <c r="C79" s="22"/>
      <c r="D79" s="10">
        <v>217</v>
      </c>
      <c r="E79" s="11">
        <f>'[3]Ф1'!$D$76+'[3]Ф1'!$D$78+'[3]Ф1'!$D$73+0.26</f>
        <v>2292805.9950699992</v>
      </c>
      <c r="F79" s="11">
        <f>'[3]Ф1'!$F$76+'[3]Ф1'!$F$78+0.5</f>
        <v>3185697</v>
      </c>
    </row>
    <row r="80" spans="1:6" ht="24.75" customHeight="1">
      <c r="A80" s="7" t="s">
        <v>0</v>
      </c>
      <c r="B80" s="23" t="s">
        <v>64</v>
      </c>
      <c r="C80" s="24"/>
      <c r="D80" s="8">
        <v>300</v>
      </c>
      <c r="E80" s="13">
        <f>SUM(E72:E79)</f>
        <v>3766047.9985599993</v>
      </c>
      <c r="F80" s="13">
        <f>SUM(F72:F79)</f>
        <v>4570355</v>
      </c>
    </row>
    <row r="81" spans="1:6" ht="12" customHeight="1">
      <c r="A81" s="7" t="s">
        <v>0</v>
      </c>
      <c r="B81" s="21" t="s">
        <v>65</v>
      </c>
      <c r="C81" s="22"/>
      <c r="D81" s="10">
        <v>301</v>
      </c>
      <c r="E81" s="11"/>
      <c r="F81" s="11"/>
    </row>
    <row r="82" spans="1:6" ht="12" customHeight="1">
      <c r="A82" s="7" t="s">
        <v>0</v>
      </c>
      <c r="B82" s="23" t="s">
        <v>66</v>
      </c>
      <c r="C82" s="24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1" t="s">
        <v>57</v>
      </c>
      <c r="C83" s="22"/>
      <c r="D83" s="10">
        <v>310</v>
      </c>
      <c r="E83" s="11">
        <f>'[3]Ф1'!$D$57+0.25</f>
        <v>2314857.00027</v>
      </c>
      <c r="F83" s="11">
        <f>'[3]Ф1'!$F$57</f>
        <v>2288145</v>
      </c>
    </row>
    <row r="84" spans="1:6" ht="12" customHeight="1">
      <c r="A84" s="7" t="s">
        <v>0</v>
      </c>
      <c r="B84" s="21" t="s">
        <v>24</v>
      </c>
      <c r="C84" s="22"/>
      <c r="D84" s="10">
        <v>311</v>
      </c>
      <c r="E84" s="11"/>
      <c r="F84" s="11"/>
    </row>
    <row r="85" spans="1:6" ht="12" customHeight="1">
      <c r="A85" s="7" t="s">
        <v>0</v>
      </c>
      <c r="B85" s="21" t="s">
        <v>67</v>
      </c>
      <c r="C85" s="22"/>
      <c r="D85" s="10">
        <v>312</v>
      </c>
      <c r="E85" s="11">
        <f>'[3]Ф1'!$D$56-0.1</f>
        <v>2291267.0023899996</v>
      </c>
      <c r="F85" s="11">
        <f>'[3]Ф1'!$F$56</f>
        <v>2276183</v>
      </c>
    </row>
    <row r="86" spans="1:6" ht="12" customHeight="1">
      <c r="A86" s="7" t="s">
        <v>0</v>
      </c>
      <c r="B86" s="21" t="s">
        <v>68</v>
      </c>
      <c r="C86" s="22"/>
      <c r="D86" s="10">
        <v>313</v>
      </c>
      <c r="E86" s="11"/>
      <c r="F86" s="11"/>
    </row>
    <row r="87" spans="1:6" ht="12" customHeight="1">
      <c r="A87" s="7" t="s">
        <v>0</v>
      </c>
      <c r="B87" s="21" t="s">
        <v>69</v>
      </c>
      <c r="C87" s="22"/>
      <c r="D87" s="10">
        <v>314</v>
      </c>
      <c r="E87" s="11"/>
      <c r="F87" s="11"/>
    </row>
    <row r="88" spans="1:6" ht="12" customHeight="1">
      <c r="A88" s="7" t="s">
        <v>0</v>
      </c>
      <c r="B88" s="21" t="s">
        <v>70</v>
      </c>
      <c r="C88" s="22"/>
      <c r="D88" s="10">
        <v>315</v>
      </c>
      <c r="E88" s="11"/>
      <c r="F88" s="11"/>
    </row>
    <row r="89" spans="1:6" ht="12" customHeight="1">
      <c r="A89" s="7" t="s">
        <v>0</v>
      </c>
      <c r="B89" s="21" t="s">
        <v>71</v>
      </c>
      <c r="C89" s="22"/>
      <c r="D89" s="10">
        <v>316</v>
      </c>
      <c r="E89" s="11"/>
      <c r="F89" s="11"/>
    </row>
    <row r="90" spans="1:6" ht="24" customHeight="1">
      <c r="A90" s="7" t="s">
        <v>0</v>
      </c>
      <c r="B90" s="23" t="s">
        <v>72</v>
      </c>
      <c r="C90" s="24"/>
      <c r="D90" s="8">
        <v>400</v>
      </c>
      <c r="E90" s="13">
        <f>SUM(E83:E89)</f>
        <v>4606124.00266</v>
      </c>
      <c r="F90" s="13">
        <f>SUM(F83:F89)</f>
        <v>4564328</v>
      </c>
    </row>
    <row r="91" spans="1:6" ht="12" customHeight="1">
      <c r="A91" s="7" t="s">
        <v>0</v>
      </c>
      <c r="B91" s="23" t="s">
        <v>73</v>
      </c>
      <c r="C91" s="24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1" t="s">
        <v>74</v>
      </c>
      <c r="C92" s="22"/>
      <c r="D92" s="10">
        <v>410</v>
      </c>
      <c r="E92" s="11">
        <f>'[3]Ф1'!$D$43</f>
        <v>46043271.9973</v>
      </c>
      <c r="F92" s="11">
        <f>'[3]Ф1'!$F$43</f>
        <v>46043272</v>
      </c>
    </row>
    <row r="93" spans="1:6" ht="12" customHeight="1">
      <c r="A93" s="7" t="s">
        <v>0</v>
      </c>
      <c r="B93" s="21" t="s">
        <v>75</v>
      </c>
      <c r="C93" s="22"/>
      <c r="D93" s="10">
        <v>411</v>
      </c>
      <c r="E93" s="11"/>
      <c r="F93" s="11"/>
    </row>
    <row r="94" spans="1:6" ht="12" customHeight="1">
      <c r="A94" s="7" t="s">
        <v>0</v>
      </c>
      <c r="B94" s="21" t="s">
        <v>76</v>
      </c>
      <c r="C94" s="22"/>
      <c r="D94" s="10">
        <v>412</v>
      </c>
      <c r="E94" s="11"/>
      <c r="F94" s="11"/>
    </row>
    <row r="95" spans="1:6" ht="12" customHeight="1">
      <c r="A95" s="7" t="s">
        <v>0</v>
      </c>
      <c r="B95" s="21" t="s">
        <v>77</v>
      </c>
      <c r="C95" s="22"/>
      <c r="D95" s="10">
        <v>413</v>
      </c>
      <c r="E95" s="11"/>
      <c r="F95" s="11"/>
    </row>
    <row r="96" spans="1:6" ht="12" customHeight="1">
      <c r="A96" s="7" t="s">
        <v>0</v>
      </c>
      <c r="B96" s="21" t="s">
        <v>78</v>
      </c>
      <c r="C96" s="22"/>
      <c r="D96" s="10">
        <v>414</v>
      </c>
      <c r="E96" s="11">
        <f>'[3]Ф1'!$D$47-0.2</f>
        <v>53669.997389999335</v>
      </c>
      <c r="F96" s="11">
        <f>'[3]Ф1'!$F$47</f>
        <v>208723</v>
      </c>
    </row>
    <row r="97" spans="1:6" ht="24" customHeight="1">
      <c r="A97" s="7" t="s">
        <v>0</v>
      </c>
      <c r="B97" s="21" t="s">
        <v>79</v>
      </c>
      <c r="C97" s="22"/>
      <c r="D97" s="10">
        <v>420</v>
      </c>
      <c r="E97" s="11">
        <f>SUM(E92:E96)+0.01</f>
        <v>46096942.00469</v>
      </c>
      <c r="F97" s="11">
        <f>SUM(F92:F96)</f>
        <v>46251995</v>
      </c>
    </row>
    <row r="98" spans="1:6" ht="12" customHeight="1">
      <c r="A98" s="7" t="s">
        <v>0</v>
      </c>
      <c r="B98" s="21" t="s">
        <v>80</v>
      </c>
      <c r="C98" s="22"/>
      <c r="D98" s="10">
        <v>421</v>
      </c>
      <c r="E98" s="11"/>
      <c r="F98" s="11"/>
    </row>
    <row r="99" spans="1:6" ht="12" customHeight="1">
      <c r="A99" s="7" t="s">
        <v>0</v>
      </c>
      <c r="B99" s="23" t="s">
        <v>81</v>
      </c>
      <c r="C99" s="24"/>
      <c r="D99" s="8">
        <v>500</v>
      </c>
      <c r="E99" s="13">
        <f>E97+E98</f>
        <v>46096942.00469</v>
      </c>
      <c r="F99" s="13">
        <f>F97+F98</f>
        <v>46251995</v>
      </c>
    </row>
    <row r="100" spans="1:7" ht="12" customHeight="1">
      <c r="A100" s="7" t="s">
        <v>0</v>
      </c>
      <c r="B100" s="23" t="s">
        <v>82</v>
      </c>
      <c r="C100" s="24"/>
      <c r="D100" s="8" t="s">
        <v>0</v>
      </c>
      <c r="E100" s="13">
        <f>E80+E81+E90+E99-0.01</f>
        <v>54469113.99591</v>
      </c>
      <c r="F100" s="13">
        <f>F80+F81+F90+F99</f>
        <v>55386678</v>
      </c>
      <c r="G100" s="13">
        <f>G80+G81+G90+G99</f>
        <v>0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6.5" customHeight="1">
      <c r="B103" s="25" t="s">
        <v>143</v>
      </c>
      <c r="C103" s="19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18" t="s">
        <v>83</v>
      </c>
      <c r="C104" s="18"/>
      <c r="D104" s="6" t="s">
        <v>0</v>
      </c>
      <c r="E104" s="16" t="s">
        <v>84</v>
      </c>
      <c r="F104" s="6" t="s">
        <v>0</v>
      </c>
      <c r="G104" s="2"/>
    </row>
    <row r="105" spans="2:7" ht="12" customHeight="1">
      <c r="B105" s="19" t="s">
        <v>85</v>
      </c>
      <c r="C105" s="19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18" t="s">
        <v>86</v>
      </c>
      <c r="C106" s="18"/>
      <c r="D106" s="6" t="s">
        <v>0</v>
      </c>
      <c r="E106" s="16" t="s">
        <v>84</v>
      </c>
      <c r="F106" s="6" t="s">
        <v>0</v>
      </c>
      <c r="G106" s="2"/>
    </row>
    <row r="107" spans="2:7" ht="12" customHeight="1">
      <c r="B107" s="20" t="s">
        <v>87</v>
      </c>
      <c r="C107" s="20"/>
      <c r="D107" s="20"/>
      <c r="E107" s="20"/>
      <c r="F107" s="20"/>
      <c r="G107" s="2"/>
    </row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</sheetData>
  <sheetProtection/>
  <mergeCells count="82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C13:F13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B46">
      <selection activeCell="K92" sqref="K92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42187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33" t="s">
        <v>88</v>
      </c>
      <c r="D1" s="33"/>
      <c r="E1" s="33"/>
      <c r="F1" s="2"/>
    </row>
    <row r="2" spans="1:6" ht="12" customHeight="1">
      <c r="A2" s="2" t="s">
        <v>0</v>
      </c>
      <c r="B2" s="2" t="s">
        <v>0</v>
      </c>
      <c r="C2" s="33" t="s">
        <v>2</v>
      </c>
      <c r="D2" s="33"/>
      <c r="E2" s="33"/>
      <c r="F2" s="2"/>
    </row>
    <row r="3" spans="1:6" ht="12" customHeight="1">
      <c r="A3" s="2" t="s">
        <v>0</v>
      </c>
      <c r="B3" s="2" t="s">
        <v>0</v>
      </c>
      <c r="C3" s="33" t="s">
        <v>3</v>
      </c>
      <c r="D3" s="33"/>
      <c r="E3" s="33"/>
      <c r="F3" s="2"/>
    </row>
    <row r="4" spans="1:6" ht="12" customHeight="1">
      <c r="A4" s="2" t="s">
        <v>0</v>
      </c>
      <c r="B4" s="2" t="s">
        <v>0</v>
      </c>
      <c r="C4" s="33" t="s">
        <v>4</v>
      </c>
      <c r="D4" s="33"/>
      <c r="E4" s="33"/>
      <c r="F4" s="2"/>
    </row>
    <row r="5" spans="1:6" ht="12" customHeight="1">
      <c r="A5" s="2" t="s">
        <v>0</v>
      </c>
      <c r="B5" s="2" t="s">
        <v>0</v>
      </c>
      <c r="C5" s="20" t="s">
        <v>0</v>
      </c>
      <c r="D5" s="20"/>
      <c r="E5" s="20"/>
      <c r="F5" s="2"/>
    </row>
    <row r="6" spans="1:6" ht="12" customHeight="1">
      <c r="A6" s="2" t="s">
        <v>0</v>
      </c>
      <c r="B6" s="2" t="s">
        <v>0</v>
      </c>
      <c r="C6" s="33" t="s">
        <v>89</v>
      </c>
      <c r="D6" s="33"/>
      <c r="E6" s="33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0" t="s">
        <v>6</v>
      </c>
      <c r="C8" s="20"/>
      <c r="D8" s="20"/>
      <c r="E8" s="20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9" t="s">
        <v>90</v>
      </c>
      <c r="C10" s="29"/>
      <c r="D10" s="29"/>
      <c r="E10" s="29"/>
      <c r="F10" s="2"/>
    </row>
    <row r="11" spans="1:6" ht="12" customHeight="1">
      <c r="A11" s="2" t="s">
        <v>0</v>
      </c>
      <c r="B11" s="30" t="s">
        <v>141</v>
      </c>
      <c r="C11" s="31"/>
      <c r="D11" s="31"/>
      <c r="E11" s="31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0</v>
      </c>
      <c r="B25" s="8" t="s">
        <v>91</v>
      </c>
      <c r="C25" s="8" t="s">
        <v>15</v>
      </c>
      <c r="D25" s="8" t="s">
        <v>92</v>
      </c>
      <c r="E25" s="8" t="s">
        <v>93</v>
      </c>
    </row>
    <row r="26" ht="15" customHeight="1" hidden="1"/>
    <row r="27" spans="1:5" ht="12" customHeight="1">
      <c r="A27" s="7" t="s">
        <v>0</v>
      </c>
      <c r="B27" s="7" t="s">
        <v>94</v>
      </c>
      <c r="C27" s="12" t="s">
        <v>21</v>
      </c>
      <c r="D27" s="11"/>
      <c r="E27" s="11"/>
    </row>
    <row r="28" spans="1:5" ht="12" customHeight="1">
      <c r="A28" s="7" t="s">
        <v>0</v>
      </c>
      <c r="B28" s="7" t="s">
        <v>95</v>
      </c>
      <c r="C28" s="12" t="s">
        <v>23</v>
      </c>
      <c r="D28" s="11"/>
      <c r="E28" s="11"/>
    </row>
    <row r="29" spans="1:5" ht="12" customHeight="1">
      <c r="A29" s="7" t="s">
        <v>0</v>
      </c>
      <c r="B29" s="9" t="s">
        <v>96</v>
      </c>
      <c r="C29" s="17" t="s">
        <v>25</v>
      </c>
      <c r="D29" s="13"/>
      <c r="E29" s="13"/>
    </row>
    <row r="30" spans="1:5" ht="12" customHeight="1">
      <c r="A30" s="7" t="s">
        <v>0</v>
      </c>
      <c r="B30" s="7" t="s">
        <v>97</v>
      </c>
      <c r="C30" s="12" t="s">
        <v>27</v>
      </c>
      <c r="D30" s="11"/>
      <c r="E30" s="11"/>
    </row>
    <row r="31" spans="1:5" ht="12" customHeight="1">
      <c r="A31" s="7" t="s">
        <v>0</v>
      </c>
      <c r="B31" s="7" t="s">
        <v>98</v>
      </c>
      <c r="C31" s="12" t="s">
        <v>29</v>
      </c>
      <c r="D31" s="11">
        <f>'[3]Ф2'!$E$23</f>
        <v>-132695.99755</v>
      </c>
      <c r="E31" s="11">
        <f>'[3]Ф2'!$G$23+0.14</f>
        <v>-118073.00382</v>
      </c>
    </row>
    <row r="32" spans="1:5" ht="12" customHeight="1">
      <c r="A32" s="7" t="s">
        <v>0</v>
      </c>
      <c r="B32" s="7" t="s">
        <v>99</v>
      </c>
      <c r="C32" s="12" t="s">
        <v>31</v>
      </c>
      <c r="D32" s="36"/>
      <c r="E32" s="11"/>
    </row>
    <row r="33" spans="1:5" ht="12" customHeight="1">
      <c r="A33" s="7" t="s">
        <v>0</v>
      </c>
      <c r="B33" s="7" t="s">
        <v>100</v>
      </c>
      <c r="C33" s="12" t="s">
        <v>33</v>
      </c>
      <c r="D33" s="11">
        <f>'[3]Ф2'!$E$37</f>
        <v>10100.00276</v>
      </c>
      <c r="E33" s="11">
        <f>'[3]Ф2'!$G$37</f>
        <v>7913</v>
      </c>
    </row>
    <row r="34" spans="1:5" ht="24" customHeight="1">
      <c r="A34" s="7" t="s">
        <v>0</v>
      </c>
      <c r="B34" s="9" t="s">
        <v>101</v>
      </c>
      <c r="C34" s="17" t="s">
        <v>102</v>
      </c>
      <c r="D34" s="13">
        <f>SUM(D29:D33)-0.01</f>
        <v>-122596.00478999999</v>
      </c>
      <c r="E34" s="13">
        <f>SUM(E29:E33)</f>
        <v>-110160.00382</v>
      </c>
    </row>
    <row r="35" spans="1:5" ht="12" customHeight="1">
      <c r="A35" s="7" t="s">
        <v>0</v>
      </c>
      <c r="B35" s="7" t="s">
        <v>103</v>
      </c>
      <c r="C35" s="12" t="s">
        <v>104</v>
      </c>
      <c r="D35" s="11">
        <f>'[3]Ф2'!$E$34</f>
        <v>101186.00001999999</v>
      </c>
      <c r="E35" s="11">
        <f>'[3]Ф2'!$G$34</f>
        <v>143584</v>
      </c>
    </row>
    <row r="36" spans="1:5" ht="12" customHeight="1">
      <c r="A36" s="7" t="s">
        <v>0</v>
      </c>
      <c r="B36" s="7" t="s">
        <v>105</v>
      </c>
      <c r="C36" s="12" t="s">
        <v>106</v>
      </c>
      <c r="D36" s="11">
        <f>'[3]Ф2'!$E$33</f>
        <v>-71692.00241999999</v>
      </c>
      <c r="E36" s="11">
        <f>'[3]Ф2'!$G$33+0.44</f>
        <v>-20140.996590000002</v>
      </c>
    </row>
    <row r="37" spans="1:5" ht="24" customHeight="1">
      <c r="A37" s="7" t="s">
        <v>0</v>
      </c>
      <c r="B37" s="7" t="s">
        <v>107</v>
      </c>
      <c r="C37" s="12" t="s">
        <v>108</v>
      </c>
      <c r="D37" s="11"/>
      <c r="E37" s="11"/>
    </row>
    <row r="38" spans="1:5" ht="12" customHeight="1">
      <c r="A38" s="7" t="s">
        <v>0</v>
      </c>
      <c r="B38" s="7" t="s">
        <v>109</v>
      </c>
      <c r="C38" s="12" t="s">
        <v>110</v>
      </c>
      <c r="D38" s="11"/>
      <c r="E38" s="11"/>
    </row>
    <row r="39" spans="1:5" ht="12" customHeight="1">
      <c r="A39" s="7" t="s">
        <v>0</v>
      </c>
      <c r="B39" s="7" t="s">
        <v>111</v>
      </c>
      <c r="C39" s="12" t="s">
        <v>112</v>
      </c>
      <c r="D39" s="11">
        <f>'[3]Ф2'!$E$36</f>
        <v>-65192.00491999999</v>
      </c>
      <c r="E39" s="11">
        <f>'[3]Ф2'!$G$36</f>
        <v>-1814</v>
      </c>
    </row>
    <row r="40" spans="1:5" ht="24" customHeight="1">
      <c r="A40" s="7" t="s">
        <v>0</v>
      </c>
      <c r="B40" s="9" t="s">
        <v>113</v>
      </c>
      <c r="C40" s="8">
        <v>100</v>
      </c>
      <c r="D40" s="13">
        <f>SUM(D34:D39)+0.01</f>
        <v>-158294.00210999997</v>
      </c>
      <c r="E40" s="13">
        <f>SUM(E34:E39)</f>
        <v>11468.99959</v>
      </c>
    </row>
    <row r="41" spans="1:5" ht="12" customHeight="1">
      <c r="A41" s="7" t="s">
        <v>0</v>
      </c>
      <c r="B41" s="7" t="s">
        <v>114</v>
      </c>
      <c r="C41" s="10">
        <v>101</v>
      </c>
      <c r="D41" s="11"/>
      <c r="E41" s="11"/>
    </row>
    <row r="42" spans="1:5" ht="24" customHeight="1">
      <c r="A42" s="7" t="s">
        <v>0</v>
      </c>
      <c r="B42" s="9" t="s">
        <v>115</v>
      </c>
      <c r="C42" s="8">
        <v>200</v>
      </c>
      <c r="D42" s="13">
        <f>D40-D41</f>
        <v>-158294.00210999997</v>
      </c>
      <c r="E42" s="13">
        <f>E40-E41</f>
        <v>11468.99959</v>
      </c>
    </row>
    <row r="43" spans="1:5" ht="12" customHeight="1">
      <c r="A43" s="7" t="s">
        <v>0</v>
      </c>
      <c r="B43" s="7" t="s">
        <v>116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117</v>
      </c>
      <c r="C44" s="8">
        <v>300</v>
      </c>
      <c r="D44" s="13">
        <f>D42+D43</f>
        <v>-158294.00210999997</v>
      </c>
      <c r="E44" s="13">
        <f>E42+E43</f>
        <v>11468.99959</v>
      </c>
    </row>
    <row r="45" spans="1:5" ht="12" customHeight="1">
      <c r="A45" s="7" t="s">
        <v>0</v>
      </c>
      <c r="B45" s="7" t="s">
        <v>118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119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120</v>
      </c>
      <c r="C47" s="8">
        <v>400</v>
      </c>
      <c r="D47" s="13"/>
      <c r="E47" s="13"/>
    </row>
    <row r="48" spans="1:5" ht="12" customHeight="1">
      <c r="A48" s="7" t="s">
        <v>0</v>
      </c>
      <c r="B48" s="21" t="s">
        <v>121</v>
      </c>
      <c r="C48" s="34"/>
      <c r="D48" s="34"/>
      <c r="E48" s="22"/>
    </row>
    <row r="49" spans="1:5" ht="12" customHeight="1">
      <c r="A49" s="7" t="s">
        <v>0</v>
      </c>
      <c r="B49" s="7" t="s">
        <v>122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123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124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125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126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127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128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129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130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131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132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133</v>
      </c>
      <c r="C60" s="8">
        <v>500</v>
      </c>
      <c r="D60" s="13">
        <f>D44</f>
        <v>-158294.00210999997</v>
      </c>
      <c r="E60" s="13">
        <f>E44</f>
        <v>11468.99959</v>
      </c>
    </row>
    <row r="61" spans="1:5" ht="12" customHeight="1">
      <c r="A61" s="7" t="s">
        <v>0</v>
      </c>
      <c r="B61" s="7" t="s">
        <v>134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118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135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136</v>
      </c>
      <c r="C64" s="8">
        <v>600</v>
      </c>
      <c r="D64" s="13"/>
      <c r="E64" s="13"/>
    </row>
    <row r="65" spans="1:5" ht="12" customHeight="1">
      <c r="A65" s="7" t="s">
        <v>0</v>
      </c>
      <c r="B65" s="21" t="s">
        <v>121</v>
      </c>
      <c r="C65" s="34"/>
      <c r="D65" s="34"/>
      <c r="E65" s="22"/>
    </row>
    <row r="66" spans="1:5" ht="12" customHeight="1">
      <c r="A66" s="7" t="s">
        <v>0</v>
      </c>
      <c r="B66" s="7" t="s">
        <v>137</v>
      </c>
      <c r="C66" s="10" t="s">
        <v>0</v>
      </c>
      <c r="D66" s="11" t="s">
        <v>0</v>
      </c>
      <c r="E66" s="11" t="s">
        <v>0</v>
      </c>
    </row>
    <row r="67" spans="1:5" ht="12" customHeight="1">
      <c r="A67" s="7" t="s">
        <v>0</v>
      </c>
      <c r="B67" s="7" t="s">
        <v>138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139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140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138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139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5.75" customHeight="1">
      <c r="B74" s="15" t="s">
        <v>143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83</v>
      </c>
      <c r="C75" s="6" t="s">
        <v>0</v>
      </c>
      <c r="D75" s="16" t="s">
        <v>84</v>
      </c>
      <c r="E75" s="6" t="s">
        <v>0</v>
      </c>
      <c r="F75" s="2"/>
    </row>
    <row r="76" spans="2:6" ht="12" customHeight="1">
      <c r="B76" s="14" t="s">
        <v>85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86</v>
      </c>
      <c r="C77" s="6" t="s">
        <v>0</v>
      </c>
      <c r="D77" s="16" t="s">
        <v>84</v>
      </c>
      <c r="E77" s="6" t="s">
        <v>0</v>
      </c>
      <c r="F77" s="2"/>
    </row>
    <row r="78" spans="2:6" ht="12" customHeight="1">
      <c r="B78" s="2" t="s">
        <v>87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C6:E6"/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M.Salagaeva</dc:creator>
  <cp:keywords/>
  <dc:description/>
  <cp:lastModifiedBy>M.Salagaeva</cp:lastModifiedBy>
  <cp:lastPrinted>2015-04-30T06:10:49Z</cp:lastPrinted>
  <dcterms:created xsi:type="dcterms:W3CDTF">2014-10-30T10:20:12Z</dcterms:created>
  <dcterms:modified xsi:type="dcterms:W3CDTF">2015-04-30T06:24:30Z</dcterms:modified>
  <cp:category/>
  <cp:version/>
  <cp:contentType/>
  <cp:contentStatus/>
</cp:coreProperties>
</file>