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2480" windowHeight="9315" tabRatio="916" activeTab="0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'Ф1'!$A$1:$D$133</definedName>
    <definedName name="_xlnm.Print_Area" localSheetId="1">'Ф2'!$A$1:$F$128</definedName>
  </definedNames>
  <calcPr fullCalcOnLoad="1"/>
</workbook>
</file>

<file path=xl/sharedStrings.xml><?xml version="1.0" encoding="utf-8"?>
<sst xmlns="http://schemas.openxmlformats.org/spreadsheetml/2006/main" count="440" uniqueCount="335">
  <si>
    <t>Место для печати</t>
  </si>
  <si>
    <t>Примечание</t>
  </si>
  <si>
    <t>Прочие активы</t>
  </si>
  <si>
    <t>Запасы</t>
  </si>
  <si>
    <t>в том числе: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</si>
  <si>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</si>
  <si>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</si>
  <si>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</si>
  <si>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</si>
  <si>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</si>
  <si>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</si>
  <si>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Аффинированные драгоценные металлы</t>
  </si>
  <si>
    <t>Прибыль (убыток) от прекращенной деятельности</t>
  </si>
  <si>
    <t>Отчет о прибылях и убытках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</si>
  <si>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</si>
  <si>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</si>
  <si>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</si>
  <si>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</si>
  <si>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</si>
  <si>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</si>
  <si>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</si>
  <si>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</si>
  <si>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</si>
  <si>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</si>
  <si>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</si>
  <si>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</si>
  <si>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</si>
  <si>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</si>
  <si>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</si>
  <si>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</si>
  <si>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</si>
  <si>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</si>
  <si>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</si>
  <si>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</si>
  <si>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</si>
  <si>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</si>
  <si>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</si>
  <si>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</si>
  <si>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</si>
  <si>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</si>
  <si>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</si>
  <si>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</si>
  <si>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</si>
  <si>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</si>
  <si>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</si>
  <si>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</si>
  <si>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</si>
  <si>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</si>
  <si>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</si>
  <si>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</si>
  <si>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</si>
  <si>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</si>
  <si>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</si>
  <si>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</si>
  <si>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</si>
  <si>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</si>
  <si>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</si>
  <si>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</si>
  <si>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</si>
  <si>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</si>
  <si>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</si>
  <si>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</si>
  <si>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</si>
  <si>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</si>
  <si>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</si>
  <si>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</si>
  <si>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</si>
  <si>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</si>
  <si>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</si>
  <si>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</si>
  <si>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</si>
  <si>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</si>
  <si>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</si>
  <si>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</si>
  <si>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</si>
  <si>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</si>
  <si>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</si>
  <si>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</si>
  <si>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</si>
  <si>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</si>
  <si>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</si>
  <si>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</si>
  <si>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</si>
  <si>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</si>
  <si>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</si>
  <si>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</si>
  <si>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</si>
  <si>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</si>
  <si>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</si>
  <si>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</si>
  <si>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</si>
  <si>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</si>
  <si>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</si>
  <si>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</si>
  <si>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</si>
  <si>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</si>
  <si>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</si>
  <si>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</si>
  <si>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</si>
  <si>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</si>
  <si>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</si>
  <si>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</si>
  <si>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</si>
  <si>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</si>
  <si>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</si>
  <si>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</si>
  <si>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</si>
  <si>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</si>
  <si>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</si>
  <si>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</si>
  <si>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</si>
  <si>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</si>
  <si>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</si>
  <si>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</si>
  <si>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</si>
  <si>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</si>
  <si>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</si>
  <si>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</si>
  <si>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</si>
  <si>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</si>
  <si>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</si>
  <si>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</si>
  <si>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</si>
  <si>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</si>
  <si>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</si>
  <si>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</si>
  <si>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</si>
  <si>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</si>
  <si>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</si>
  <si>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</si>
  <si>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</si>
  <si>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</si>
  <si>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</si>
  <si>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</si>
  <si>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</si>
  <si>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</si>
  <si>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</si>
  <si>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</si>
  <si>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</si>
  <si>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</si>
  <si>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</si>
  <si>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</si>
  <si>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</si>
  <si>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</si>
  <si>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</si>
  <si>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Прочие резервы</t>
  </si>
  <si>
    <t xml:space="preserve">     предыдущих лет</t>
  </si>
  <si>
    <t xml:space="preserve">     отчетного периода</t>
  </si>
  <si>
    <t xml:space="preserve">Наименование статьи </t>
  </si>
  <si>
    <t xml:space="preserve"> 1 </t>
  </si>
  <si>
    <t xml:space="preserve"> Активы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</si>
  <si>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</si>
  <si>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</si>
  <si>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</si>
  <si>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</si>
  <si>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</si>
  <si>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</si>
  <si>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</si>
  <si>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</si>
  <si>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</si>
  <si>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</si>
  <si>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</si>
  <si>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</si>
  <si>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</si>
  <si>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</si>
  <si>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</si>
  <si>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</si>
  <si>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</si>
  <si>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</si>
  <si>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</si>
  <si>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</si>
  <si>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</si>
  <si>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</si>
  <si>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</si>
  <si>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</si>
  <si>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</si>
  <si>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</si>
  <si>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</si>
  <si>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</si>
  <si>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</si>
  <si>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</si>
  <si>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</si>
  <si>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</si>
  <si>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</si>
  <si>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</si>
  <si>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</si>
  <si>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</si>
  <si>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</si>
  <si>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</si>
  <si>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</si>
  <si>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</si>
  <si>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</si>
  <si>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</si>
  <si>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</si>
  <si>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</si>
  <si>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</si>
  <si>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</si>
  <si>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</si>
  <si>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</si>
  <si>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</si>
  <si>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</si>
  <si>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</si>
  <si>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</si>
  <si>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</si>
  <si>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</si>
  <si>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</si>
  <si>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</si>
  <si>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</si>
  <si>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</si>
  <si>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</si>
  <si>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</si>
  <si>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</si>
  <si>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</si>
  <si>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</si>
  <si>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</si>
  <si>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</si>
  <si>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</si>
  <si>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</si>
  <si>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</si>
  <si>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1.3</t>
  </si>
  <si>
    <t>1.4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</si>
  <si>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</si>
  <si>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</si>
  <si>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</si>
  <si>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</si>
  <si>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</si>
  <si>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</si>
  <si>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</si>
  <si>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</si>
  <si>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</si>
  <si>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</si>
  <si>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</si>
  <si>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</si>
  <si>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</si>
  <si>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</si>
  <si>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</si>
  <si>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</si>
  <si>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</si>
  <si>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</si>
  <si>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</si>
  <si>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</si>
  <si>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</si>
  <si>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</si>
  <si>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</si>
  <si>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</si>
  <si>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</si>
  <si>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</si>
  <si>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</si>
  <si>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</si>
  <si>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</si>
  <si>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</si>
  <si>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</si>
  <si>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Ценные бумаги, учитываемые по справедливой стоимости через прочий совокупный доход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</si>
  <si>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</si>
  <si>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</si>
  <si>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</si>
  <si>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</si>
  <si>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</si>
  <si>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сч1610+сч1620+1280+1160-1290.01</t>
  </si>
  <si>
    <t>сч.1120 сч 1270.01 сч.1290.23-3390.15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</si>
  <si>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</si>
  <si>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</si>
  <si>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</si>
  <si>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</si>
  <si>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</si>
  <si>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</si>
  <si>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</si>
  <si>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</si>
  <si>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</si>
  <si>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</si>
  <si>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Текущий налоговый актив</t>
  </si>
  <si>
    <t>Отложенный налоговый актив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</si>
  <si>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</si>
  <si>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</si>
  <si>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</si>
  <si>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</si>
  <si>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</si>
  <si>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</si>
  <si>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</si>
  <si>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</si>
  <si>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</si>
  <si>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</si>
  <si>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</si>
  <si>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</si>
  <si>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</si>
  <si>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</si>
  <si>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</si>
  <si>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</si>
  <si>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на переоценку основных средств</t>
  </si>
  <si>
    <t>Резерв обесценения ценных бумаг, учитываемых по справедливой стоимости через прочий совокупный доход</t>
  </si>
  <si>
    <t>47.1</t>
  </si>
  <si>
    <t>47.2</t>
  </si>
  <si>
    <t>48</t>
  </si>
  <si>
    <t>49</t>
  </si>
  <si>
    <t xml:space="preserve">   за услуги центрального депозитария</t>
  </si>
  <si>
    <t>Наимепнование: АО "Инвестиционный Дом "Астана-Инвест"</t>
  </si>
  <si>
    <t>Адрес: 050059, г. Алматы, пр.Аль-Фараби 5, БЦ «Нурлы Тау», блок 1А, офис 206</t>
  </si>
  <si>
    <t>Телефон: 8(727) 3307094 вн.3108</t>
  </si>
  <si>
    <t xml:space="preserve">Адрес электронной почты: info@investdom.kz </t>
  </si>
  <si>
    <t xml:space="preserve">Исполнитель:Сабитова Ж.М._______________________________       </t>
  </si>
  <si>
    <t>(фамилия, имя, отчество (при наличии))                                                                                     (подпись, телефон)</t>
  </si>
  <si>
    <t xml:space="preserve">Главный бухгалтер: Сабитова Ж.М. _________________________  </t>
  </si>
  <si>
    <t xml:space="preserve">                                                   (фамилия, имя, отчество (при наличии))                             (подпись)                            (дата)</t>
  </si>
  <si>
    <t>Руководитель или лицо, исполняющее его обязанности: Маенлаева И.Я.___________________________</t>
  </si>
  <si>
    <t xml:space="preserve">                                                                                                                             (фамилия, имя, отчество (при наличии))                          (подпись)                                 (дата)</t>
  </si>
  <si>
    <t>(фамилия, имя, отчество (при наличии))                                                             (подпись, телефон)</t>
  </si>
  <si>
    <t xml:space="preserve">Итого капитал и обязательства </t>
  </si>
  <si>
    <t>Итого доходов</t>
  </si>
  <si>
    <t>Итого расходов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</si>
  <si>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</si>
  <si>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</si>
  <si>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</si>
  <si>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>эквиваленты денежных средств</t>
  </si>
  <si>
    <t xml:space="preserve">Ценные бумаги, учитываемые по амортизированной стоимости </t>
  </si>
  <si>
    <t xml:space="preserve">Основные средства </t>
  </si>
  <si>
    <t xml:space="preserve">Нематериальные активы </t>
  </si>
  <si>
    <t xml:space="preserve">Активы в форме права пользования </t>
  </si>
  <si>
    <t>Дополнительный оплаченный капитал</t>
  </si>
  <si>
    <t>Итого капитал</t>
  </si>
  <si>
    <t>Итого обязательства</t>
  </si>
  <si>
    <t>Итого активы</t>
  </si>
  <si>
    <t>1.2.1</t>
  </si>
  <si>
    <t>1.2.1.1</t>
  </si>
  <si>
    <t>1.2.1.2</t>
  </si>
  <si>
    <t>1.2.2</t>
  </si>
  <si>
    <t>1.2.2.1</t>
  </si>
  <si>
    <t>1.2.2.2</t>
  </si>
  <si>
    <t xml:space="preserve">  по ценным бумаги, учитываемым по амортизированной стоимости </t>
  </si>
  <si>
    <t>1.2.3</t>
  </si>
  <si>
    <t>1.2.3.1</t>
  </si>
  <si>
    <t xml:space="preserve">   амортизационные отчисления</t>
  </si>
  <si>
    <t> отчетный период: март 2022 года</t>
  </si>
  <si>
    <t>дата 06.04.2022</t>
  </si>
  <si>
    <t>"Прочие обязательства" на 01.03.22 года составили 17 212 тыс.тенге-резервы по неиспользованным отпускам(сч.3390.13), "Прочие обязательства" на 01.01.22 года составили 17 212 тыс. тенге -резервы по неиспользованным отпускам(сч.3390.13),         в том числе по филиалу на МФЦА: в строке 15- 99 тыс.тенге предоплата по аренде помещения,  в строке 32-4 тыс.тенге налоги,11 тыс.тенге прочие отчисления в бюджет.</t>
  </si>
  <si>
    <t>"Прочие доходы" за март 2022г. составили-5 тыс.тенге (из них  5 тыс.тенге -удерж. с з/платы сотрудников), за март 2021г.-15 тыс.тенге (из них  5 тыс.тенге -удерж. с з/платы сотрудников, 10 тыс.-доходы по сотовой связи); "Прочие расходы" за март 2022г.-913 тыс.тенге , так же за  март 2021г.-588 тыс.тг.  ( расходы по комиссии брокера) (сч 7470.82), в том числе по филиалу на МФЦА: в строке 26.1- 67 тыс.тенге расходы по зп , в строке 26.3 -11 тыс.тенге расходы по аренде, в строке 26.5-8 тыс.тенге налоги и платежи в бюджет.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</si>
</sst>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[$€]* #,##0.00_);_([$€]* \(#,##0.00\);_([$€]* &quot;-&quot;??_);_(@_)"/>
    <numFmt numFmtId="170" formatCode="#,##0.0000000_ ;\-#,##0.0000000\ "/>
    <numFmt numFmtId="171" formatCode="_-* #,##0.00[$€]_-;\-* #,##0.00[$€]_-;_-* &quot;-&quot;??[$€]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color indexed="62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7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7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7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69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8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9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0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5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47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48" fillId="0" borderId="17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3" fontId="4" fillId="0" borderId="16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9" fillId="0" borderId="19" xfId="195" applyFont="1" applyFill="1" applyBorder="1" applyAlignment="1" quotePrefix="1">
      <alignment horizontal="center" vertical="top" wrapText="1"/>
      <protection/>
    </xf>
    <xf numFmtId="0" fontId="49" fillId="0" borderId="20" xfId="195" applyFont="1" applyFill="1" applyBorder="1" applyAlignment="1" quotePrefix="1">
      <alignment horizontal="center" vertical="top" wrapText="1"/>
      <protection/>
    </xf>
    <xf numFmtId="0" fontId="49" fillId="0" borderId="21" xfId="195" applyFont="1" applyFill="1" applyBorder="1" applyAlignment="1" quotePrefix="1">
      <alignment horizontal="center" vertical="top" wrapText="1"/>
      <protection/>
    </xf>
    <xf numFmtId="0" fontId="49" fillId="0" borderId="22" xfId="195" applyFont="1" applyFill="1" applyBorder="1" applyAlignment="1" quotePrefix="1">
      <alignment horizontal="center" vertical="top" wrapText="1"/>
      <protection/>
    </xf>
    <xf numFmtId="3" fontId="32" fillId="0" borderId="16" xfId="0" applyNumberFormat="1" applyFont="1" applyFill="1" applyBorder="1" applyAlignment="1">
      <alignment horizontal="center"/>
    </xf>
    <xf numFmtId="0" fontId="49" fillId="0" borderId="23" xfId="195" applyFont="1" applyFill="1" applyBorder="1" applyAlignment="1" quotePrefix="1">
      <alignment horizontal="center" vertical="top" wrapText="1"/>
      <protection/>
    </xf>
    <xf numFmtId="0" fontId="3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top" wrapText="1"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horizontal="center" vertical="top" wrapText="1"/>
    </xf>
    <xf numFmtId="4" fontId="32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Alignment="1">
      <alignment/>
    </xf>
    <xf numFmtId="4" fontId="32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48" fillId="0" borderId="19" xfId="193" applyFont="1" applyFill="1" applyBorder="1" applyAlignment="1" quotePrefix="1">
      <alignment horizontal="center" vertical="top" wrapText="1"/>
      <protection/>
    </xf>
    <xf numFmtId="0" fontId="48" fillId="0" borderId="24" xfId="193" applyFont="1" applyFill="1" applyBorder="1" applyAlignment="1" quotePrefix="1">
      <alignment horizontal="center" vertical="top" wrapText="1"/>
      <protection/>
    </xf>
    <xf numFmtId="0" fontId="4" fillId="0" borderId="18" xfId="0" applyFont="1" applyFill="1" applyBorder="1" applyAlignment="1">
      <alignment vertical="top" wrapText="1"/>
    </xf>
    <xf numFmtId="0" fontId="48" fillId="0" borderId="20" xfId="193" applyFont="1" applyFill="1" applyBorder="1" applyAlignment="1" quotePrefix="1">
      <alignment horizontal="center" vertical="top" wrapText="1"/>
      <protection/>
    </xf>
    <xf numFmtId="0" fontId="48" fillId="0" borderId="16" xfId="193" applyFont="1" applyFill="1" applyBorder="1" applyAlignment="1" quotePrefix="1">
      <alignment horizontal="center" vertical="top" wrapText="1"/>
      <protection/>
    </xf>
    <xf numFmtId="0" fontId="48" fillId="0" borderId="21" xfId="193" applyFont="1" applyFill="1" applyBorder="1" applyAlignment="1" quotePrefix="1">
      <alignment horizontal="center" vertical="top" wrapText="1"/>
      <protection/>
    </xf>
    <xf numFmtId="3" fontId="7" fillId="0" borderId="0" xfId="0" applyNumberFormat="1" applyFont="1" applyFill="1" applyBorder="1" applyAlignment="1">
      <alignment horizontal="center" vertical="top" wrapText="1"/>
    </xf>
    <xf numFmtId="0" fontId="48" fillId="0" borderId="22" xfId="193" applyFont="1" applyFill="1" applyBorder="1" applyAlignment="1" quotePrefix="1">
      <alignment horizontal="center" vertical="top" wrapText="1"/>
      <protection/>
    </xf>
    <xf numFmtId="0" fontId="48" fillId="0" borderId="25" xfId="193" applyFont="1" applyFill="1" applyBorder="1" applyAlignment="1" quotePrefix="1">
      <alignment horizontal="center" vertical="top" wrapText="1"/>
      <protection/>
    </xf>
    <xf numFmtId="0" fontId="5" fillId="0" borderId="0" xfId="0" applyFont="1" applyFill="1" applyBorder="1" applyAlignment="1">
      <alignment vertical="top" wrapText="1"/>
    </xf>
    <xf numFmtId="0" fontId="48" fillId="0" borderId="0" xfId="193" applyFont="1" applyFill="1" applyBorder="1" applyAlignment="1" quotePrefix="1">
      <alignment horizontal="center" vertical="top" wrapText="1"/>
      <protection/>
    </xf>
    <xf numFmtId="0" fontId="48" fillId="0" borderId="26" xfId="193" applyFont="1" applyFill="1" applyBorder="1" applyAlignment="1" quotePrefix="1">
      <alignment horizontal="center" vertical="top" wrapText="1"/>
      <protection/>
    </xf>
    <xf numFmtId="0" fontId="4" fillId="0" borderId="27" xfId="0" applyFont="1" applyFill="1" applyBorder="1" applyAlignment="1">
      <alignment vertical="top" wrapText="1"/>
    </xf>
    <xf numFmtId="0" fontId="50" fillId="0" borderId="16" xfId="0" applyFont="1" applyBorder="1" applyAlignment="1">
      <alignment horizontal="left" vertical="top" wrapText="1" indent="1"/>
    </xf>
    <xf numFmtId="3" fontId="35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top" wrapText="1"/>
    </xf>
    <xf numFmtId="0" fontId="4" fillId="0" borderId="28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9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7" fillId="0" borderId="28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732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—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—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—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—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—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—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—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—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—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—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—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—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—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—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—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—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—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katerina.yessyutina\AppData\Local\Microsoft\Windows\Temporary%20Internet%20Files\Content.Outlook\8HAN07GJ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04"/>
  <sheetViews>
    <sheetView tabSelected="1" zoomScaleSheetLayoutView="100" workbookViewId="0" topLeftCell="A1">
      <selection activeCell="H1" sqref="H1:H16384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51" customWidth="1"/>
    <col min="4" max="4" width="19.421875" style="51" customWidth="1"/>
    <col min="5" max="5" width="32.28125" style="2" hidden="1" customWidth="1"/>
    <col min="6" max="6" width="22.8515625" style="2" hidden="1" customWidth="1"/>
    <col min="7" max="7" width="15.7109375" style="2" hidden="1" customWidth="1"/>
    <col min="8" max="8" width="9.28125" style="2" bestFit="1" customWidth="1"/>
    <col min="9" max="9" width="21.28125" style="2" customWidth="1"/>
    <col min="10" max="14" width="15.57421875" style="2" customWidth="1"/>
    <col min="15" max="16384" width="9.140625" style="2" customWidth="1"/>
  </cols>
  <sheetData>
    <row r="1" spans="1:4" ht="15.75">
      <c r="A1" s="4"/>
      <c r="B1" s="4"/>
      <c r="C1" s="14"/>
      <c r="D1" s="14"/>
    </row>
    <row r="2" spans="1:4" ht="15.75">
      <c r="A2" s="77" t="s">
        <v>251</v>
      </c>
      <c r="B2" s="77"/>
      <c r="C2" s="77"/>
      <c r="D2" s="77"/>
    </row>
    <row r="3" spans="1:4" ht="15.75">
      <c r="A3" s="78" t="s">
        <v>40</v>
      </c>
      <c r="B3" s="78"/>
      <c r="C3" s="78"/>
      <c r="D3" s="78"/>
    </row>
    <row r="4" spans="1:4" ht="15.75">
      <c r="A4" s="78" t="s">
        <v>331</v>
      </c>
      <c r="B4" s="78"/>
      <c r="C4" s="78"/>
      <c r="D4" s="78"/>
    </row>
    <row r="5" spans="1:4" ht="15.75">
      <c r="A5" s="4"/>
      <c r="B5" s="4"/>
      <c r="C5" s="14"/>
      <c r="D5" s="14"/>
    </row>
    <row r="6" spans="1:4" ht="15.75">
      <c r="A6" s="76" t="s">
        <v>23</v>
      </c>
      <c r="B6" s="76"/>
      <c r="C6" s="76"/>
      <c r="D6" s="76"/>
    </row>
    <row r="7" spans="1:4" ht="56.25" customHeight="1">
      <c r="A7" s="15" t="s">
        <v>148</v>
      </c>
      <c r="B7" s="15" t="s">
        <v>36</v>
      </c>
      <c r="C7" s="15" t="s">
        <v>37</v>
      </c>
      <c r="D7" s="15" t="s">
        <v>38</v>
      </c>
    </row>
    <row r="8" spans="1:4" ht="12.75">
      <c r="A8" s="16" t="s">
        <v>149</v>
      </c>
      <c r="B8" s="56" t="s">
        <v>87</v>
      </c>
      <c r="C8" s="16" t="s">
        <v>91</v>
      </c>
      <c r="D8" s="57" t="s">
        <v>93</v>
      </c>
    </row>
    <row r="9" spans="1:4" ht="15.75">
      <c r="A9" s="26" t="s">
        <v>150</v>
      </c>
      <c r="B9" s="56" t="s">
        <v>64</v>
      </c>
      <c r="C9" s="17"/>
      <c r="D9" s="17"/>
    </row>
    <row r="10" spans="1:6" ht="15.75">
      <c r="A10" s="25" t="s">
        <v>16</v>
      </c>
      <c r="B10" s="56" t="s">
        <v>88</v>
      </c>
      <c r="C10" s="17">
        <f>C13</f>
        <v>14010</v>
      </c>
      <c r="D10" s="71">
        <f>D13</f>
        <v>16331</v>
      </c>
      <c r="E10" s="5"/>
      <c r="F10" s="5"/>
    </row>
    <row r="11" spans="1:6" ht="15.75">
      <c r="A11" s="25" t="s">
        <v>4</v>
      </c>
      <c r="B11" s="56" t="s">
        <v>64</v>
      </c>
      <c r="C11" s="17"/>
      <c r="D11" s="71"/>
      <c r="E11" s="5"/>
      <c r="F11" s="5"/>
    </row>
    <row r="12" spans="1:6" ht="15.75">
      <c r="A12" s="25" t="s">
        <v>42</v>
      </c>
      <c r="B12" s="56" t="s">
        <v>89</v>
      </c>
      <c r="C12" s="17"/>
      <c r="D12" s="71"/>
      <c r="E12" s="5"/>
      <c r="F12" s="5"/>
    </row>
    <row r="13" spans="1:6" ht="31.5">
      <c r="A13" s="25" t="s">
        <v>43</v>
      </c>
      <c r="B13" s="56" t="s">
        <v>90</v>
      </c>
      <c r="C13" s="17">
        <v>14010</v>
      </c>
      <c r="D13" s="71">
        <v>16331</v>
      </c>
      <c r="E13" s="5"/>
      <c r="F13" s="5">
        <f>(2541329.2/1000)</f>
        <v>2541.3292</v>
      </c>
    </row>
    <row r="14" spans="1:6" ht="15.75">
      <c r="A14" s="69" t="s">
        <v>312</v>
      </c>
      <c r="B14" s="67" t="s">
        <v>219</v>
      </c>
      <c r="C14" s="17"/>
      <c r="D14" s="71"/>
      <c r="E14" s="5"/>
      <c r="F14" s="5"/>
    </row>
    <row r="15" spans="1:6" ht="15.75">
      <c r="A15" s="68" t="s">
        <v>11</v>
      </c>
      <c r="B15" s="56" t="s">
        <v>87</v>
      </c>
      <c r="C15" s="17"/>
      <c r="D15" s="71"/>
      <c r="E15" s="5"/>
      <c r="F15" s="5"/>
    </row>
    <row r="16" spans="1:6" ht="15.75">
      <c r="A16" s="25" t="s">
        <v>28</v>
      </c>
      <c r="B16" s="56" t="s">
        <v>91</v>
      </c>
      <c r="C16" s="17"/>
      <c r="D16" s="71"/>
      <c r="E16" s="5"/>
      <c r="F16" s="5"/>
    </row>
    <row r="17" spans="1:6" ht="15.75">
      <c r="A17" s="25" t="s">
        <v>4</v>
      </c>
      <c r="B17" s="56" t="s">
        <v>64</v>
      </c>
      <c r="C17" s="17"/>
      <c r="D17" s="71"/>
      <c r="E17" s="5"/>
      <c r="F17" s="5"/>
    </row>
    <row r="18" spans="1:6" ht="15.75">
      <c r="A18" s="25" t="s">
        <v>41</v>
      </c>
      <c r="B18" s="56" t="s">
        <v>92</v>
      </c>
      <c r="C18" s="17"/>
      <c r="D18" s="71"/>
      <c r="E18" s="5"/>
      <c r="F18" s="5"/>
    </row>
    <row r="19" spans="1:6" ht="15.75">
      <c r="A19" s="25" t="s">
        <v>44</v>
      </c>
      <c r="B19" s="56" t="s">
        <v>93</v>
      </c>
      <c r="C19" s="17">
        <v>63010</v>
      </c>
      <c r="D19" s="71">
        <v>23011</v>
      </c>
      <c r="E19" s="5"/>
      <c r="F19" s="5">
        <f>(14011232.28+3339.66)/1000</f>
        <v>14014.57194</v>
      </c>
    </row>
    <row r="20" spans="1:6" ht="15.75">
      <c r="A20" s="25" t="s">
        <v>4</v>
      </c>
      <c r="B20" s="56" t="s">
        <v>64</v>
      </c>
      <c r="C20" s="17"/>
      <c r="D20" s="71"/>
      <c r="E20" s="5"/>
      <c r="F20" s="5"/>
    </row>
    <row r="21" spans="1:6" ht="15.75">
      <c r="A21" s="25" t="s">
        <v>41</v>
      </c>
      <c r="B21" s="56" t="s">
        <v>94</v>
      </c>
      <c r="C21" s="17"/>
      <c r="D21" s="71"/>
      <c r="E21" s="5"/>
      <c r="F21" s="5">
        <f>(3339.66)/1000</f>
        <v>3.33966</v>
      </c>
    </row>
    <row r="22" spans="1:7" ht="31.5">
      <c r="A22" s="58" t="s">
        <v>35</v>
      </c>
      <c r="B22" s="59" t="s">
        <v>95</v>
      </c>
      <c r="C22" s="18">
        <v>1723726</v>
      </c>
      <c r="D22" s="72">
        <v>1835220</v>
      </c>
      <c r="E22" s="5" t="s">
        <v>259</v>
      </c>
      <c r="F22" s="5">
        <f>(1730760876.4-14011232.28+22883330.25)/1000</f>
        <v>1739632.9743700002</v>
      </c>
      <c r="G22" s="5">
        <f>C22-F22</f>
        <v>-15906.974370000185</v>
      </c>
    </row>
    <row r="23" spans="1:6" ht="15.75">
      <c r="A23" s="25" t="s">
        <v>4</v>
      </c>
      <c r="B23" s="59"/>
      <c r="C23" s="18"/>
      <c r="D23" s="72"/>
      <c r="E23" s="5"/>
      <c r="F23" s="5"/>
    </row>
    <row r="24" spans="1:6" ht="15.75">
      <c r="A24" s="25" t="s">
        <v>41</v>
      </c>
      <c r="B24" s="60" t="s">
        <v>96</v>
      </c>
      <c r="C24" s="17">
        <v>11247</v>
      </c>
      <c r="D24" s="71">
        <v>50273</v>
      </c>
      <c r="E24" s="5"/>
      <c r="F24" s="5">
        <f>(22883330.25)/1000</f>
        <v>22883.33025</v>
      </c>
    </row>
    <row r="25" spans="1:6" ht="31.5">
      <c r="A25" s="25" t="s">
        <v>252</v>
      </c>
      <c r="B25" s="60" t="s">
        <v>97</v>
      </c>
      <c r="C25" s="17"/>
      <c r="D25" s="71"/>
      <c r="E25" s="5"/>
      <c r="F25" s="5"/>
    </row>
    <row r="26" spans="1:6" ht="15.75">
      <c r="A26" s="25" t="s">
        <v>4</v>
      </c>
      <c r="B26" s="60" t="s">
        <v>64</v>
      </c>
      <c r="C26" s="17"/>
      <c r="D26" s="71"/>
      <c r="E26" s="5"/>
      <c r="F26" s="5"/>
    </row>
    <row r="27" spans="1:6" ht="15.75">
      <c r="A27" s="25" t="s">
        <v>45</v>
      </c>
      <c r="B27" s="60" t="s">
        <v>98</v>
      </c>
      <c r="C27" s="17"/>
      <c r="D27" s="71"/>
      <c r="E27" s="5"/>
      <c r="F27" s="5"/>
    </row>
    <row r="28" spans="1:6" ht="15.75">
      <c r="A28" s="25" t="s">
        <v>313</v>
      </c>
      <c r="B28" s="60" t="s">
        <v>99</v>
      </c>
      <c r="C28" s="17"/>
      <c r="D28" s="71"/>
      <c r="E28" s="5"/>
      <c r="F28" s="5"/>
    </row>
    <row r="29" spans="1:6" ht="15.75">
      <c r="A29" s="25" t="s">
        <v>4</v>
      </c>
      <c r="B29" s="60" t="s">
        <v>64</v>
      </c>
      <c r="C29" s="17"/>
      <c r="D29" s="71"/>
      <c r="F29" s="5"/>
    </row>
    <row r="30" spans="1:6" ht="15.75">
      <c r="A30" s="25" t="s">
        <v>45</v>
      </c>
      <c r="B30" s="60" t="s">
        <v>100</v>
      </c>
      <c r="C30" s="17"/>
      <c r="D30" s="71"/>
      <c r="E30" s="5"/>
      <c r="F30" s="5"/>
    </row>
    <row r="31" spans="1:6" ht="15.75">
      <c r="A31" s="25" t="s">
        <v>14</v>
      </c>
      <c r="B31" s="56" t="s">
        <v>101</v>
      </c>
      <c r="C31" s="17"/>
      <c r="D31" s="71"/>
      <c r="E31" s="5"/>
      <c r="F31" s="5"/>
    </row>
    <row r="32" spans="1:7" ht="31.5">
      <c r="A32" s="25" t="s">
        <v>29</v>
      </c>
      <c r="B32" s="56" t="s">
        <v>102</v>
      </c>
      <c r="C32" s="17">
        <v>99987</v>
      </c>
      <c r="D32" s="71">
        <v>99987</v>
      </c>
      <c r="E32" s="5"/>
      <c r="F32" s="5">
        <f>(99987000)/1000</f>
        <v>99987</v>
      </c>
      <c r="G32" s="5"/>
    </row>
    <row r="33" spans="1:7" ht="15.75">
      <c r="A33" s="25" t="s">
        <v>3</v>
      </c>
      <c r="B33" s="56" t="s">
        <v>103</v>
      </c>
      <c r="C33" s="17">
        <v>25</v>
      </c>
      <c r="D33" s="71">
        <v>30</v>
      </c>
      <c r="E33" s="5"/>
      <c r="F33" s="5">
        <f>(7392)/1000</f>
        <v>7.392</v>
      </c>
      <c r="G33" s="5"/>
    </row>
    <row r="34" spans="1:7" ht="31.5">
      <c r="A34" s="25" t="s">
        <v>46</v>
      </c>
      <c r="B34" s="56" t="s">
        <v>104</v>
      </c>
      <c r="C34" s="17"/>
      <c r="D34" s="71"/>
      <c r="F34" s="5"/>
      <c r="G34" s="5"/>
    </row>
    <row r="35" spans="1:7" ht="15.75">
      <c r="A35" s="25" t="s">
        <v>314</v>
      </c>
      <c r="B35" s="56" t="s">
        <v>105</v>
      </c>
      <c r="C35" s="17">
        <v>23287</v>
      </c>
      <c r="D35" s="71">
        <v>23703</v>
      </c>
      <c r="F35" s="5">
        <f>(18903822.97)/1000</f>
        <v>18903.822969999997</v>
      </c>
      <c r="G35" s="5"/>
    </row>
    <row r="36" spans="1:7" ht="15.75">
      <c r="A36" s="25" t="s">
        <v>315</v>
      </c>
      <c r="B36" s="56" t="s">
        <v>106</v>
      </c>
      <c r="C36" s="17"/>
      <c r="D36" s="71"/>
      <c r="E36" s="5"/>
      <c r="F36" s="5">
        <f>(1350)/1000</f>
        <v>1.35</v>
      </c>
      <c r="G36" s="5"/>
    </row>
    <row r="37" spans="1:7" ht="15.75">
      <c r="A37" s="25" t="s">
        <v>316</v>
      </c>
      <c r="B37" s="56" t="s">
        <v>107</v>
      </c>
      <c r="C37" s="17"/>
      <c r="D37" s="71"/>
      <c r="E37" s="5"/>
      <c r="F37" s="5"/>
      <c r="G37" s="5"/>
    </row>
    <row r="38" spans="1:7" ht="15.75">
      <c r="A38" s="25" t="s">
        <v>10</v>
      </c>
      <c r="B38" s="56" t="s">
        <v>108</v>
      </c>
      <c r="C38" s="17">
        <v>14624</v>
      </c>
      <c r="D38" s="71">
        <v>15397</v>
      </c>
      <c r="E38" s="5" t="s">
        <v>258</v>
      </c>
      <c r="F38" s="5">
        <f>(9644585.28+18007500)/1000</f>
        <v>27652.085280000003</v>
      </c>
      <c r="G38" s="5"/>
    </row>
    <row r="39" spans="1:7" ht="15.75">
      <c r="A39" s="25" t="s">
        <v>47</v>
      </c>
      <c r="B39" s="56" t="s">
        <v>115</v>
      </c>
      <c r="C39" s="17">
        <f>C41+C44+C45+C46+C47+C48+C49+C50+C51</f>
        <v>3683</v>
      </c>
      <c r="D39" s="71">
        <f>D41+D44+D45+D46+D47+D48+D49+D50+D51</f>
        <v>3447</v>
      </c>
      <c r="E39" s="5"/>
      <c r="F39" s="5">
        <f>(644352.14+1012976.66)/1000</f>
        <v>1657.3288</v>
      </c>
      <c r="G39" s="5"/>
    </row>
    <row r="40" spans="1:7" ht="15.75">
      <c r="A40" s="25" t="s">
        <v>4</v>
      </c>
      <c r="B40" s="56" t="s">
        <v>64</v>
      </c>
      <c r="C40" s="17"/>
      <c r="D40" s="71"/>
      <c r="E40" s="5"/>
      <c r="F40" s="5"/>
      <c r="G40" s="5"/>
    </row>
    <row r="41" spans="1:6" ht="15.75">
      <c r="A41" s="25" t="s">
        <v>48</v>
      </c>
      <c r="B41" s="56" t="s">
        <v>116</v>
      </c>
      <c r="C41" s="17"/>
      <c r="D41" s="71"/>
      <c r="E41" s="5"/>
      <c r="F41" s="5"/>
    </row>
    <row r="42" spans="1:6" ht="15.75">
      <c r="A42" s="25" t="s">
        <v>49</v>
      </c>
      <c r="B42" s="59" t="s">
        <v>260</v>
      </c>
      <c r="C42" s="17"/>
      <c r="D42" s="71"/>
      <c r="E42" s="5"/>
      <c r="F42" s="5"/>
    </row>
    <row r="43" spans="1:6" ht="15.75">
      <c r="A43" s="25" t="s">
        <v>50</v>
      </c>
      <c r="B43" s="61" t="s">
        <v>261</v>
      </c>
      <c r="C43" s="17"/>
      <c r="D43" s="71"/>
      <c r="E43" s="5"/>
      <c r="F43" s="5"/>
    </row>
    <row r="44" spans="1:6" ht="15.75">
      <c r="A44" s="25" t="s">
        <v>51</v>
      </c>
      <c r="B44" s="61" t="s">
        <v>117</v>
      </c>
      <c r="C44" s="17"/>
      <c r="D44" s="71"/>
      <c r="E44" s="5"/>
      <c r="F44" s="5"/>
    </row>
    <row r="45" spans="1:7" ht="15.75">
      <c r="A45" s="25" t="s">
        <v>52</v>
      </c>
      <c r="B45" s="61" t="s">
        <v>118</v>
      </c>
      <c r="C45" s="17"/>
      <c r="D45" s="71"/>
      <c r="E45" s="5"/>
      <c r="F45" s="5"/>
      <c r="G45" s="5"/>
    </row>
    <row r="46" spans="1:6" ht="15.75">
      <c r="A46" s="25" t="s">
        <v>53</v>
      </c>
      <c r="B46" s="61" t="s">
        <v>119</v>
      </c>
      <c r="C46" s="17">
        <v>1337</v>
      </c>
      <c r="D46" s="71">
        <f>1267-101</f>
        <v>1166</v>
      </c>
      <c r="F46" s="5"/>
    </row>
    <row r="47" spans="1:6" ht="15.75">
      <c r="A47" s="25" t="s">
        <v>54</v>
      </c>
      <c r="B47" s="61" t="s">
        <v>240</v>
      </c>
      <c r="C47" s="17">
        <v>193</v>
      </c>
      <c r="D47" s="71">
        <v>100</v>
      </c>
      <c r="E47" s="5"/>
      <c r="F47" s="5"/>
    </row>
    <row r="48" spans="1:6" ht="15.75">
      <c r="A48" s="25" t="s">
        <v>55</v>
      </c>
      <c r="B48" s="61" t="s">
        <v>262</v>
      </c>
      <c r="C48" s="17"/>
      <c r="D48" s="71"/>
      <c r="F48" s="5"/>
    </row>
    <row r="49" spans="1:6" ht="15.75">
      <c r="A49" s="25" t="s">
        <v>56</v>
      </c>
      <c r="B49" s="61" t="s">
        <v>263</v>
      </c>
      <c r="C49" s="17"/>
      <c r="D49" s="71"/>
      <c r="F49" s="5"/>
    </row>
    <row r="50" spans="1:6" ht="15.75">
      <c r="A50" s="25" t="s">
        <v>57</v>
      </c>
      <c r="B50" s="61" t="s">
        <v>264</v>
      </c>
      <c r="C50" s="17"/>
      <c r="D50" s="71"/>
      <c r="F50" s="5"/>
    </row>
    <row r="51" spans="1:6" ht="15.75">
      <c r="A51" s="25" t="s">
        <v>58</v>
      </c>
      <c r="B51" s="61" t="s">
        <v>265</v>
      </c>
      <c r="C51" s="17">
        <v>2153</v>
      </c>
      <c r="D51" s="71">
        <f>2234-53</f>
        <v>2181</v>
      </c>
      <c r="F51" s="5"/>
    </row>
    <row r="52" spans="1:6" ht="15.75">
      <c r="A52" s="25" t="s">
        <v>39</v>
      </c>
      <c r="B52" s="61" t="s">
        <v>120</v>
      </c>
      <c r="C52" s="17">
        <f>C56</f>
        <v>0</v>
      </c>
      <c r="D52" s="71">
        <f>D56</f>
        <v>10</v>
      </c>
      <c r="E52" s="5"/>
      <c r="F52" s="5"/>
    </row>
    <row r="53" spans="1:6" ht="15.75">
      <c r="A53" s="25" t="s">
        <v>4</v>
      </c>
      <c r="B53" s="61" t="s">
        <v>64</v>
      </c>
      <c r="C53" s="17"/>
      <c r="D53" s="71"/>
      <c r="E53" s="5"/>
      <c r="F53" s="5"/>
    </row>
    <row r="54" spans="1:6" ht="15.75">
      <c r="A54" s="25" t="s">
        <v>59</v>
      </c>
      <c r="B54" s="61" t="s">
        <v>266</v>
      </c>
      <c r="C54" s="17"/>
      <c r="D54" s="71"/>
      <c r="F54" s="5"/>
    </row>
    <row r="55" spans="1:6" ht="15.75">
      <c r="A55" s="25" t="s">
        <v>60</v>
      </c>
      <c r="B55" s="61" t="s">
        <v>267</v>
      </c>
      <c r="C55" s="17"/>
      <c r="D55" s="71"/>
      <c r="F55" s="5"/>
    </row>
    <row r="56" spans="1:6" ht="15.75">
      <c r="A56" s="25" t="s">
        <v>61</v>
      </c>
      <c r="B56" s="61" t="s">
        <v>268</v>
      </c>
      <c r="C56" s="17"/>
      <c r="D56" s="71">
        <v>10</v>
      </c>
      <c r="F56" s="5"/>
    </row>
    <row r="57" spans="1:14" ht="15.75">
      <c r="A57" s="25" t="s">
        <v>62</v>
      </c>
      <c r="B57" s="61" t="s">
        <v>269</v>
      </c>
      <c r="C57" s="17"/>
      <c r="D57" s="71"/>
      <c r="E57" s="5"/>
      <c r="F57" s="62"/>
      <c r="J57" s="3"/>
      <c r="K57" s="3"/>
      <c r="L57" s="3"/>
      <c r="N57" s="3"/>
    </row>
    <row r="58" spans="1:6" ht="15.75">
      <c r="A58" s="25" t="s">
        <v>270</v>
      </c>
      <c r="B58" s="61" t="s">
        <v>121</v>
      </c>
      <c r="C58" s="17">
        <v>64854</v>
      </c>
      <c r="D58" s="71">
        <v>52007</v>
      </c>
      <c r="E58" s="5"/>
      <c r="F58" s="5">
        <f>(30031289.29)/1000</f>
        <v>30031.28929</v>
      </c>
    </row>
    <row r="59" spans="1:6" ht="15.75">
      <c r="A59" s="25" t="s">
        <v>271</v>
      </c>
      <c r="B59" s="61" t="s">
        <v>122</v>
      </c>
      <c r="C59" s="17">
        <v>2854</v>
      </c>
      <c r="D59" s="71">
        <v>2854</v>
      </c>
      <c r="E59" s="5"/>
      <c r="F59" s="5">
        <f>(3482377)/1000</f>
        <v>3482.377</v>
      </c>
    </row>
    <row r="60" spans="1:7" ht="15.75">
      <c r="A60" s="25" t="s">
        <v>63</v>
      </c>
      <c r="B60" s="61" t="s">
        <v>123</v>
      </c>
      <c r="C60" s="17"/>
      <c r="D60" s="71"/>
      <c r="E60" s="5"/>
      <c r="F60" s="6"/>
      <c r="G60" s="3"/>
    </row>
    <row r="61" spans="1:7" ht="15.75">
      <c r="A61" s="25" t="s">
        <v>2</v>
      </c>
      <c r="B61" s="61" t="s">
        <v>124</v>
      </c>
      <c r="C61" s="17"/>
      <c r="D61" s="71"/>
      <c r="E61" s="5"/>
      <c r="F61" s="6"/>
      <c r="G61" s="8"/>
    </row>
    <row r="62" spans="1:7" ht="15.75">
      <c r="A62" s="26" t="s">
        <v>320</v>
      </c>
      <c r="B62" s="61" t="s">
        <v>125</v>
      </c>
      <c r="C62" s="19">
        <f>C10+C15+C16+C19+C22+C33+C35+C36+C38+C39+C52+C58+C59+C32+C34</f>
        <v>2010060</v>
      </c>
      <c r="D62" s="73">
        <f>D10+D15+D16+D19+D22+D33+D35+D36+D38+D39+D52+D58+D59+D32+D34</f>
        <v>2071997</v>
      </c>
      <c r="F62" s="43"/>
      <c r="G62" s="43"/>
    </row>
    <row r="63" spans="1:7" ht="15.75">
      <c r="A63" s="26" t="s">
        <v>7</v>
      </c>
      <c r="B63" s="61" t="s">
        <v>64</v>
      </c>
      <c r="C63" s="17"/>
      <c r="D63" s="71"/>
      <c r="E63" s="5"/>
      <c r="F63" s="7"/>
      <c r="G63" s="8"/>
    </row>
    <row r="64" spans="1:7" ht="15.75">
      <c r="A64" s="25" t="s">
        <v>65</v>
      </c>
      <c r="B64" s="61" t="s">
        <v>126</v>
      </c>
      <c r="C64" s="17"/>
      <c r="D64" s="71"/>
      <c r="E64" s="5"/>
      <c r="F64" s="7"/>
      <c r="G64" s="8"/>
    </row>
    <row r="65" spans="1:4" ht="15.75">
      <c r="A65" s="25" t="s">
        <v>30</v>
      </c>
      <c r="B65" s="61" t="s">
        <v>127</v>
      </c>
      <c r="C65" s="17"/>
      <c r="D65" s="71"/>
    </row>
    <row r="66" spans="1:6" ht="15.75">
      <c r="A66" s="25" t="s">
        <v>66</v>
      </c>
      <c r="B66" s="61" t="s">
        <v>128</v>
      </c>
      <c r="C66" s="17"/>
      <c r="D66" s="71"/>
      <c r="E66" s="5"/>
      <c r="F66" s="5"/>
    </row>
    <row r="67" spans="1:7" ht="15.75">
      <c r="A67" s="25" t="s">
        <v>31</v>
      </c>
      <c r="B67" s="61" t="s">
        <v>129</v>
      </c>
      <c r="C67" s="17"/>
      <c r="D67" s="71"/>
      <c r="E67" s="5"/>
      <c r="F67" s="5"/>
      <c r="G67" s="5"/>
    </row>
    <row r="68" spans="1:6" ht="15.75">
      <c r="A68" s="25" t="s">
        <v>24</v>
      </c>
      <c r="B68" s="61" t="s">
        <v>130</v>
      </c>
      <c r="C68" s="17"/>
      <c r="D68" s="71"/>
      <c r="F68" s="5"/>
    </row>
    <row r="69" spans="1:11" ht="15.75">
      <c r="A69" s="25" t="s">
        <v>67</v>
      </c>
      <c r="B69" s="61" t="s">
        <v>131</v>
      </c>
      <c r="C69" s="17"/>
      <c r="D69" s="71"/>
      <c r="E69" s="5"/>
      <c r="F69" s="5"/>
      <c r="G69" s="6"/>
      <c r="H69" s="6"/>
      <c r="I69" s="6"/>
      <c r="J69" s="6"/>
      <c r="K69" s="6"/>
    </row>
    <row r="70" spans="1:11" ht="15.75">
      <c r="A70" s="25" t="s">
        <v>15</v>
      </c>
      <c r="B70" s="61" t="s">
        <v>132</v>
      </c>
      <c r="C70" s="17">
        <v>2593</v>
      </c>
      <c r="D70" s="71">
        <v>1049</v>
      </c>
      <c r="E70" s="5"/>
      <c r="F70" s="5">
        <f>(1939207.09+4421.92)/1000-F71</f>
        <v>1004.9326400000002</v>
      </c>
      <c r="G70" s="7">
        <f>F70-C70</f>
        <v>-1588.0673599999998</v>
      </c>
      <c r="H70" s="6"/>
      <c r="I70" s="6"/>
      <c r="J70" s="6"/>
      <c r="K70" s="6"/>
    </row>
    <row r="71" spans="1:11" ht="15.75">
      <c r="A71" s="25" t="s">
        <v>68</v>
      </c>
      <c r="B71" s="61" t="s">
        <v>133</v>
      </c>
      <c r="C71" s="17">
        <f>SUM(C73:C83)</f>
        <v>1603</v>
      </c>
      <c r="D71" s="71">
        <f>SUM(D73:D83)</f>
        <v>1336</v>
      </c>
      <c r="E71" s="5"/>
      <c r="F71" s="5">
        <f>F79+F80+F81+F83+F82</f>
        <v>938.6963699999999</v>
      </c>
      <c r="G71" s="6"/>
      <c r="H71" s="6"/>
      <c r="I71" s="6"/>
      <c r="J71" s="6"/>
      <c r="K71" s="6"/>
    </row>
    <row r="72" spans="1:11" ht="15.75">
      <c r="A72" s="25" t="s">
        <v>4</v>
      </c>
      <c r="B72" s="61" t="s">
        <v>64</v>
      </c>
      <c r="C72" s="17"/>
      <c r="D72" s="71"/>
      <c r="E72" s="5"/>
      <c r="F72" s="5"/>
      <c r="G72" s="7"/>
      <c r="H72" s="8"/>
      <c r="I72" s="6"/>
      <c r="J72" s="6"/>
      <c r="K72" s="6"/>
    </row>
    <row r="73" spans="1:11" ht="15.75">
      <c r="A73" s="25" t="s">
        <v>69</v>
      </c>
      <c r="B73" s="63" t="s">
        <v>134</v>
      </c>
      <c r="C73" s="17"/>
      <c r="D73" s="71"/>
      <c r="E73" s="5"/>
      <c r="F73" s="5"/>
      <c r="G73" s="7"/>
      <c r="H73" s="6"/>
      <c r="I73" s="6"/>
      <c r="J73" s="6"/>
      <c r="K73" s="6"/>
    </row>
    <row r="74" spans="1:11" ht="15.75">
      <c r="A74" s="25" t="s">
        <v>70</v>
      </c>
      <c r="B74" s="61" t="s">
        <v>135</v>
      </c>
      <c r="C74" s="17"/>
      <c r="D74" s="71"/>
      <c r="G74" s="6"/>
      <c r="H74" s="6"/>
      <c r="I74" s="6"/>
      <c r="J74" s="6"/>
      <c r="K74" s="6"/>
    </row>
    <row r="75" spans="1:11" ht="15.75">
      <c r="A75" s="25" t="s">
        <v>71</v>
      </c>
      <c r="B75" s="61" t="s">
        <v>136</v>
      </c>
      <c r="C75" s="17"/>
      <c r="D75" s="71"/>
      <c r="E75" s="5"/>
      <c r="F75" s="5"/>
      <c r="G75" s="6"/>
      <c r="H75" s="6"/>
      <c r="I75" s="6"/>
      <c r="J75" s="6"/>
      <c r="K75" s="6"/>
    </row>
    <row r="76" spans="1:11" ht="15.75">
      <c r="A76" s="25" t="s">
        <v>72</v>
      </c>
      <c r="B76" s="61" t="s">
        <v>137</v>
      </c>
      <c r="C76" s="17"/>
      <c r="D76" s="71"/>
      <c r="G76" s="8"/>
      <c r="H76" s="6"/>
      <c r="I76" s="6"/>
      <c r="J76" s="6"/>
      <c r="K76" s="6"/>
    </row>
    <row r="77" spans="1:11" ht="15.75">
      <c r="A77" s="25" t="s">
        <v>73</v>
      </c>
      <c r="B77" s="61" t="s">
        <v>272</v>
      </c>
      <c r="C77" s="17"/>
      <c r="D77" s="71"/>
      <c r="E77" s="5"/>
      <c r="F77" s="5"/>
      <c r="G77" s="8"/>
      <c r="H77" s="6"/>
      <c r="I77" s="6"/>
      <c r="J77" s="6"/>
      <c r="K77" s="6"/>
    </row>
    <row r="78" spans="1:11" ht="15.75">
      <c r="A78" s="25" t="s">
        <v>74</v>
      </c>
      <c r="B78" s="61" t="s">
        <v>273</v>
      </c>
      <c r="C78" s="17"/>
      <c r="D78" s="71"/>
      <c r="G78" s="6"/>
      <c r="H78" s="6"/>
      <c r="I78" s="6"/>
      <c r="J78" s="6"/>
      <c r="K78" s="6"/>
    </row>
    <row r="79" spans="1:11" ht="15.75">
      <c r="A79" s="25" t="s">
        <v>75</v>
      </c>
      <c r="B79" s="61" t="s">
        <v>274</v>
      </c>
      <c r="C79" s="17">
        <v>851</v>
      </c>
      <c r="D79" s="71">
        <v>654</v>
      </c>
      <c r="E79" s="5"/>
      <c r="F79" s="5">
        <f>(453001.98+4421.92)/1000</f>
        <v>457.42389999999995</v>
      </c>
      <c r="G79" s="6"/>
      <c r="H79" s="6"/>
      <c r="I79" s="6"/>
      <c r="J79" s="6"/>
      <c r="K79" s="6"/>
    </row>
    <row r="80" spans="1:11" ht="15.75">
      <c r="A80" s="25" t="s">
        <v>76</v>
      </c>
      <c r="B80" s="61" t="s">
        <v>275</v>
      </c>
      <c r="C80" s="17"/>
      <c r="D80" s="71"/>
      <c r="F80" s="5"/>
      <c r="G80" s="6"/>
      <c r="H80" s="6"/>
      <c r="I80" s="6"/>
      <c r="J80" s="6"/>
      <c r="K80" s="6"/>
    </row>
    <row r="81" spans="1:11" ht="21" customHeight="1">
      <c r="A81" s="25" t="s">
        <v>77</v>
      </c>
      <c r="B81" s="61" t="s">
        <v>276</v>
      </c>
      <c r="C81" s="17"/>
      <c r="D81" s="71"/>
      <c r="F81" s="5"/>
      <c r="G81" s="6"/>
      <c r="H81" s="6"/>
      <c r="I81" s="6"/>
      <c r="J81" s="6"/>
      <c r="K81" s="6"/>
    </row>
    <row r="82" spans="1:11" ht="15.75">
      <c r="A82" s="25" t="s">
        <v>78</v>
      </c>
      <c r="B82" s="61" t="s">
        <v>277</v>
      </c>
      <c r="C82" s="17">
        <v>752</v>
      </c>
      <c r="D82" s="71">
        <v>682</v>
      </c>
      <c r="E82" s="5"/>
      <c r="F82" s="5">
        <f>(481272.47)/1000</f>
        <v>481.27247</v>
      </c>
      <c r="G82" s="6"/>
      <c r="H82" s="6"/>
      <c r="I82" s="6"/>
      <c r="J82" s="6"/>
      <c r="K82" s="6"/>
    </row>
    <row r="83" spans="1:11" ht="15.75">
      <c r="A83" s="25" t="s">
        <v>79</v>
      </c>
      <c r="B83" s="61" t="s">
        <v>278</v>
      </c>
      <c r="C83" s="17"/>
      <c r="D83" s="71"/>
      <c r="E83" s="5"/>
      <c r="F83" s="5"/>
      <c r="G83" s="6"/>
      <c r="H83" s="6"/>
      <c r="I83" s="6"/>
      <c r="J83" s="6"/>
      <c r="K83" s="6"/>
    </row>
    <row r="84" spans="1:11" ht="15.75">
      <c r="A84" s="25" t="s">
        <v>39</v>
      </c>
      <c r="B84" s="61" t="s">
        <v>138</v>
      </c>
      <c r="C84" s="17">
        <f>C88</f>
        <v>0</v>
      </c>
      <c r="D84" s="71">
        <f>D88</f>
        <v>65</v>
      </c>
      <c r="F84" s="5">
        <f>F86+F87+F88+F89</f>
        <v>0</v>
      </c>
      <c r="G84" s="6"/>
      <c r="H84" s="6"/>
      <c r="I84" s="6"/>
      <c r="J84" s="6"/>
      <c r="K84" s="6"/>
    </row>
    <row r="85" spans="1:11" ht="15.75">
      <c r="A85" s="25" t="s">
        <v>4</v>
      </c>
      <c r="B85" s="61" t="s">
        <v>64</v>
      </c>
      <c r="C85" s="17"/>
      <c r="D85" s="71"/>
      <c r="F85" s="5"/>
      <c r="G85" s="6"/>
      <c r="H85" s="6"/>
      <c r="I85" s="6"/>
      <c r="J85" s="6"/>
      <c r="K85" s="6"/>
    </row>
    <row r="86" spans="1:11" ht="15.75">
      <c r="A86" s="25" t="s">
        <v>80</v>
      </c>
      <c r="B86" s="61" t="s">
        <v>279</v>
      </c>
      <c r="C86" s="17"/>
      <c r="D86" s="71"/>
      <c r="G86" s="8"/>
      <c r="H86" s="7"/>
      <c r="I86" s="6"/>
      <c r="J86" s="6"/>
      <c r="K86" s="6"/>
    </row>
    <row r="87" spans="1:11" ht="15.75">
      <c r="A87" s="25" t="s">
        <v>81</v>
      </c>
      <c r="B87" s="61" t="s">
        <v>280</v>
      </c>
      <c r="C87" s="17"/>
      <c r="D87" s="71"/>
      <c r="G87" s="8"/>
      <c r="H87" s="6"/>
      <c r="I87" s="9"/>
      <c r="J87" s="6"/>
      <c r="K87" s="6"/>
    </row>
    <row r="88" spans="1:11" ht="15.75">
      <c r="A88" s="25" t="s">
        <v>82</v>
      </c>
      <c r="B88" s="61" t="s">
        <v>281</v>
      </c>
      <c r="C88" s="17"/>
      <c r="D88" s="71">
        <v>65</v>
      </c>
      <c r="F88" s="5"/>
      <c r="G88" s="6"/>
      <c r="H88" s="6"/>
      <c r="I88" s="8"/>
      <c r="J88" s="6"/>
      <c r="K88" s="6"/>
    </row>
    <row r="89" spans="1:11" ht="15.75">
      <c r="A89" s="25" t="s">
        <v>83</v>
      </c>
      <c r="B89" s="61" t="s">
        <v>282</v>
      </c>
      <c r="C89" s="17"/>
      <c r="D89" s="71"/>
      <c r="G89" s="8"/>
      <c r="H89" s="6"/>
      <c r="I89" s="8"/>
      <c r="J89" s="6"/>
      <c r="K89" s="6"/>
    </row>
    <row r="90" spans="1:11" ht="31.5">
      <c r="A90" s="25" t="s">
        <v>283</v>
      </c>
      <c r="B90" s="61">
        <v>32</v>
      </c>
      <c r="C90" s="17">
        <v>5094</v>
      </c>
      <c r="D90" s="71">
        <v>9484</v>
      </c>
      <c r="F90" s="5">
        <f>(1782270.62+1702399.63)/1000</f>
        <v>3484.67025</v>
      </c>
      <c r="G90" s="6"/>
      <c r="H90" s="6"/>
      <c r="I90" s="8"/>
      <c r="J90" s="6"/>
      <c r="K90" s="6"/>
    </row>
    <row r="91" spans="1:11" ht="15.75">
      <c r="A91" s="25" t="s">
        <v>84</v>
      </c>
      <c r="B91" s="61">
        <v>33</v>
      </c>
      <c r="C91" s="17"/>
      <c r="D91" s="71"/>
      <c r="G91" s="6"/>
      <c r="H91" s="6"/>
      <c r="I91" s="8"/>
      <c r="J91" s="6"/>
      <c r="K91" s="6"/>
    </row>
    <row r="92" spans="1:11" ht="15.75">
      <c r="A92" s="25" t="s">
        <v>85</v>
      </c>
      <c r="B92" s="61">
        <v>34</v>
      </c>
      <c r="C92" s="17"/>
      <c r="D92" s="71"/>
      <c r="G92" s="8"/>
      <c r="H92" s="6"/>
      <c r="I92" s="6"/>
      <c r="J92" s="6"/>
      <c r="K92" s="6"/>
    </row>
    <row r="93" spans="1:7" ht="15.75">
      <c r="A93" s="25" t="s">
        <v>86</v>
      </c>
      <c r="B93" s="61">
        <v>35</v>
      </c>
      <c r="C93" s="17">
        <v>0</v>
      </c>
      <c r="D93" s="71">
        <v>1587</v>
      </c>
      <c r="G93" s="3"/>
    </row>
    <row r="94" spans="1:7" ht="15.75">
      <c r="A94" s="25" t="s">
        <v>284</v>
      </c>
      <c r="B94" s="61">
        <v>36</v>
      </c>
      <c r="C94" s="17"/>
      <c r="D94" s="71"/>
      <c r="G94" s="3"/>
    </row>
    <row r="95" spans="1:6" ht="15.75">
      <c r="A95" s="25" t="s">
        <v>8</v>
      </c>
      <c r="B95" s="61">
        <v>37</v>
      </c>
      <c r="C95" s="17">
        <v>17212</v>
      </c>
      <c r="D95" s="71">
        <v>17212</v>
      </c>
      <c r="E95" s="3"/>
      <c r="F95" s="5">
        <f>(15147457.59)/1000</f>
        <v>15147.45759</v>
      </c>
    </row>
    <row r="96" spans="1:7" ht="15.75">
      <c r="A96" s="26" t="s">
        <v>319</v>
      </c>
      <c r="B96" s="61">
        <v>38</v>
      </c>
      <c r="C96" s="19">
        <f>C70+C90+C95+C71+C84+C93</f>
        <v>26502</v>
      </c>
      <c r="D96" s="73">
        <f>D70+D90+D95+D71+D84+D93</f>
        <v>30733</v>
      </c>
      <c r="E96" s="3"/>
      <c r="F96" s="5"/>
      <c r="G96" s="3"/>
    </row>
    <row r="97" spans="1:9" ht="15.75">
      <c r="A97" s="25" t="s">
        <v>17</v>
      </c>
      <c r="B97" s="61" t="s">
        <v>64</v>
      </c>
      <c r="C97" s="17"/>
      <c r="D97" s="71"/>
      <c r="E97" s="3"/>
      <c r="F97" s="3"/>
      <c r="I97" s="5"/>
    </row>
    <row r="98" spans="1:9" ht="15.75">
      <c r="A98" s="25" t="s">
        <v>142</v>
      </c>
      <c r="B98" s="61" t="s">
        <v>141</v>
      </c>
      <c r="C98" s="17">
        <v>5088794</v>
      </c>
      <c r="D98" s="71">
        <v>5088794</v>
      </c>
      <c r="E98" s="3"/>
      <c r="F98" s="3"/>
      <c r="G98" s="3"/>
      <c r="I98" s="3"/>
    </row>
    <row r="99" spans="1:9" ht="15.75">
      <c r="A99" s="25" t="s">
        <v>4</v>
      </c>
      <c r="B99" s="61" t="s">
        <v>64</v>
      </c>
      <c r="C99" s="17"/>
      <c r="D99" s="71"/>
      <c r="E99" s="3"/>
      <c r="F99" s="3"/>
      <c r="I99" s="3"/>
    </row>
    <row r="100" spans="1:9" ht="15.75">
      <c r="A100" s="25" t="s">
        <v>143</v>
      </c>
      <c r="B100" s="61" t="s">
        <v>285</v>
      </c>
      <c r="C100" s="17">
        <v>5088794</v>
      </c>
      <c r="D100" s="71">
        <v>5088794</v>
      </c>
      <c r="E100" s="3"/>
      <c r="F100" s="3"/>
      <c r="I100" s="3"/>
    </row>
    <row r="101" spans="1:9" ht="15.75">
      <c r="A101" s="25" t="s">
        <v>144</v>
      </c>
      <c r="B101" s="61" t="s">
        <v>286</v>
      </c>
      <c r="C101" s="17"/>
      <c r="D101" s="71"/>
      <c r="E101" s="3"/>
      <c r="F101" s="3"/>
      <c r="I101" s="3"/>
    </row>
    <row r="102" spans="1:4" ht="15.75">
      <c r="A102" s="25" t="s">
        <v>317</v>
      </c>
      <c r="B102" s="61">
        <v>40</v>
      </c>
      <c r="C102" s="17">
        <v>-296405</v>
      </c>
      <c r="D102" s="71">
        <v>-296405</v>
      </c>
    </row>
    <row r="103" spans="1:4" ht="15.75">
      <c r="A103" s="25" t="s">
        <v>5</v>
      </c>
      <c r="B103" s="63">
        <v>41</v>
      </c>
      <c r="C103" s="17">
        <v>-334171</v>
      </c>
      <c r="D103" s="71">
        <v>-334171</v>
      </c>
    </row>
    <row r="104" spans="1:4" ht="15.75">
      <c r="A104" s="25" t="s">
        <v>6</v>
      </c>
      <c r="B104" s="64">
        <v>42</v>
      </c>
      <c r="C104" s="17">
        <f>C106</f>
        <v>0</v>
      </c>
      <c r="D104" s="71">
        <f>D106</f>
        <v>0</v>
      </c>
    </row>
    <row r="105" spans="1:4" ht="31.5">
      <c r="A105" s="25" t="s">
        <v>287</v>
      </c>
      <c r="B105" s="61">
        <v>43</v>
      </c>
      <c r="C105" s="17"/>
      <c r="D105" s="71"/>
    </row>
    <row r="106" spans="1:4" ht="31.5">
      <c r="A106" s="25" t="s">
        <v>289</v>
      </c>
      <c r="B106" s="63">
        <v>44</v>
      </c>
      <c r="C106" s="17"/>
      <c r="D106" s="71"/>
    </row>
    <row r="107" spans="1:4" ht="15.75">
      <c r="A107" s="25" t="s">
        <v>288</v>
      </c>
      <c r="B107" s="64">
        <v>45</v>
      </c>
      <c r="C107" s="17"/>
      <c r="D107" s="71"/>
    </row>
    <row r="108" spans="1:4" ht="15.75">
      <c r="A108" s="25" t="s">
        <v>145</v>
      </c>
      <c r="B108" s="61">
        <v>46</v>
      </c>
      <c r="C108" s="17"/>
      <c r="D108" s="71"/>
    </row>
    <row r="109" spans="1:4" ht="15.75">
      <c r="A109" s="25" t="s">
        <v>18</v>
      </c>
      <c r="B109" s="63">
        <v>47</v>
      </c>
      <c r="C109" s="17">
        <f>C111+C112</f>
        <v>-2474660</v>
      </c>
      <c r="D109" s="71">
        <f>D111+D112</f>
        <v>-2416954</v>
      </c>
    </row>
    <row r="110" spans="1:5" ht="15.75">
      <c r="A110" s="25" t="s">
        <v>4</v>
      </c>
      <c r="B110" s="64" t="s">
        <v>64</v>
      </c>
      <c r="C110" s="17"/>
      <c r="D110" s="71"/>
      <c r="E110" s="5"/>
    </row>
    <row r="111" spans="1:4" ht="15.75">
      <c r="A111" s="25" t="s">
        <v>146</v>
      </c>
      <c r="B111" s="64" t="s">
        <v>290</v>
      </c>
      <c r="C111" s="17">
        <v>-2416954</v>
      </c>
      <c r="D111" s="71">
        <v>-2677601</v>
      </c>
    </row>
    <row r="112" spans="1:6" ht="15.75">
      <c r="A112" s="25" t="s">
        <v>147</v>
      </c>
      <c r="B112" s="64" t="s">
        <v>291</v>
      </c>
      <c r="C112" s="17">
        <v>-57706</v>
      </c>
      <c r="D112" s="71">
        <v>260647</v>
      </c>
      <c r="F112" s="5">
        <f>(139718536.14)/1000</f>
        <v>139718.53613999998</v>
      </c>
    </row>
    <row r="113" spans="1:4" ht="15.75">
      <c r="A113" s="26" t="s">
        <v>318</v>
      </c>
      <c r="B113" s="64" t="s">
        <v>292</v>
      </c>
      <c r="C113" s="19">
        <f>C98+C102+C103+C104+C109</f>
        <v>1983558</v>
      </c>
      <c r="D113" s="73">
        <f>D98+D102+D103+D104+D109</f>
        <v>2041264</v>
      </c>
    </row>
    <row r="114" spans="1:4" ht="15.75">
      <c r="A114" s="26" t="s">
        <v>306</v>
      </c>
      <c r="B114" s="64" t="s">
        <v>293</v>
      </c>
      <c r="C114" s="19">
        <f>C113+C96</f>
        <v>2010060</v>
      </c>
      <c r="D114" s="73">
        <f>D113+D96</f>
        <v>2071997</v>
      </c>
    </row>
    <row r="115" spans="1:4" ht="15.75">
      <c r="A115" s="65"/>
      <c r="B115" s="66"/>
      <c r="C115" s="20"/>
      <c r="D115" s="20"/>
    </row>
    <row r="116" spans="1:4" ht="15.75">
      <c r="A116" s="4" t="s">
        <v>151</v>
      </c>
      <c r="B116" s="4"/>
      <c r="C116" s="14"/>
      <c r="D116" s="14"/>
    </row>
    <row r="117" spans="1:4" ht="72" customHeight="1">
      <c r="A117" s="79" t="s">
        <v>333</v>
      </c>
      <c r="B117" s="80"/>
      <c r="C117" s="80"/>
      <c r="D117" s="81"/>
    </row>
    <row r="118" spans="1:4" ht="15.75">
      <c r="A118" s="12"/>
      <c r="B118" s="13"/>
      <c r="C118" s="21"/>
      <c r="D118" s="9"/>
    </row>
    <row r="119" spans="1:10" s="31" customFormat="1" ht="37.5" customHeight="1">
      <c r="A119" s="4" t="s">
        <v>295</v>
      </c>
      <c r="B119" s="75" t="s">
        <v>296</v>
      </c>
      <c r="C119" s="75"/>
      <c r="D119" s="75"/>
      <c r="E119" s="55"/>
      <c r="F119" s="55"/>
      <c r="G119" s="42"/>
      <c r="H119" s="42"/>
      <c r="I119" s="42"/>
      <c r="J119" s="42"/>
    </row>
    <row r="120" spans="1:10" s="31" customFormat="1" ht="15.75">
      <c r="A120" s="29" t="s">
        <v>297</v>
      </c>
      <c r="B120" s="32"/>
      <c r="C120" s="55"/>
      <c r="D120" s="55"/>
      <c r="E120" s="55"/>
      <c r="F120" s="55"/>
      <c r="G120" s="42"/>
      <c r="H120" s="42"/>
      <c r="I120" s="42"/>
      <c r="J120" s="42"/>
    </row>
    <row r="121" spans="1:10" s="31" customFormat="1" ht="15.75">
      <c r="A121" s="4" t="s">
        <v>298</v>
      </c>
      <c r="B121" s="32"/>
      <c r="C121" s="33"/>
      <c r="D121" s="33"/>
      <c r="E121" s="33"/>
      <c r="F121" s="33"/>
      <c r="G121" s="42"/>
      <c r="H121" s="42"/>
      <c r="I121" s="42"/>
      <c r="J121" s="42"/>
    </row>
    <row r="122" spans="2:10" s="31" customFormat="1" ht="15.75">
      <c r="B122" s="32"/>
      <c r="C122" s="33"/>
      <c r="D122" s="33"/>
      <c r="E122" s="33"/>
      <c r="F122" s="33"/>
      <c r="G122" s="42"/>
      <c r="H122" s="42"/>
      <c r="I122" s="42"/>
      <c r="J122" s="42"/>
    </row>
    <row r="123" spans="1:10" s="31" customFormat="1" ht="15.75">
      <c r="A123" s="4" t="s">
        <v>299</v>
      </c>
      <c r="B123" s="32"/>
      <c r="C123" s="33"/>
      <c r="D123" s="33"/>
      <c r="E123" s="33"/>
      <c r="F123" s="33"/>
      <c r="G123" s="42"/>
      <c r="H123" s="42"/>
      <c r="I123" s="42"/>
      <c r="J123" s="42"/>
    </row>
    <row r="124" spans="1:10" s="31" customFormat="1" ht="15.75">
      <c r="A124" s="82" t="s">
        <v>305</v>
      </c>
      <c r="B124" s="82"/>
      <c r="C124" s="82"/>
      <c r="D124" s="82"/>
      <c r="E124" s="82"/>
      <c r="F124" s="82"/>
      <c r="G124" s="42"/>
      <c r="H124" s="42"/>
      <c r="I124" s="42"/>
      <c r="J124" s="42"/>
    </row>
    <row r="125" spans="1:10" s="31" customFormat="1" ht="15.75">
      <c r="A125" s="4" t="s">
        <v>301</v>
      </c>
      <c r="B125" s="54">
        <v>44657</v>
      </c>
      <c r="C125" s="52"/>
      <c r="D125" s="52"/>
      <c r="E125" s="52"/>
      <c r="F125" s="52"/>
      <c r="G125" s="42"/>
      <c r="H125" s="42"/>
      <c r="I125" s="42"/>
      <c r="J125" s="42"/>
    </row>
    <row r="126" spans="1:10" s="31" customFormat="1" ht="15.75">
      <c r="A126" s="83" t="s">
        <v>302</v>
      </c>
      <c r="B126" s="83"/>
      <c r="C126" s="83"/>
      <c r="D126" s="83"/>
      <c r="E126" s="83"/>
      <c r="F126" s="83"/>
      <c r="G126" s="42"/>
      <c r="H126" s="42"/>
      <c r="I126" s="42"/>
      <c r="J126" s="42"/>
    </row>
    <row r="127" spans="1:10" s="31" customFormat="1" ht="15.75">
      <c r="A127" s="52"/>
      <c r="B127" s="52"/>
      <c r="C127" s="52"/>
      <c r="D127" s="52"/>
      <c r="E127" s="52"/>
      <c r="F127" s="52"/>
      <c r="G127" s="42"/>
      <c r="H127" s="42"/>
      <c r="I127" s="42"/>
      <c r="J127" s="42"/>
    </row>
    <row r="128" spans="1:10" s="31" customFormat="1" ht="15.75">
      <c r="A128" s="52"/>
      <c r="B128" s="52"/>
      <c r="C128" s="52"/>
      <c r="D128" s="52"/>
      <c r="E128" s="52"/>
      <c r="F128" s="52"/>
      <c r="G128" s="42"/>
      <c r="H128" s="42"/>
      <c r="I128" s="42"/>
      <c r="J128" s="42"/>
    </row>
    <row r="129" spans="1:10" s="31" customFormat="1" ht="15.75">
      <c r="A129" s="4" t="s">
        <v>303</v>
      </c>
      <c r="B129" s="4"/>
      <c r="C129" s="14"/>
      <c r="D129" s="54">
        <v>44657</v>
      </c>
      <c r="F129" s="4"/>
      <c r="G129" s="42"/>
      <c r="H129" s="42"/>
      <c r="I129" s="42"/>
      <c r="J129" s="42"/>
    </row>
    <row r="130" spans="1:10" s="31" customFormat="1" ht="15.75">
      <c r="A130" s="74" t="s">
        <v>304</v>
      </c>
      <c r="B130" s="74"/>
      <c r="C130" s="74"/>
      <c r="D130" s="74"/>
      <c r="E130" s="74"/>
      <c r="F130" s="74"/>
      <c r="G130" s="42"/>
      <c r="H130" s="42"/>
      <c r="I130" s="42"/>
      <c r="J130" s="42"/>
    </row>
    <row r="131" spans="1:10" s="31" customFormat="1" ht="15.75">
      <c r="A131" s="2"/>
      <c r="B131" s="4"/>
      <c r="C131" s="14"/>
      <c r="D131" s="14"/>
      <c r="E131" s="2"/>
      <c r="F131" s="2"/>
      <c r="G131" s="42"/>
      <c r="H131" s="42"/>
      <c r="I131" s="42"/>
      <c r="J131" s="42"/>
    </row>
    <row r="132" spans="1:10" s="31" customFormat="1" ht="15.75">
      <c r="A132" s="11" t="s">
        <v>332</v>
      </c>
      <c r="B132" s="29"/>
      <c r="C132" s="29"/>
      <c r="D132" s="29"/>
      <c r="E132" s="2"/>
      <c r="F132" s="2"/>
      <c r="G132" s="42"/>
      <c r="H132" s="42"/>
      <c r="I132" s="42"/>
      <c r="J132" s="42"/>
    </row>
    <row r="133" spans="1:4" ht="15">
      <c r="A133" s="53" t="s">
        <v>0</v>
      </c>
      <c r="B133" s="29"/>
      <c r="C133" s="29"/>
      <c r="D133" s="29"/>
    </row>
    <row r="134" ht="15.75">
      <c r="H134" s="11"/>
    </row>
    <row r="135" spans="6:8" ht="15.75">
      <c r="F135" s="3"/>
      <c r="H135" s="11"/>
    </row>
    <row r="136" spans="5:6" ht="15.75">
      <c r="E136" s="3"/>
      <c r="F136" s="3"/>
    </row>
    <row r="137" spans="5:8" ht="15.75">
      <c r="E137" s="3"/>
      <c r="F137" s="3"/>
      <c r="H137" s="11"/>
    </row>
    <row r="138" spans="5:8" ht="15.75">
      <c r="E138" s="3"/>
      <c r="F138" s="3"/>
      <c r="H138" s="11"/>
    </row>
    <row r="140" ht="15.75">
      <c r="H140" s="11"/>
    </row>
    <row r="141" ht="15.75">
      <c r="H141" s="11"/>
    </row>
    <row r="142" ht="15.75">
      <c r="H142" s="11"/>
    </row>
    <row r="145" spans="5:6" ht="15.75">
      <c r="E145" s="3"/>
      <c r="F145" s="3"/>
    </row>
    <row r="146" spans="5:6" ht="15.75">
      <c r="E146" s="3"/>
      <c r="F146" s="3"/>
    </row>
    <row r="147" spans="5:8" ht="15.75">
      <c r="E147" s="3"/>
      <c r="F147" s="3"/>
      <c r="H147" s="11"/>
    </row>
    <row r="148" spans="6:8" ht="15.75">
      <c r="F148" s="3"/>
      <c r="H148" s="11"/>
    </row>
    <row r="149" spans="6:8" ht="15.75">
      <c r="F149" s="3"/>
      <c r="H149" s="11"/>
    </row>
    <row r="150" ht="15.75">
      <c r="H150" s="11"/>
    </row>
    <row r="151" spans="5:6" ht="15.75">
      <c r="E151" s="3"/>
      <c r="F151" s="3"/>
    </row>
    <row r="152" spans="5:8" ht="15.75">
      <c r="E152" s="3"/>
      <c r="F152" s="3"/>
      <c r="H152" s="11"/>
    </row>
    <row r="153" ht="15.75">
      <c r="H153" s="11"/>
    </row>
    <row r="154" spans="5:8" ht="15.75">
      <c r="E154" s="3"/>
      <c r="F154" s="3"/>
      <c r="H154" s="11"/>
    </row>
    <row r="157" spans="5:6" ht="15.75">
      <c r="E157" s="3"/>
      <c r="F157" s="3"/>
    </row>
    <row r="158" spans="6:8" ht="15.75">
      <c r="F158" s="3"/>
      <c r="H158" s="11"/>
    </row>
    <row r="159" spans="6:8" ht="15.75">
      <c r="F159" s="3"/>
      <c r="H159" s="11"/>
    </row>
    <row r="160" ht="15.75">
      <c r="H160" s="11"/>
    </row>
    <row r="161" spans="6:8" ht="15.75">
      <c r="F161" s="3"/>
      <c r="H161" s="11"/>
    </row>
    <row r="304" ht="15.75">
      <c r="A304" s="1" t="s">
        <v>19</v>
      </c>
    </row>
  </sheetData>
  <sheetProtection/>
  <mergeCells count="9">
    <mergeCell ref="A130:F130"/>
    <mergeCell ref="B119:D119"/>
    <mergeCell ref="A6:D6"/>
    <mergeCell ref="A2:D2"/>
    <mergeCell ref="A3:D3"/>
    <mergeCell ref="A4:D4"/>
    <mergeCell ref="A117:D117"/>
    <mergeCell ref="A124:F124"/>
    <mergeCell ref="A126:F126"/>
  </mergeCells>
  <printOptions/>
  <pageMargins left="0.7480314960629921" right="0.7480314960629921" top="0.73" bottom="0.6" header="0.5118110236220472" footer="0.5118110236220472"/>
  <pageSetup fitToHeight="2" fitToWidth="1" horizontalDpi="600" verticalDpi="600" orientation="portrait" paperSize="9" scale="65" r:id="rId1"/>
  <rowBreaks count="2" manualBreakCount="2">
    <brk id="62" max="3" man="1"/>
    <brk id="18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127"/>
  <sheetViews>
    <sheetView view="pageBreakPreview" zoomScaleSheetLayoutView="100" workbookViewId="0" topLeftCell="A1">
      <selection activeCell="A112" sqref="A112"/>
    </sheetView>
  </sheetViews>
  <sheetFormatPr defaultColWidth="9.140625" defaultRowHeight="12.75"/>
  <cols>
    <col min="1" max="1" width="65.57421875" style="31" customWidth="1"/>
    <col min="2" max="2" width="14.00390625" style="32" customWidth="1"/>
    <col min="3" max="3" width="15.7109375" style="33" customWidth="1"/>
    <col min="4" max="4" width="18.7109375" style="33" customWidth="1"/>
    <col min="5" max="5" width="16.00390625" style="33" customWidth="1"/>
    <col min="6" max="6" width="23.00390625" style="33" customWidth="1"/>
    <col min="7" max="7" width="25.421875" style="42" customWidth="1"/>
    <col min="8" max="8" width="13.28125" style="42" customWidth="1"/>
    <col min="9" max="9" width="15.00390625" style="42" customWidth="1"/>
    <col min="10" max="10" width="13.28125" style="42" bestFit="1" customWidth="1"/>
    <col min="11" max="11" width="16.140625" style="42" customWidth="1"/>
    <col min="12" max="12" width="12.7109375" style="31" customWidth="1"/>
    <col min="13" max="13" width="15.57421875" style="31" customWidth="1"/>
    <col min="14" max="16384" width="9.140625" style="31" customWidth="1"/>
  </cols>
  <sheetData>
    <row r="2" spans="1:6" ht="15.75">
      <c r="A2" s="86" t="s">
        <v>13</v>
      </c>
      <c r="B2" s="86"/>
      <c r="C2" s="86"/>
      <c r="D2" s="86"/>
      <c r="E2" s="86"/>
      <c r="F2" s="86"/>
    </row>
    <row r="3" spans="1:6" ht="15.75">
      <c r="A3" s="87" t="str">
        <f>'[2]Ф1'!A3</f>
        <v>Акционерное общество "Инвестиционный Дом "Астана-Инвест"</v>
      </c>
      <c r="B3" s="87"/>
      <c r="C3" s="87"/>
      <c r="D3" s="87"/>
      <c r="E3" s="87"/>
      <c r="F3" s="87"/>
    </row>
    <row r="4" spans="1:6" ht="15.75">
      <c r="A4" s="86" t="str">
        <f>'Ф1'!A4</f>
        <v> отчетный период: март 2022 года</v>
      </c>
      <c r="B4" s="86"/>
      <c r="C4" s="86"/>
      <c r="D4" s="86"/>
      <c r="E4" s="86"/>
      <c r="F4" s="86"/>
    </row>
    <row r="5" spans="1:6" ht="15.75">
      <c r="A5" s="86"/>
      <c r="B5" s="86"/>
      <c r="C5" s="86"/>
      <c r="D5" s="86"/>
      <c r="E5" s="86"/>
      <c r="F5" s="86"/>
    </row>
    <row r="6" spans="1:6" ht="15.75">
      <c r="A6" s="35"/>
      <c r="B6" s="34"/>
      <c r="C6" s="14"/>
      <c r="D6" s="14"/>
      <c r="E6" s="14"/>
      <c r="F6" s="14"/>
    </row>
    <row r="7" spans="1:6" ht="15.75">
      <c r="A7" s="85" t="s">
        <v>25</v>
      </c>
      <c r="B7" s="85"/>
      <c r="C7" s="85"/>
      <c r="D7" s="85"/>
      <c r="E7" s="85"/>
      <c r="F7" s="85"/>
    </row>
    <row r="8" spans="1:6" ht="110.25">
      <c r="A8" s="15" t="s">
        <v>20</v>
      </c>
      <c r="B8" s="15" t="s">
        <v>36</v>
      </c>
      <c r="C8" s="15" t="s">
        <v>27</v>
      </c>
      <c r="D8" s="15" t="s">
        <v>22</v>
      </c>
      <c r="E8" s="15" t="s">
        <v>26</v>
      </c>
      <c r="F8" s="15" t="s">
        <v>21</v>
      </c>
    </row>
    <row r="9" spans="1:6" ht="15.75">
      <c r="A9" s="24">
        <v>1</v>
      </c>
      <c r="B9" s="24">
        <v>2</v>
      </c>
      <c r="C9" s="23">
        <v>3</v>
      </c>
      <c r="D9" s="23">
        <v>4</v>
      </c>
      <c r="E9" s="23">
        <v>5</v>
      </c>
      <c r="F9" s="23">
        <v>6</v>
      </c>
    </row>
    <row r="10" spans="1:11" ht="15.75">
      <c r="A10" s="25" t="s">
        <v>152</v>
      </c>
      <c r="B10" s="36" t="s">
        <v>88</v>
      </c>
      <c r="C10" s="22">
        <f>C12+C13+C26</f>
        <v>16663</v>
      </c>
      <c r="D10" s="22">
        <f>D12+D13+D26</f>
        <v>47891</v>
      </c>
      <c r="E10" s="22">
        <f>E12+E13+E26</f>
        <v>16197</v>
      </c>
      <c r="F10" s="22">
        <f>F12+F13+F26</f>
        <v>46753</v>
      </c>
      <c r="G10" s="9"/>
      <c r="H10" s="43"/>
      <c r="I10" s="44"/>
      <c r="J10" s="43"/>
      <c r="K10" s="43"/>
    </row>
    <row r="11" spans="1:11" ht="15.75">
      <c r="A11" s="25" t="s">
        <v>153</v>
      </c>
      <c r="B11" s="36" t="s">
        <v>64</v>
      </c>
      <c r="C11" s="23"/>
      <c r="D11" s="23"/>
      <c r="E11" s="23"/>
      <c r="F11" s="23"/>
      <c r="G11" s="9"/>
      <c r="H11" s="45"/>
      <c r="I11" s="44"/>
      <c r="J11" s="43"/>
      <c r="K11" s="9"/>
    </row>
    <row r="12" spans="1:11" ht="15.75">
      <c r="A12" s="25" t="s">
        <v>154</v>
      </c>
      <c r="B12" s="36" t="s">
        <v>89</v>
      </c>
      <c r="C12" s="23"/>
      <c r="D12" s="23"/>
      <c r="E12" s="23"/>
      <c r="F12" s="23"/>
      <c r="G12" s="9"/>
      <c r="H12" s="9"/>
      <c r="I12" s="44"/>
      <c r="J12" s="43"/>
      <c r="K12" s="9"/>
    </row>
    <row r="13" spans="1:11" ht="15.75">
      <c r="A13" s="25" t="s">
        <v>155</v>
      </c>
      <c r="B13" s="36" t="s">
        <v>90</v>
      </c>
      <c r="C13" s="23">
        <v>16262</v>
      </c>
      <c r="D13" s="23">
        <v>47284</v>
      </c>
      <c r="E13" s="23">
        <v>16104</v>
      </c>
      <c r="F13" s="23">
        <v>46412</v>
      </c>
      <c r="G13" s="9"/>
      <c r="H13" s="9"/>
      <c r="I13" s="44"/>
      <c r="J13" s="43"/>
      <c r="K13" s="9"/>
    </row>
    <row r="14" spans="1:11" ht="15.75">
      <c r="A14" s="25" t="s">
        <v>153</v>
      </c>
      <c r="B14" s="36" t="s">
        <v>64</v>
      </c>
      <c r="C14" s="23"/>
      <c r="D14" s="23"/>
      <c r="E14" s="23"/>
      <c r="F14" s="23"/>
      <c r="G14" s="9"/>
      <c r="H14" s="9"/>
      <c r="I14" s="44"/>
      <c r="J14" s="43"/>
      <c r="K14" s="9"/>
    </row>
    <row r="15" spans="1:11" ht="31.5">
      <c r="A15" s="25" t="s">
        <v>253</v>
      </c>
      <c r="B15" s="36" t="s">
        <v>321</v>
      </c>
      <c r="C15" s="23"/>
      <c r="D15" s="23"/>
      <c r="E15" s="23"/>
      <c r="F15" s="23"/>
      <c r="G15" s="9"/>
      <c r="H15" s="9"/>
      <c r="I15" s="44"/>
      <c r="J15" s="43"/>
      <c r="K15" s="9"/>
    </row>
    <row r="16" spans="1:11" ht="15.75">
      <c r="A16" s="25" t="s">
        <v>153</v>
      </c>
      <c r="B16" s="36"/>
      <c r="C16" s="23"/>
      <c r="D16" s="23"/>
      <c r="E16" s="23"/>
      <c r="F16" s="23"/>
      <c r="G16" s="9"/>
      <c r="H16" s="9"/>
      <c r="I16" s="44"/>
      <c r="J16" s="43"/>
      <c r="K16" s="9"/>
    </row>
    <row r="17" spans="1:13" ht="47.25">
      <c r="A17" s="25" t="s">
        <v>254</v>
      </c>
      <c r="B17" s="36" t="s">
        <v>322</v>
      </c>
      <c r="C17" s="23"/>
      <c r="D17" s="23"/>
      <c r="E17" s="23"/>
      <c r="F17" s="23"/>
      <c r="G17" s="9"/>
      <c r="H17" s="9"/>
      <c r="I17" s="44"/>
      <c r="J17" s="43"/>
      <c r="K17" s="9"/>
      <c r="L17" s="46"/>
      <c r="M17" s="46"/>
    </row>
    <row r="18" spans="1:13" ht="47.25">
      <c r="A18" s="25" t="s">
        <v>255</v>
      </c>
      <c r="B18" s="36" t="s">
        <v>323</v>
      </c>
      <c r="C18" s="23"/>
      <c r="D18" s="23"/>
      <c r="E18" s="23"/>
      <c r="F18" s="23"/>
      <c r="G18" s="9"/>
      <c r="H18" s="45"/>
      <c r="I18" s="44"/>
      <c r="J18" s="43"/>
      <c r="K18" s="9"/>
      <c r="L18" s="46"/>
      <c r="M18" s="46"/>
    </row>
    <row r="19" spans="1:13" ht="47.25">
      <c r="A19" s="25" t="s">
        <v>156</v>
      </c>
      <c r="B19" s="36" t="s">
        <v>324</v>
      </c>
      <c r="C19" s="23">
        <v>16262</v>
      </c>
      <c r="D19" s="23">
        <v>47284</v>
      </c>
      <c r="E19" s="23">
        <v>16104</v>
      </c>
      <c r="F19" s="23">
        <v>46412</v>
      </c>
      <c r="G19" s="9"/>
      <c r="H19" s="45"/>
      <c r="I19" s="44"/>
      <c r="J19" s="43"/>
      <c r="K19" s="43"/>
      <c r="L19" s="46"/>
      <c r="M19" s="46"/>
    </row>
    <row r="20" spans="1:13" ht="15.75">
      <c r="A20" s="25" t="s">
        <v>153</v>
      </c>
      <c r="B20" s="36"/>
      <c r="C20" s="23"/>
      <c r="D20" s="23"/>
      <c r="E20" s="23"/>
      <c r="F20" s="23"/>
      <c r="G20" s="9"/>
      <c r="H20" s="45"/>
      <c r="I20" s="44"/>
      <c r="J20" s="43"/>
      <c r="K20" s="43"/>
      <c r="L20" s="46"/>
      <c r="M20" s="46"/>
    </row>
    <row r="21" spans="1:13" ht="63">
      <c r="A21" s="25" t="s">
        <v>157</v>
      </c>
      <c r="B21" s="36" t="s">
        <v>325</v>
      </c>
      <c r="C21" s="23"/>
      <c r="D21" s="23"/>
      <c r="E21" s="23"/>
      <c r="F21" s="23"/>
      <c r="G21" s="9"/>
      <c r="H21" s="45"/>
      <c r="I21" s="44"/>
      <c r="J21" s="43"/>
      <c r="K21" s="9"/>
      <c r="L21" s="46"/>
      <c r="M21" s="46"/>
    </row>
    <row r="22" spans="1:13" ht="31.5">
      <c r="A22" s="25" t="s">
        <v>158</v>
      </c>
      <c r="B22" s="36" t="s">
        <v>326</v>
      </c>
      <c r="C22" s="30">
        <v>2352</v>
      </c>
      <c r="D22" s="30">
        <v>4489</v>
      </c>
      <c r="E22" s="30">
        <v>3541</v>
      </c>
      <c r="F22" s="30">
        <v>9918</v>
      </c>
      <c r="G22" s="9"/>
      <c r="H22" s="45"/>
      <c r="I22" s="44"/>
      <c r="J22" s="43"/>
      <c r="K22" s="9"/>
      <c r="L22" s="46"/>
      <c r="M22" s="46"/>
    </row>
    <row r="23" spans="1:13" ht="31.5">
      <c r="A23" s="25" t="s">
        <v>327</v>
      </c>
      <c r="B23" s="36" t="s">
        <v>328</v>
      </c>
      <c r="C23" s="23"/>
      <c r="D23" s="23"/>
      <c r="E23" s="23"/>
      <c r="F23" s="23"/>
      <c r="G23" s="9"/>
      <c r="H23" s="45"/>
      <c r="I23" s="44"/>
      <c r="J23" s="43"/>
      <c r="K23" s="9"/>
      <c r="L23" s="46"/>
      <c r="M23" s="46"/>
    </row>
    <row r="24" spans="1:13" ht="15.75">
      <c r="A24" s="25" t="s">
        <v>153</v>
      </c>
      <c r="B24" s="36"/>
      <c r="C24" s="23"/>
      <c r="D24" s="23"/>
      <c r="E24" s="23"/>
      <c r="F24" s="23"/>
      <c r="G24" s="9"/>
      <c r="H24" s="45"/>
      <c r="I24" s="44"/>
      <c r="J24" s="43"/>
      <c r="K24" s="9"/>
      <c r="L24" s="46"/>
      <c r="M24" s="46"/>
    </row>
    <row r="25" spans="1:13" ht="31.5">
      <c r="A25" s="25" t="s">
        <v>256</v>
      </c>
      <c r="B25" s="36" t="s">
        <v>329</v>
      </c>
      <c r="C25" s="22"/>
      <c r="D25" s="22"/>
      <c r="E25" s="22"/>
      <c r="F25" s="22"/>
      <c r="G25" s="9"/>
      <c r="H25" s="45"/>
      <c r="I25" s="44"/>
      <c r="J25" s="43"/>
      <c r="K25" s="43"/>
      <c r="L25" s="46"/>
      <c r="M25" s="46"/>
    </row>
    <row r="26" spans="1:11" ht="15.75">
      <c r="A26" s="25" t="s">
        <v>159</v>
      </c>
      <c r="B26" s="36" t="s">
        <v>219</v>
      </c>
      <c r="C26" s="23">
        <v>401</v>
      </c>
      <c r="D26" s="23">
        <v>607</v>
      </c>
      <c r="E26" s="23">
        <v>93</v>
      </c>
      <c r="F26" s="23">
        <v>341</v>
      </c>
      <c r="G26" s="9"/>
      <c r="H26" s="45"/>
      <c r="I26" s="44"/>
      <c r="J26" s="43"/>
      <c r="K26" s="9"/>
    </row>
    <row r="27" spans="1:11" ht="15.75">
      <c r="A27" s="25" t="s">
        <v>160</v>
      </c>
      <c r="B27" s="36" t="s">
        <v>220</v>
      </c>
      <c r="C27" s="23"/>
      <c r="D27" s="23"/>
      <c r="E27" s="23"/>
      <c r="F27" s="23"/>
      <c r="G27" s="9"/>
      <c r="H27" s="45"/>
      <c r="I27" s="44"/>
      <c r="J27" s="43"/>
      <c r="K27" s="9"/>
    </row>
    <row r="28" spans="1:11" ht="15.75">
      <c r="A28" s="25" t="s">
        <v>161</v>
      </c>
      <c r="B28" s="36" t="s">
        <v>87</v>
      </c>
      <c r="C28" s="22">
        <f>SUM(C34:C39)</f>
        <v>2709</v>
      </c>
      <c r="D28" s="22">
        <f>SUM(D34:D39)</f>
        <v>12376</v>
      </c>
      <c r="E28" s="22">
        <f>SUM(E34:E39)</f>
        <v>1740</v>
      </c>
      <c r="F28" s="22">
        <f>SUM(F34:F39)</f>
        <v>4943</v>
      </c>
      <c r="G28" s="9"/>
      <c r="H28" s="45"/>
      <c r="I28" s="44"/>
      <c r="J28" s="43"/>
      <c r="K28" s="9"/>
    </row>
    <row r="29" spans="1:11" ht="15.75">
      <c r="A29" s="25" t="s">
        <v>4</v>
      </c>
      <c r="B29" s="36" t="s">
        <v>64</v>
      </c>
      <c r="C29" s="23"/>
      <c r="D29" s="23"/>
      <c r="E29" s="23"/>
      <c r="F29" s="23"/>
      <c r="G29" s="9"/>
      <c r="H29" s="45"/>
      <c r="I29" s="44"/>
      <c r="J29" s="43"/>
      <c r="K29" s="9"/>
    </row>
    <row r="30" spans="1:11" ht="15.75">
      <c r="A30" s="25" t="s">
        <v>162</v>
      </c>
      <c r="B30" s="36" t="s">
        <v>221</v>
      </c>
      <c r="C30" s="23"/>
      <c r="D30" s="23"/>
      <c r="E30" s="23"/>
      <c r="F30" s="23"/>
      <c r="G30" s="9"/>
      <c r="H30" s="45"/>
      <c r="I30" s="44"/>
      <c r="J30" s="43"/>
      <c r="K30" s="9"/>
    </row>
    <row r="31" spans="1:11" ht="15.75">
      <c r="A31" s="25" t="s">
        <v>4</v>
      </c>
      <c r="B31" s="37" t="s">
        <v>64</v>
      </c>
      <c r="C31" s="23"/>
      <c r="D31" s="23"/>
      <c r="E31" s="23"/>
      <c r="F31" s="23"/>
      <c r="G31" s="9"/>
      <c r="H31" s="45"/>
      <c r="I31" s="44"/>
      <c r="J31" s="43"/>
      <c r="K31" s="9"/>
    </row>
    <row r="32" spans="1:11" ht="15.75">
      <c r="A32" s="25" t="s">
        <v>163</v>
      </c>
      <c r="B32" s="38" t="s">
        <v>222</v>
      </c>
      <c r="C32" s="23"/>
      <c r="D32" s="23"/>
      <c r="E32" s="23"/>
      <c r="F32" s="23"/>
      <c r="G32" s="9"/>
      <c r="H32" s="45"/>
      <c r="I32" s="44"/>
      <c r="J32" s="43"/>
      <c r="K32" s="9"/>
    </row>
    <row r="33" spans="1:11" ht="15.75">
      <c r="A33" s="25" t="s">
        <v>164</v>
      </c>
      <c r="B33" s="38" t="s">
        <v>223</v>
      </c>
      <c r="C33" s="22"/>
      <c r="D33" s="22"/>
      <c r="E33" s="22"/>
      <c r="F33" s="22"/>
      <c r="G33" s="9"/>
      <c r="H33" s="43"/>
      <c r="I33" s="44"/>
      <c r="J33" s="43"/>
      <c r="K33" s="43"/>
    </row>
    <row r="34" spans="1:11" ht="15.75">
      <c r="A34" s="25" t="s">
        <v>165</v>
      </c>
      <c r="B34" s="38" t="s">
        <v>224</v>
      </c>
      <c r="C34" s="23">
        <v>540</v>
      </c>
      <c r="D34" s="23">
        <v>1620</v>
      </c>
      <c r="E34" s="23">
        <v>540</v>
      </c>
      <c r="F34" s="23">
        <v>1620</v>
      </c>
      <c r="G34" s="9"/>
      <c r="H34" s="45"/>
      <c r="I34" s="44"/>
      <c r="J34" s="43"/>
      <c r="K34" s="9"/>
    </row>
    <row r="35" spans="1:11" ht="15.75">
      <c r="A35" s="25" t="s">
        <v>166</v>
      </c>
      <c r="B35" s="38" t="s">
        <v>225</v>
      </c>
      <c r="C35" s="23"/>
      <c r="D35" s="23"/>
      <c r="E35" s="23"/>
      <c r="F35" s="23"/>
      <c r="G35" s="9"/>
      <c r="H35" s="45"/>
      <c r="I35" s="44"/>
      <c r="J35" s="43"/>
      <c r="K35" s="9"/>
    </row>
    <row r="36" spans="1:11" ht="15.75">
      <c r="A36" s="25" t="s">
        <v>167</v>
      </c>
      <c r="B36" s="38" t="s">
        <v>226</v>
      </c>
      <c r="C36" s="23">
        <v>-1175</v>
      </c>
      <c r="D36" s="23">
        <v>477</v>
      </c>
      <c r="E36" s="23">
        <v>100</v>
      </c>
      <c r="F36" s="23">
        <v>300</v>
      </c>
      <c r="G36" s="9"/>
      <c r="H36" s="45"/>
      <c r="I36" s="44"/>
      <c r="J36" s="43"/>
      <c r="K36" s="9"/>
    </row>
    <row r="37" spans="1:11" ht="15.75">
      <c r="A37" s="25" t="s">
        <v>168</v>
      </c>
      <c r="B37" s="38" t="s">
        <v>227</v>
      </c>
      <c r="C37" s="23">
        <v>1291</v>
      </c>
      <c r="D37" s="23">
        <v>5106</v>
      </c>
      <c r="E37" s="23">
        <v>510</v>
      </c>
      <c r="F37" s="23">
        <v>1343</v>
      </c>
      <c r="G37" s="9"/>
      <c r="H37" s="45"/>
      <c r="I37" s="44"/>
      <c r="J37" s="43"/>
      <c r="K37" s="43"/>
    </row>
    <row r="38" spans="1:11" ht="15.75">
      <c r="A38" s="25" t="s">
        <v>169</v>
      </c>
      <c r="B38" s="38" t="s">
        <v>228</v>
      </c>
      <c r="C38" s="23">
        <v>140</v>
      </c>
      <c r="D38" s="23">
        <v>420</v>
      </c>
      <c r="E38" s="23">
        <v>140</v>
      </c>
      <c r="F38" s="23">
        <v>420</v>
      </c>
      <c r="G38" s="9"/>
      <c r="H38" s="45"/>
      <c r="I38" s="44"/>
      <c r="J38" s="43"/>
      <c r="K38" s="43"/>
    </row>
    <row r="39" spans="1:11" ht="15.75">
      <c r="A39" s="25" t="s">
        <v>170</v>
      </c>
      <c r="B39" s="38" t="s">
        <v>229</v>
      </c>
      <c r="C39" s="23">
        <v>1913</v>
      </c>
      <c r="D39" s="23">
        <v>4753</v>
      </c>
      <c r="E39" s="23">
        <v>450</v>
      </c>
      <c r="F39" s="23">
        <v>1260</v>
      </c>
      <c r="G39" s="9"/>
      <c r="H39" s="45"/>
      <c r="I39" s="44"/>
      <c r="J39" s="43"/>
      <c r="K39" s="43"/>
    </row>
    <row r="40" spans="1:11" ht="15.75">
      <c r="A40" s="25" t="s">
        <v>171</v>
      </c>
      <c r="B40" s="38" t="s">
        <v>230</v>
      </c>
      <c r="C40" s="22"/>
      <c r="D40" s="22"/>
      <c r="E40" s="22"/>
      <c r="F40" s="22"/>
      <c r="G40" s="9"/>
      <c r="H40" s="45"/>
      <c r="I40" s="44"/>
      <c r="J40" s="43"/>
      <c r="K40" s="43"/>
    </row>
    <row r="41" spans="1:11" ht="15.75">
      <c r="A41" s="25" t="s">
        <v>57</v>
      </c>
      <c r="B41" s="38" t="s">
        <v>231</v>
      </c>
      <c r="C41" s="22"/>
      <c r="D41" s="22"/>
      <c r="E41" s="22"/>
      <c r="F41" s="22"/>
      <c r="G41" s="9"/>
      <c r="H41" s="45"/>
      <c r="I41" s="44"/>
      <c r="J41" s="43"/>
      <c r="K41" s="43"/>
    </row>
    <row r="42" spans="1:11" ht="15.75">
      <c r="A42" s="25" t="s">
        <v>172</v>
      </c>
      <c r="B42" s="38" t="s">
        <v>91</v>
      </c>
      <c r="C42" s="23"/>
      <c r="D42" s="23"/>
      <c r="E42" s="23">
        <v>429</v>
      </c>
      <c r="F42" s="23">
        <v>6279</v>
      </c>
      <c r="G42" s="9"/>
      <c r="H42" s="43"/>
      <c r="I42" s="44"/>
      <c r="J42" s="43"/>
      <c r="K42" s="43"/>
    </row>
    <row r="43" spans="1:11" ht="47.25">
      <c r="A43" s="25" t="s">
        <v>173</v>
      </c>
      <c r="B43" s="38" t="s">
        <v>93</v>
      </c>
      <c r="C43" s="23">
        <v>109715</v>
      </c>
      <c r="D43" s="23">
        <v>172955</v>
      </c>
      <c r="E43" s="23">
        <v>82893</v>
      </c>
      <c r="F43" s="23">
        <v>88093</v>
      </c>
      <c r="G43" s="9"/>
      <c r="H43" s="45"/>
      <c r="I43" s="44"/>
      <c r="J43" s="43"/>
      <c r="K43" s="9"/>
    </row>
    <row r="44" spans="1:11" ht="15.75">
      <c r="A44" s="25" t="s">
        <v>174</v>
      </c>
      <c r="B44" s="38" t="s">
        <v>95</v>
      </c>
      <c r="C44" s="23"/>
      <c r="D44" s="23"/>
      <c r="E44" s="23"/>
      <c r="F44" s="23"/>
      <c r="G44" s="9"/>
      <c r="H44" s="43"/>
      <c r="I44" s="44"/>
      <c r="J44" s="43"/>
      <c r="K44" s="43"/>
    </row>
    <row r="45" spans="1:11" ht="15.75">
      <c r="A45" s="25" t="s">
        <v>175</v>
      </c>
      <c r="B45" s="38" t="s">
        <v>97</v>
      </c>
      <c r="C45" s="70">
        <v>27572</v>
      </c>
      <c r="D45" s="70">
        <v>64464</v>
      </c>
      <c r="E45" s="23">
        <v>9730</v>
      </c>
      <c r="F45" s="23">
        <v>24310</v>
      </c>
      <c r="G45" s="9"/>
      <c r="H45" s="45"/>
      <c r="I45" s="44"/>
      <c r="J45" s="43"/>
      <c r="K45" s="9"/>
    </row>
    <row r="46" spans="1:11" ht="15.75">
      <c r="A46" s="25" t="s">
        <v>176</v>
      </c>
      <c r="B46" s="38" t="s">
        <v>99</v>
      </c>
      <c r="C46" s="23"/>
      <c r="D46" s="23">
        <v>47387</v>
      </c>
      <c r="E46" s="23">
        <v>146710</v>
      </c>
      <c r="F46" s="23">
        <v>314254</v>
      </c>
      <c r="G46" s="9"/>
      <c r="H46" s="45"/>
      <c r="I46" s="44"/>
      <c r="J46" s="43"/>
      <c r="K46" s="9"/>
    </row>
    <row r="47" spans="1:11" ht="15.75">
      <c r="A47" s="25" t="s">
        <v>177</v>
      </c>
      <c r="B47" s="38" t="s">
        <v>101</v>
      </c>
      <c r="C47" s="23"/>
      <c r="D47" s="23"/>
      <c r="E47" s="23"/>
      <c r="F47" s="23"/>
      <c r="G47" s="9"/>
      <c r="H47" s="45"/>
      <c r="I47" s="44"/>
      <c r="J47" s="43"/>
      <c r="K47" s="9"/>
    </row>
    <row r="48" spans="1:11" ht="31.5">
      <c r="A48" s="25" t="s">
        <v>178</v>
      </c>
      <c r="B48" s="38" t="s">
        <v>102</v>
      </c>
      <c r="C48" s="23"/>
      <c r="D48" s="23"/>
      <c r="E48" s="23"/>
      <c r="F48" s="23"/>
      <c r="G48" s="9"/>
      <c r="H48" s="45"/>
      <c r="I48" s="44"/>
      <c r="J48" s="43"/>
      <c r="K48" s="9"/>
    </row>
    <row r="49" spans="1:11" ht="31.5">
      <c r="A49" s="25" t="s">
        <v>179</v>
      </c>
      <c r="B49" s="38" t="s">
        <v>103</v>
      </c>
      <c r="C49" s="23">
        <f>C53</f>
        <v>0</v>
      </c>
      <c r="D49" s="23">
        <f>D53</f>
        <v>459</v>
      </c>
      <c r="E49" s="23">
        <f>E53</f>
        <v>686</v>
      </c>
      <c r="F49" s="23">
        <f>F53</f>
        <v>2405</v>
      </c>
      <c r="G49" s="9"/>
      <c r="H49" s="45"/>
      <c r="I49" s="44"/>
      <c r="J49" s="43"/>
      <c r="K49" s="9"/>
    </row>
    <row r="50" spans="1:11" ht="15.75">
      <c r="A50" s="25" t="s">
        <v>4</v>
      </c>
      <c r="B50" s="38" t="s">
        <v>64</v>
      </c>
      <c r="C50" s="23"/>
      <c r="D50" s="23"/>
      <c r="E50" s="23"/>
      <c r="F50" s="23"/>
      <c r="G50" s="9"/>
      <c r="H50" s="45"/>
      <c r="I50" s="44"/>
      <c r="J50" s="43"/>
      <c r="K50" s="9"/>
    </row>
    <row r="51" spans="1:11" ht="15.75">
      <c r="A51" s="25" t="s">
        <v>180</v>
      </c>
      <c r="B51" s="38" t="s">
        <v>232</v>
      </c>
      <c r="C51" s="23"/>
      <c r="D51" s="23"/>
      <c r="E51" s="23"/>
      <c r="F51" s="23"/>
      <c r="G51" s="9"/>
      <c r="H51" s="45"/>
      <c r="I51" s="44"/>
      <c r="J51" s="43"/>
      <c r="K51" s="9"/>
    </row>
    <row r="52" spans="1:11" ht="15.75">
      <c r="A52" s="25" t="s">
        <v>181</v>
      </c>
      <c r="B52" s="39" t="s">
        <v>233</v>
      </c>
      <c r="C52" s="22"/>
      <c r="D52" s="22"/>
      <c r="E52" s="22"/>
      <c r="F52" s="22"/>
      <c r="G52" s="9"/>
      <c r="H52" s="45"/>
      <c r="I52" s="44"/>
      <c r="J52" s="43"/>
      <c r="K52" s="43"/>
    </row>
    <row r="53" spans="1:11" ht="15.75">
      <c r="A53" s="25" t="s">
        <v>182</v>
      </c>
      <c r="B53" s="38" t="s">
        <v>234</v>
      </c>
      <c r="C53" s="23"/>
      <c r="D53" s="23">
        <v>459</v>
      </c>
      <c r="E53" s="23">
        <v>686</v>
      </c>
      <c r="F53" s="23">
        <v>2405</v>
      </c>
      <c r="G53" s="9"/>
      <c r="H53" s="45"/>
      <c r="I53" s="44"/>
      <c r="J53" s="43"/>
      <c r="K53" s="9"/>
    </row>
    <row r="54" spans="1:11" ht="15.75">
      <c r="A54" s="25" t="s">
        <v>183</v>
      </c>
      <c r="B54" s="38" t="s">
        <v>235</v>
      </c>
      <c r="C54" s="23"/>
      <c r="D54" s="23"/>
      <c r="E54" s="23"/>
      <c r="F54" s="23"/>
      <c r="G54" s="9"/>
      <c r="H54" s="45"/>
      <c r="I54" s="44"/>
      <c r="J54" s="43"/>
      <c r="K54" s="9"/>
    </row>
    <row r="55" spans="1:11" ht="47.25">
      <c r="A55" s="25" t="s">
        <v>184</v>
      </c>
      <c r="B55" s="38" t="s">
        <v>104</v>
      </c>
      <c r="C55" s="23">
        <v>5</v>
      </c>
      <c r="D55" s="23">
        <v>129</v>
      </c>
      <c r="E55" s="23"/>
      <c r="F55" s="23"/>
      <c r="G55" s="9"/>
      <c r="H55" s="45"/>
      <c r="I55" s="44"/>
      <c r="J55" s="43"/>
      <c r="K55" s="9"/>
    </row>
    <row r="56" spans="1:11" ht="15.75">
      <c r="A56" s="25" t="s">
        <v>185</v>
      </c>
      <c r="B56" s="38" t="s">
        <v>105</v>
      </c>
      <c r="C56" s="23">
        <v>5</v>
      </c>
      <c r="D56" s="23">
        <v>16</v>
      </c>
      <c r="E56" s="23">
        <v>15</v>
      </c>
      <c r="F56" s="23">
        <v>55</v>
      </c>
      <c r="G56" s="9"/>
      <c r="H56" s="45"/>
      <c r="I56" s="44"/>
      <c r="J56" s="43"/>
      <c r="K56" s="43"/>
    </row>
    <row r="57" spans="1:11" ht="15.75">
      <c r="A57" s="26" t="s">
        <v>307</v>
      </c>
      <c r="B57" s="38" t="s">
        <v>106</v>
      </c>
      <c r="C57" s="22">
        <f>C10+C28+C42+C43+C44+C45+C46+C47+C48+C49+C55+C56</f>
        <v>156669</v>
      </c>
      <c r="D57" s="22">
        <f>D10+D28+D42+D43+D44+D45+D46+D47+D48+D49+D55+D56</f>
        <v>345677</v>
      </c>
      <c r="E57" s="22">
        <f>E10+E28+E42+E43+E44+E45+E46+E47+E48+E49+E55+E56</f>
        <v>258400</v>
      </c>
      <c r="F57" s="22">
        <f>F10+F28+F42+F43+F44+F45+F46+F47+F48+F49+F55+F56</f>
        <v>487092</v>
      </c>
      <c r="G57" s="9"/>
      <c r="H57" s="45"/>
      <c r="I57" s="44"/>
      <c r="J57" s="43"/>
      <c r="K57" s="9"/>
    </row>
    <row r="58" spans="1:11" ht="15.75">
      <c r="A58" s="25" t="s">
        <v>186</v>
      </c>
      <c r="B58" s="38" t="s">
        <v>107</v>
      </c>
      <c r="C58" s="22"/>
      <c r="D58" s="22"/>
      <c r="E58" s="22"/>
      <c r="F58" s="22"/>
      <c r="G58" s="9"/>
      <c r="H58" s="45"/>
      <c r="I58" s="44"/>
      <c r="J58" s="43"/>
      <c r="K58" s="9"/>
    </row>
    <row r="59" spans="1:11" ht="15.75">
      <c r="A59" s="25" t="s">
        <v>153</v>
      </c>
      <c r="B59" s="38" t="s">
        <v>64</v>
      </c>
      <c r="C59" s="23"/>
      <c r="D59" s="23"/>
      <c r="E59" s="23"/>
      <c r="F59" s="23"/>
      <c r="G59" s="9"/>
      <c r="H59" s="45"/>
      <c r="I59" s="44"/>
      <c r="J59" s="43"/>
      <c r="K59" s="9"/>
    </row>
    <row r="60" spans="1:11" ht="15.75">
      <c r="A60" s="25" t="s">
        <v>187</v>
      </c>
      <c r="B60" s="38" t="s">
        <v>236</v>
      </c>
      <c r="C60" s="23"/>
      <c r="D60" s="23"/>
      <c r="E60" s="23"/>
      <c r="F60" s="23"/>
      <c r="G60" s="9"/>
      <c r="H60" s="45"/>
      <c r="I60" s="44"/>
      <c r="J60" s="43"/>
      <c r="K60" s="9"/>
    </row>
    <row r="61" spans="1:11" ht="15.75">
      <c r="A61" s="25" t="s">
        <v>188</v>
      </c>
      <c r="B61" s="38" t="s">
        <v>237</v>
      </c>
      <c r="C61" s="23"/>
      <c r="D61" s="23"/>
      <c r="E61" s="23"/>
      <c r="F61" s="23"/>
      <c r="G61" s="9"/>
      <c r="H61" s="45"/>
      <c r="I61" s="44"/>
      <c r="J61" s="43"/>
      <c r="K61" s="9"/>
    </row>
    <row r="62" spans="1:11" ht="15.75">
      <c r="A62" s="25" t="s">
        <v>189</v>
      </c>
      <c r="B62" s="38" t="s">
        <v>238</v>
      </c>
      <c r="C62" s="22"/>
      <c r="D62" s="22"/>
      <c r="E62" s="22"/>
      <c r="F62" s="22"/>
      <c r="G62" s="43"/>
      <c r="H62" s="43"/>
      <c r="I62" s="44"/>
      <c r="J62" s="43"/>
      <c r="K62" s="43"/>
    </row>
    <row r="63" spans="1:11" ht="15.75">
      <c r="A63" s="25" t="s">
        <v>190</v>
      </c>
      <c r="B63" s="38" t="s">
        <v>239</v>
      </c>
      <c r="C63" s="17"/>
      <c r="D63" s="17"/>
      <c r="E63" s="17"/>
      <c r="F63" s="17"/>
      <c r="G63" s="47"/>
      <c r="H63" s="45"/>
      <c r="I63" s="44"/>
      <c r="J63" s="43"/>
      <c r="K63" s="47"/>
    </row>
    <row r="64" spans="1:11" ht="15.75">
      <c r="A64" s="25" t="s">
        <v>191</v>
      </c>
      <c r="B64" s="38" t="s">
        <v>108</v>
      </c>
      <c r="C64" s="19">
        <f>C67+C68+C71+C69+C70</f>
        <v>1921</v>
      </c>
      <c r="D64" s="19">
        <f>D67+D68+D71+D69+D70</f>
        <v>5118</v>
      </c>
      <c r="E64" s="19">
        <f>E67+E68+E71+E69+E70</f>
        <v>769</v>
      </c>
      <c r="F64" s="19">
        <f>F67+F68+F71+F69+F70</f>
        <v>2119</v>
      </c>
      <c r="G64" s="47"/>
      <c r="H64" s="45"/>
      <c r="I64" s="44"/>
      <c r="J64" s="43"/>
      <c r="K64" s="47"/>
    </row>
    <row r="65" spans="1:11" ht="15.75">
      <c r="A65" s="25" t="s">
        <v>4</v>
      </c>
      <c r="B65" s="38" t="s">
        <v>64</v>
      </c>
      <c r="C65" s="17"/>
      <c r="D65" s="17"/>
      <c r="E65" s="17"/>
      <c r="F65" s="17"/>
      <c r="G65" s="47"/>
      <c r="H65" s="45"/>
      <c r="I65" s="44"/>
      <c r="J65" s="43"/>
      <c r="K65" s="47"/>
    </row>
    <row r="66" spans="1:11" ht="15.75">
      <c r="A66" s="25" t="s">
        <v>192</v>
      </c>
      <c r="B66" s="38" t="s">
        <v>109</v>
      </c>
      <c r="C66" s="17"/>
      <c r="D66" s="17"/>
      <c r="E66" s="17"/>
      <c r="F66" s="17"/>
      <c r="G66" s="47"/>
      <c r="H66" s="45"/>
      <c r="I66" s="44"/>
      <c r="J66" s="43"/>
      <c r="K66" s="47"/>
    </row>
    <row r="67" spans="1:11" ht="15.75">
      <c r="A67" s="25" t="s">
        <v>193</v>
      </c>
      <c r="B67" s="38" t="s">
        <v>110</v>
      </c>
      <c r="C67" s="17">
        <v>30</v>
      </c>
      <c r="D67" s="17">
        <v>90</v>
      </c>
      <c r="E67" s="17">
        <v>30</v>
      </c>
      <c r="F67" s="17">
        <v>83</v>
      </c>
      <c r="G67" s="47"/>
      <c r="H67" s="45"/>
      <c r="I67" s="44"/>
      <c r="J67" s="43"/>
      <c r="K67" s="47"/>
    </row>
    <row r="68" spans="1:11" ht="15.75">
      <c r="A68" s="25" t="s">
        <v>194</v>
      </c>
      <c r="B68" s="38" t="s">
        <v>111</v>
      </c>
      <c r="C68" s="17">
        <v>1139</v>
      </c>
      <c r="D68" s="17">
        <v>2953</v>
      </c>
      <c r="E68" s="17">
        <v>324</v>
      </c>
      <c r="F68" s="17">
        <v>929</v>
      </c>
      <c r="G68" s="47"/>
      <c r="H68" s="45"/>
      <c r="I68" s="44"/>
      <c r="J68" s="43"/>
      <c r="K68" s="47"/>
    </row>
    <row r="69" spans="1:11" ht="15.75">
      <c r="A69" s="25" t="s">
        <v>294</v>
      </c>
      <c r="B69" s="38" t="s">
        <v>112</v>
      </c>
      <c r="C69" s="23">
        <v>752</v>
      </c>
      <c r="D69" s="23">
        <v>2075</v>
      </c>
      <c r="E69" s="23">
        <v>415</v>
      </c>
      <c r="F69" s="23">
        <v>1107</v>
      </c>
      <c r="G69" s="47"/>
      <c r="H69" s="45"/>
      <c r="I69" s="44"/>
      <c r="J69" s="43"/>
      <c r="K69" s="47"/>
    </row>
    <row r="70" spans="1:11" ht="15.75">
      <c r="A70" s="25" t="s">
        <v>195</v>
      </c>
      <c r="B70" s="38" t="s">
        <v>113</v>
      </c>
      <c r="C70" s="28"/>
      <c r="D70" s="28"/>
      <c r="E70" s="28"/>
      <c r="F70" s="28"/>
      <c r="G70" s="43"/>
      <c r="H70" s="43"/>
      <c r="I70" s="44"/>
      <c r="J70" s="43"/>
      <c r="K70" s="43"/>
    </row>
    <row r="71" spans="1:11" ht="15.75">
      <c r="A71" s="25" t="s">
        <v>196</v>
      </c>
      <c r="B71" s="38" t="s">
        <v>114</v>
      </c>
      <c r="C71" s="17"/>
      <c r="D71" s="17"/>
      <c r="E71" s="17"/>
      <c r="F71" s="17"/>
      <c r="G71" s="48"/>
      <c r="H71" s="45"/>
      <c r="I71" s="44"/>
      <c r="J71" s="43"/>
      <c r="K71" s="48"/>
    </row>
    <row r="72" spans="1:11" ht="31.5">
      <c r="A72" s="25" t="s">
        <v>197</v>
      </c>
      <c r="B72" s="38" t="s">
        <v>115</v>
      </c>
      <c r="C72" s="28"/>
      <c r="D72" s="28"/>
      <c r="E72" s="28">
        <f>E74+E75+E76+E77+E78</f>
        <v>11</v>
      </c>
      <c r="F72" s="28">
        <f>F74+F75+F76+F77+F78</f>
        <v>25</v>
      </c>
      <c r="G72" s="43"/>
      <c r="H72" s="43"/>
      <c r="I72" s="44"/>
      <c r="J72" s="43"/>
      <c r="K72" s="43"/>
    </row>
    <row r="73" spans="1:11" ht="15.75">
      <c r="A73" s="25" t="s">
        <v>4</v>
      </c>
      <c r="B73" s="39" t="s">
        <v>64</v>
      </c>
      <c r="C73" s="22"/>
      <c r="D73" s="22"/>
      <c r="E73" s="22"/>
      <c r="F73" s="22"/>
      <c r="G73" s="43"/>
      <c r="H73" s="45"/>
      <c r="I73" s="44"/>
      <c r="J73" s="43"/>
      <c r="K73" s="43"/>
    </row>
    <row r="74" spans="1:11" ht="15.75">
      <c r="A74" s="25" t="s">
        <v>198</v>
      </c>
      <c r="B74" s="38" t="s">
        <v>116</v>
      </c>
      <c r="C74" s="28"/>
      <c r="D74" s="28"/>
      <c r="E74" s="28">
        <v>11</v>
      </c>
      <c r="F74" s="28">
        <v>25</v>
      </c>
      <c r="G74" s="48"/>
      <c r="H74" s="45"/>
      <c r="I74" s="44"/>
      <c r="J74" s="43"/>
      <c r="K74" s="48"/>
    </row>
    <row r="75" spans="1:11" ht="15.75">
      <c r="A75" s="25" t="s">
        <v>199</v>
      </c>
      <c r="B75" s="38" t="s">
        <v>117</v>
      </c>
      <c r="C75" s="22"/>
      <c r="D75" s="22"/>
      <c r="E75" s="22"/>
      <c r="F75" s="22"/>
      <c r="G75" s="43"/>
      <c r="H75" s="43"/>
      <c r="I75" s="44"/>
      <c r="J75" s="43"/>
      <c r="K75" s="43"/>
    </row>
    <row r="76" spans="1:11" ht="15.75">
      <c r="A76" s="25" t="s">
        <v>200</v>
      </c>
      <c r="B76" s="38" t="s">
        <v>118</v>
      </c>
      <c r="C76" s="40"/>
      <c r="D76" s="40"/>
      <c r="E76" s="40"/>
      <c r="F76" s="40"/>
      <c r="G76" s="48"/>
      <c r="H76" s="45"/>
      <c r="I76" s="44"/>
      <c r="J76" s="43"/>
      <c r="K76" s="48"/>
    </row>
    <row r="77" spans="1:11" ht="15.75">
      <c r="A77" s="25" t="s">
        <v>201</v>
      </c>
      <c r="B77" s="38" t="s">
        <v>119</v>
      </c>
      <c r="C77" s="23"/>
      <c r="D77" s="23"/>
      <c r="E77" s="23"/>
      <c r="F77" s="23"/>
      <c r="G77" s="9"/>
      <c r="H77" s="45"/>
      <c r="I77" s="44"/>
      <c r="J77" s="43"/>
      <c r="K77" s="9"/>
    </row>
    <row r="78" spans="1:11" ht="15.75">
      <c r="A78" s="25" t="s">
        <v>202</v>
      </c>
      <c r="B78" s="38" t="s">
        <v>240</v>
      </c>
      <c r="C78" s="40"/>
      <c r="D78" s="40"/>
      <c r="E78" s="40"/>
      <c r="F78" s="40"/>
      <c r="G78" s="48"/>
      <c r="H78" s="45"/>
      <c r="I78" s="44"/>
      <c r="J78" s="43"/>
      <c r="K78" s="48"/>
    </row>
    <row r="79" spans="1:11" ht="15.75">
      <c r="A79" s="25" t="s">
        <v>203</v>
      </c>
      <c r="B79" s="38" t="s">
        <v>120</v>
      </c>
      <c r="C79" s="23"/>
      <c r="D79" s="23">
        <v>373</v>
      </c>
      <c r="E79" s="23">
        <v>584</v>
      </c>
      <c r="F79" s="23">
        <v>584</v>
      </c>
      <c r="G79" s="43"/>
      <c r="H79" s="43"/>
      <c r="I79" s="44"/>
      <c r="J79" s="43"/>
      <c r="K79" s="43"/>
    </row>
    <row r="80" spans="1:11" ht="47.25">
      <c r="A80" s="25" t="s">
        <v>204</v>
      </c>
      <c r="B80" s="38" t="s">
        <v>121</v>
      </c>
      <c r="C80" s="28">
        <v>140889</v>
      </c>
      <c r="D80" s="28">
        <v>273306</v>
      </c>
      <c r="E80" s="28">
        <v>67417</v>
      </c>
      <c r="F80" s="28">
        <v>80152</v>
      </c>
      <c r="G80" s="48"/>
      <c r="H80" s="45"/>
      <c r="I80" s="44"/>
      <c r="J80" s="43"/>
      <c r="K80" s="48"/>
    </row>
    <row r="81" spans="1:11" ht="15.75">
      <c r="A81" s="25" t="s">
        <v>205</v>
      </c>
      <c r="B81" s="38" t="s">
        <v>122</v>
      </c>
      <c r="C81" s="17"/>
      <c r="D81" s="17">
        <v>202</v>
      </c>
      <c r="E81" s="17">
        <v>502</v>
      </c>
      <c r="F81" s="17">
        <v>664</v>
      </c>
      <c r="G81" s="48"/>
      <c r="H81" s="45"/>
      <c r="I81" s="44"/>
      <c r="J81" s="43"/>
      <c r="K81" s="48"/>
    </row>
    <row r="82" spans="1:11" ht="15.75">
      <c r="A82" s="25" t="s">
        <v>206</v>
      </c>
      <c r="B82" s="38" t="s">
        <v>123</v>
      </c>
      <c r="C82" s="17">
        <v>31935</v>
      </c>
      <c r="D82" s="17">
        <v>51806</v>
      </c>
      <c r="E82" s="17">
        <v>6039</v>
      </c>
      <c r="F82" s="17">
        <v>21772</v>
      </c>
      <c r="G82" s="48"/>
      <c r="H82" s="45"/>
      <c r="I82" s="44"/>
      <c r="J82" s="43"/>
      <c r="K82" s="48"/>
    </row>
    <row r="83" spans="1:11" ht="15.75">
      <c r="A83" s="25" t="s">
        <v>207</v>
      </c>
      <c r="B83" s="38" t="s">
        <v>124</v>
      </c>
      <c r="C83" s="40"/>
      <c r="D83" s="40"/>
      <c r="E83" s="40"/>
      <c r="F83" s="40"/>
      <c r="G83" s="48"/>
      <c r="H83" s="45"/>
      <c r="I83" s="44"/>
      <c r="J83" s="43"/>
      <c r="K83" s="48"/>
    </row>
    <row r="84" spans="1:12" ht="15.75">
      <c r="A84" s="25" t="s">
        <v>33</v>
      </c>
      <c r="B84" s="38" t="s">
        <v>125</v>
      </c>
      <c r="C84" s="22"/>
      <c r="D84" s="22"/>
      <c r="E84" s="22"/>
      <c r="F84" s="22"/>
      <c r="G84" s="43"/>
      <c r="H84" s="43"/>
      <c r="I84" s="44"/>
      <c r="J84" s="43"/>
      <c r="K84" s="43"/>
      <c r="L84" s="49"/>
    </row>
    <row r="85" spans="1:11" ht="31.5">
      <c r="A85" s="25" t="s">
        <v>208</v>
      </c>
      <c r="B85" s="38" t="s">
        <v>126</v>
      </c>
      <c r="C85" s="40"/>
      <c r="D85" s="40"/>
      <c r="E85" s="40"/>
      <c r="F85" s="40"/>
      <c r="G85" s="44"/>
      <c r="H85" s="45"/>
      <c r="K85" s="44"/>
    </row>
    <row r="86" spans="1:11" ht="31.5">
      <c r="A86" s="25" t="s">
        <v>209</v>
      </c>
      <c r="B86" s="38" t="s">
        <v>127</v>
      </c>
      <c r="C86" s="28">
        <f>C90</f>
        <v>0</v>
      </c>
      <c r="D86" s="28">
        <f>D90</f>
        <v>848</v>
      </c>
      <c r="E86" s="28">
        <f>E90</f>
        <v>505</v>
      </c>
      <c r="F86" s="28">
        <f>F90</f>
        <v>2016</v>
      </c>
      <c r="G86" s="44"/>
      <c r="H86" s="45"/>
      <c r="K86" s="44"/>
    </row>
    <row r="87" spans="1:11" ht="21.75" customHeight="1">
      <c r="A87" s="25" t="s">
        <v>4</v>
      </c>
      <c r="B87" s="38" t="s">
        <v>64</v>
      </c>
      <c r="C87" s="27"/>
      <c r="D87" s="27"/>
      <c r="E87" s="27"/>
      <c r="F87" s="27"/>
      <c r="G87" s="44"/>
      <c r="H87" s="45"/>
      <c r="K87" s="44"/>
    </row>
    <row r="88" spans="1:11" ht="15.75">
      <c r="A88" s="25" t="s">
        <v>210</v>
      </c>
      <c r="B88" s="38" t="s">
        <v>241</v>
      </c>
      <c r="C88" s="40"/>
      <c r="D88" s="40"/>
      <c r="E88" s="40"/>
      <c r="F88" s="40"/>
      <c r="G88" s="44"/>
      <c r="H88" s="45"/>
      <c r="K88" s="44"/>
    </row>
    <row r="89" spans="1:11" ht="15.75">
      <c r="A89" s="25" t="s">
        <v>211</v>
      </c>
      <c r="B89" s="38" t="s">
        <v>242</v>
      </c>
      <c r="C89" s="40"/>
      <c r="D89" s="40"/>
      <c r="E89" s="40"/>
      <c r="F89" s="40"/>
      <c r="G89" s="44"/>
      <c r="H89" s="45"/>
      <c r="K89" s="44"/>
    </row>
    <row r="90" spans="1:8" ht="15.75">
      <c r="A90" s="25" t="s">
        <v>212</v>
      </c>
      <c r="B90" s="38" t="s">
        <v>243</v>
      </c>
      <c r="C90" s="17"/>
      <c r="D90" s="17">
        <v>848</v>
      </c>
      <c r="E90" s="17">
        <v>505</v>
      </c>
      <c r="F90" s="17">
        <v>2016</v>
      </c>
      <c r="G90" s="44"/>
      <c r="H90" s="45"/>
    </row>
    <row r="91" spans="1:7" ht="15.75">
      <c r="A91" s="25" t="s">
        <v>213</v>
      </c>
      <c r="B91" s="38" t="s">
        <v>244</v>
      </c>
      <c r="C91" s="17"/>
      <c r="D91" s="17"/>
      <c r="E91" s="17"/>
      <c r="F91" s="17"/>
      <c r="G91" s="44"/>
    </row>
    <row r="92" spans="1:7" ht="47.25">
      <c r="A92" s="25" t="s">
        <v>214</v>
      </c>
      <c r="B92" s="38" t="s">
        <v>128</v>
      </c>
      <c r="C92" s="17">
        <v>5</v>
      </c>
      <c r="D92" s="17">
        <v>5</v>
      </c>
      <c r="E92" s="17"/>
      <c r="F92" s="17"/>
      <c r="G92" s="44"/>
    </row>
    <row r="93" spans="1:8" ht="15.75">
      <c r="A93" s="25" t="s">
        <v>32</v>
      </c>
      <c r="B93" s="38" t="s">
        <v>129</v>
      </c>
      <c r="C93" s="19">
        <f>C95+C96+C97+C98+C99+C100</f>
        <v>24902</v>
      </c>
      <c r="D93" s="19">
        <f>D95+D96+D97+D98+D99+D100</f>
        <v>69228</v>
      </c>
      <c r="E93" s="19">
        <f>E95+E96+E97+E98+E99+E100</f>
        <v>240384</v>
      </c>
      <c r="F93" s="19">
        <f>F95+F96+F97+F98+F99+F100</f>
        <v>272538</v>
      </c>
      <c r="G93" s="50"/>
      <c r="H93" s="44"/>
    </row>
    <row r="94" spans="1:7" ht="15.75">
      <c r="A94" s="25" t="s">
        <v>4</v>
      </c>
      <c r="B94" s="39" t="s">
        <v>64</v>
      </c>
      <c r="C94" s="17"/>
      <c r="D94" s="17"/>
      <c r="E94" s="17"/>
      <c r="F94" s="17"/>
      <c r="G94" s="50"/>
    </row>
    <row r="95" spans="1:8" ht="15.75">
      <c r="A95" s="25" t="s">
        <v>215</v>
      </c>
      <c r="B95" s="38" t="s">
        <v>245</v>
      </c>
      <c r="C95" s="17">
        <v>14916</v>
      </c>
      <c r="D95" s="17">
        <v>40889</v>
      </c>
      <c r="E95" s="17">
        <v>215588</v>
      </c>
      <c r="F95" s="17">
        <v>235962</v>
      </c>
      <c r="G95" s="44"/>
      <c r="H95" s="44"/>
    </row>
    <row r="96" spans="1:8" ht="15.75">
      <c r="A96" s="25" t="s">
        <v>216</v>
      </c>
      <c r="B96" s="38" t="s">
        <v>246</v>
      </c>
      <c r="C96" s="17">
        <v>180</v>
      </c>
      <c r="D96" s="17">
        <v>510</v>
      </c>
      <c r="E96" s="17">
        <v>150</v>
      </c>
      <c r="F96" s="17">
        <v>450</v>
      </c>
      <c r="G96" s="50"/>
      <c r="H96" s="50"/>
    </row>
    <row r="97" spans="1:7" ht="15.75">
      <c r="A97" s="25" t="s">
        <v>257</v>
      </c>
      <c r="B97" s="38" t="s">
        <v>247</v>
      </c>
      <c r="C97" s="17">
        <v>7202</v>
      </c>
      <c r="D97" s="17">
        <v>21185</v>
      </c>
      <c r="E97" s="17">
        <v>3444</v>
      </c>
      <c r="F97" s="17">
        <v>11978</v>
      </c>
      <c r="G97" s="44"/>
    </row>
    <row r="98" spans="1:7" ht="15.75">
      <c r="A98" s="25" t="s">
        <v>330</v>
      </c>
      <c r="B98" s="38" t="s">
        <v>248</v>
      </c>
      <c r="C98" s="17">
        <v>499</v>
      </c>
      <c r="D98" s="17">
        <v>1469</v>
      </c>
      <c r="E98" s="17">
        <v>318</v>
      </c>
      <c r="F98" s="17">
        <v>844</v>
      </c>
      <c r="G98" s="50"/>
    </row>
    <row r="99" spans="1:7" ht="31.5">
      <c r="A99" s="25" t="s">
        <v>217</v>
      </c>
      <c r="B99" s="38" t="s">
        <v>249</v>
      </c>
      <c r="C99" s="17">
        <v>2105</v>
      </c>
      <c r="D99" s="17">
        <v>5175</v>
      </c>
      <c r="E99" s="17">
        <v>20884</v>
      </c>
      <c r="F99" s="17">
        <v>23304</v>
      </c>
      <c r="G99" s="48"/>
    </row>
    <row r="100" spans="1:6" ht="15.75">
      <c r="A100" s="25" t="s">
        <v>218</v>
      </c>
      <c r="B100" s="38" t="s">
        <v>250</v>
      </c>
      <c r="C100" s="17"/>
      <c r="D100" s="17"/>
      <c r="E100" s="17"/>
      <c r="F100" s="17"/>
    </row>
    <row r="101" spans="1:7" ht="15.75">
      <c r="A101" s="25" t="s">
        <v>9</v>
      </c>
      <c r="B101" s="41" t="s">
        <v>130</v>
      </c>
      <c r="C101" s="17">
        <v>913</v>
      </c>
      <c r="D101" s="17">
        <v>2497</v>
      </c>
      <c r="E101" s="17">
        <v>588</v>
      </c>
      <c r="F101" s="17">
        <v>1729</v>
      </c>
      <c r="G101" s="50"/>
    </row>
    <row r="102" spans="1:7" ht="15.75">
      <c r="A102" s="26" t="s">
        <v>308</v>
      </c>
      <c r="B102" s="41" t="s">
        <v>131</v>
      </c>
      <c r="C102" s="19">
        <f>C64+C72+C79+C80+C81+C82+C83+C84+C85+C86+C92+C93+C101</f>
        <v>200565</v>
      </c>
      <c r="D102" s="19">
        <f>D64+D72+D79+D80+D81+D82+D83+D84+D85+D86+D92+D93+D101</f>
        <v>403383</v>
      </c>
      <c r="E102" s="19">
        <f>E64+E72+E79+E80+E81+E82+E83+E84+E85+E86+E92+E93+E101</f>
        <v>316799</v>
      </c>
      <c r="F102" s="19">
        <f>F64+F72+F79+F80+F81+F82+F83+F84+F85+F86+F92+F93+F101</f>
        <v>381599</v>
      </c>
      <c r="G102" s="44"/>
    </row>
    <row r="103" spans="1:11" ht="31.5">
      <c r="A103" s="25" t="s">
        <v>309</v>
      </c>
      <c r="B103" s="41" t="s">
        <v>132</v>
      </c>
      <c r="C103" s="19">
        <f>C57-C102</f>
        <v>-43896</v>
      </c>
      <c r="D103" s="19">
        <f>D57-D102</f>
        <v>-57706</v>
      </c>
      <c r="E103" s="19">
        <f>E57-E102</f>
        <v>-58399</v>
      </c>
      <c r="F103" s="19">
        <f>F57-F102</f>
        <v>105493</v>
      </c>
      <c r="K103" s="44"/>
    </row>
    <row r="104" spans="1:6" ht="15.75">
      <c r="A104" s="25" t="s">
        <v>34</v>
      </c>
      <c r="B104" s="41" t="s">
        <v>133</v>
      </c>
      <c r="C104" s="17"/>
      <c r="D104" s="17"/>
      <c r="E104" s="17"/>
      <c r="F104" s="17"/>
    </row>
    <row r="105" spans="1:6" ht="31.5">
      <c r="A105" s="25" t="s">
        <v>310</v>
      </c>
      <c r="B105" s="41" t="s">
        <v>138</v>
      </c>
      <c r="C105" s="19">
        <f>C103-C104</f>
        <v>-43896</v>
      </c>
      <c r="D105" s="19">
        <f>D103-D104</f>
        <v>-57706</v>
      </c>
      <c r="E105" s="19">
        <f>E103-E104</f>
        <v>-58399</v>
      </c>
      <c r="F105" s="19">
        <f>F103-F104</f>
        <v>105493</v>
      </c>
    </row>
    <row r="106" spans="1:6" ht="15.75">
      <c r="A106" s="25" t="s">
        <v>12</v>
      </c>
      <c r="B106" s="41" t="s">
        <v>139</v>
      </c>
      <c r="C106" s="17"/>
      <c r="D106" s="17"/>
      <c r="E106" s="17"/>
      <c r="F106" s="17"/>
    </row>
    <row r="107" spans="1:7" ht="15.75">
      <c r="A107" s="25" t="s">
        <v>311</v>
      </c>
      <c r="B107" s="41" t="s">
        <v>140</v>
      </c>
      <c r="C107" s="19">
        <f>C105</f>
        <v>-43896</v>
      </c>
      <c r="D107" s="19">
        <f>D105</f>
        <v>-57706</v>
      </c>
      <c r="E107" s="19">
        <f>E105</f>
        <v>-58399</v>
      </c>
      <c r="F107" s="19">
        <f>F105</f>
        <v>105493</v>
      </c>
      <c r="G107" s="50"/>
    </row>
    <row r="109" ht="15.75">
      <c r="A109" s="10" t="s">
        <v>1</v>
      </c>
    </row>
    <row r="110" spans="1:6" ht="63" customHeight="1">
      <c r="A110" s="79" t="s">
        <v>334</v>
      </c>
      <c r="B110" s="80"/>
      <c r="C110" s="80"/>
      <c r="D110" s="80"/>
      <c r="E110" s="80"/>
      <c r="F110" s="81"/>
    </row>
    <row r="111" ht="15.75">
      <c r="A111" s="4"/>
    </row>
    <row r="112" ht="15.75">
      <c r="A112" s="4"/>
    </row>
    <row r="113" spans="1:6" ht="15.75">
      <c r="A113" s="4" t="s">
        <v>295</v>
      </c>
      <c r="C113" s="84" t="s">
        <v>296</v>
      </c>
      <c r="D113" s="84"/>
      <c r="E113" s="84"/>
      <c r="F113" s="84"/>
    </row>
    <row r="114" spans="1:6" ht="15.75">
      <c r="A114" s="29" t="s">
        <v>297</v>
      </c>
      <c r="C114" s="84"/>
      <c r="D114" s="84"/>
      <c r="E114" s="84"/>
      <c r="F114" s="84"/>
    </row>
    <row r="115" ht="15.75">
      <c r="A115" s="4" t="s">
        <v>298</v>
      </c>
    </row>
    <row r="117" ht="15.75">
      <c r="A117" s="4" t="s">
        <v>299</v>
      </c>
    </row>
    <row r="118" spans="1:6" ht="15.75">
      <c r="A118" s="82" t="s">
        <v>300</v>
      </c>
      <c r="B118" s="82"/>
      <c r="C118" s="82"/>
      <c r="D118" s="82"/>
      <c r="E118" s="82"/>
      <c r="F118" s="82"/>
    </row>
    <row r="119" spans="1:6" ht="15.75">
      <c r="A119" s="4" t="s">
        <v>301</v>
      </c>
      <c r="B119" s="54">
        <v>44657</v>
      </c>
      <c r="C119" s="52"/>
      <c r="D119" s="52"/>
      <c r="E119" s="52"/>
      <c r="F119" s="52"/>
    </row>
    <row r="120" spans="1:6" ht="15.75">
      <c r="A120" s="83" t="s">
        <v>302</v>
      </c>
      <c r="B120" s="83"/>
      <c r="C120" s="83"/>
      <c r="D120" s="83"/>
      <c r="E120" s="83"/>
      <c r="F120" s="83"/>
    </row>
    <row r="121" spans="1:6" ht="15.75">
      <c r="A121" s="52"/>
      <c r="B121" s="52"/>
      <c r="C121" s="52"/>
      <c r="D121" s="52"/>
      <c r="E121" s="52"/>
      <c r="F121" s="52"/>
    </row>
    <row r="122" spans="1:6" ht="15.75">
      <c r="A122" s="52"/>
      <c r="B122" s="52"/>
      <c r="C122" s="52"/>
      <c r="D122" s="52"/>
      <c r="E122" s="52"/>
      <c r="F122" s="52"/>
    </row>
    <row r="123" spans="1:6" ht="15.75">
      <c r="A123" s="4" t="s">
        <v>303</v>
      </c>
      <c r="B123" s="4"/>
      <c r="C123" s="14"/>
      <c r="D123" s="14"/>
      <c r="E123" s="54">
        <v>44657</v>
      </c>
      <c r="F123" s="4"/>
    </row>
    <row r="124" spans="1:6" ht="15.75">
      <c r="A124" s="74" t="s">
        <v>304</v>
      </c>
      <c r="B124" s="74"/>
      <c r="C124" s="74"/>
      <c r="D124" s="74"/>
      <c r="E124" s="74"/>
      <c r="F124" s="74"/>
    </row>
    <row r="125" spans="1:6" ht="15.75">
      <c r="A125" s="2"/>
      <c r="B125" s="4"/>
      <c r="C125" s="14"/>
      <c r="D125" s="14"/>
      <c r="E125" s="2"/>
      <c r="F125" s="2"/>
    </row>
    <row r="126" spans="1:6" ht="15.75">
      <c r="A126" s="11" t="s">
        <v>332</v>
      </c>
      <c r="B126" s="29"/>
      <c r="C126" s="29"/>
      <c r="D126" s="29"/>
      <c r="E126" s="2"/>
      <c r="F126" s="2"/>
    </row>
    <row r="127" spans="1:6" ht="15.75">
      <c r="A127" s="53" t="s">
        <v>0</v>
      </c>
      <c r="B127" s="29"/>
      <c r="C127" s="29"/>
      <c r="D127" s="29"/>
      <c r="E127" s="2"/>
      <c r="F127" s="2"/>
    </row>
  </sheetData>
  <sheetProtection/>
  <mergeCells count="10">
    <mergeCell ref="C113:F114"/>
    <mergeCell ref="A118:F118"/>
    <mergeCell ref="A120:F120"/>
    <mergeCell ref="A124:F124"/>
    <mergeCell ref="A7:F7"/>
    <mergeCell ref="A2:F2"/>
    <mergeCell ref="A3:F3"/>
    <mergeCell ref="A4:F4"/>
    <mergeCell ref="A5:F5"/>
    <mergeCell ref="A110:F110"/>
  </mergeCells>
  <printOptions/>
  <pageMargins left="0.7480314960629921" right="0.4330708661417323" top="0.5905511811023623" bottom="0.5905511811023623" header="0.5118110236220472" footer="0.5118110236220472"/>
  <pageSetup fitToHeight="2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Сабитова Жулдыз</cp:lastModifiedBy>
  <cp:lastPrinted>2022-03-04T13:35:23Z</cp:lastPrinted>
  <dcterms:created xsi:type="dcterms:W3CDTF">1996-10-08T23:32:33Z</dcterms:created>
  <dcterms:modified xsi:type="dcterms:W3CDTF">2022-04-11T11:47:30Z</dcterms:modified>
  <cp:category/>
  <cp:version/>
  <cp:contentType/>
  <cp:contentStatus/>
</cp:coreProperties>
</file>