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22980" windowHeight="9528"/>
  </bookViews>
  <sheets>
    <sheet name="Форма 1" sheetId="1" r:id="rId1"/>
    <sheet name="Форма 2" sheetId="2" r:id="rId2"/>
    <sheet name="Форма 3" sheetId="3" r:id="rId3"/>
    <sheet name="Форма 4" sheetId="4" r:id="rId4"/>
  </sheets>
  <externalReferences>
    <externalReference r:id="rId5"/>
  </externalReferences>
  <calcPr calcId="125725"/>
</workbook>
</file>

<file path=xl/calcChain.xml><?xml version="1.0" encoding="utf-8"?>
<calcChain xmlns="http://schemas.openxmlformats.org/spreadsheetml/2006/main">
  <c r="J75" i="4"/>
  <c r="G75"/>
  <c r="F75"/>
  <c r="K74"/>
  <c r="K73"/>
  <c r="K72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H51"/>
  <c r="K50"/>
  <c r="H49"/>
  <c r="K49" s="1"/>
  <c r="I48"/>
  <c r="K48" s="1"/>
  <c r="K45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H16"/>
  <c r="K16" s="1"/>
  <c r="I15"/>
  <c r="I44" s="1"/>
  <c r="I46" s="1"/>
  <c r="I75" s="1"/>
  <c r="E15"/>
  <c r="E44" s="1"/>
  <c r="E46" s="1"/>
  <c r="H13"/>
  <c r="H15" s="1"/>
  <c r="H44" s="1"/>
  <c r="H46" s="1"/>
  <c r="J10"/>
  <c r="D36" i="3"/>
  <c r="C36"/>
  <c r="C35"/>
  <c r="C34"/>
  <c r="D33"/>
  <c r="C33"/>
  <c r="C31"/>
  <c r="D30"/>
  <c r="D37" s="1"/>
  <c r="D40" s="1"/>
  <c r="D44" s="1"/>
  <c r="D46" s="1"/>
  <c r="C45" s="1"/>
  <c r="D29"/>
  <c r="D22"/>
  <c r="C22"/>
  <c r="C30" s="1"/>
  <c r="C37" s="1"/>
  <c r="C40" s="1"/>
  <c r="C44" s="1"/>
  <c r="D18"/>
  <c r="C14"/>
  <c r="B9"/>
  <c r="H38" i="2"/>
  <c r="G38"/>
  <c r="H35"/>
  <c r="G35"/>
  <c r="H29"/>
  <c r="H24"/>
  <c r="H23"/>
  <c r="H28" s="1"/>
  <c r="H30" s="1"/>
  <c r="H32" s="1"/>
  <c r="H21"/>
  <c r="G21"/>
  <c r="H20"/>
  <c r="H19"/>
  <c r="G17"/>
  <c r="G22" s="1"/>
  <c r="G28" s="1"/>
  <c r="G30" s="1"/>
  <c r="G32" s="1"/>
  <c r="H15"/>
  <c r="H17" s="1"/>
  <c r="H22" s="1"/>
  <c r="G79" i="1"/>
  <c r="G78"/>
  <c r="G75"/>
  <c r="F75"/>
  <c r="F80" s="1"/>
  <c r="F82" s="1"/>
  <c r="F83" s="1"/>
  <c r="F63"/>
  <c r="G62"/>
  <c r="G59"/>
  <c r="G58"/>
  <c r="G57"/>
  <c r="G52"/>
  <c r="F52"/>
  <c r="F48"/>
  <c r="G46"/>
  <c r="F46"/>
  <c r="G45"/>
  <c r="G42"/>
  <c r="G40"/>
  <c r="F40"/>
  <c r="G30"/>
  <c r="F29"/>
  <c r="F31" s="1"/>
  <c r="F49" s="1"/>
  <c r="F85" s="1"/>
  <c r="G28"/>
  <c r="G27"/>
  <c r="F27"/>
  <c r="G26"/>
  <c r="G24"/>
  <c r="G23"/>
  <c r="G22"/>
  <c r="G21"/>
  <c r="G31" l="1"/>
  <c r="G48"/>
  <c r="G80"/>
  <c r="G82" s="1"/>
  <c r="G63"/>
  <c r="K46" i="4"/>
  <c r="E75"/>
  <c r="H75"/>
  <c r="H47"/>
  <c r="K47" s="1"/>
  <c r="K13"/>
  <c r="K15"/>
  <c r="K44" s="1"/>
  <c r="C46" i="3"/>
  <c r="H52" i="2"/>
  <c r="H54" s="1"/>
  <c r="H48"/>
  <c r="H50" s="1"/>
  <c r="H33"/>
  <c r="G52"/>
  <c r="G54" s="1"/>
  <c r="G48"/>
  <c r="G50" s="1"/>
  <c r="G33"/>
  <c r="G83" i="1" l="1"/>
  <c r="G49"/>
  <c r="G85" s="1"/>
  <c r="K75" i="4"/>
</calcChain>
</file>

<file path=xl/sharedStrings.xml><?xml version="1.0" encoding="utf-8"?>
<sst xmlns="http://schemas.openxmlformats.org/spreadsheetml/2006/main" count="532" uniqueCount="292">
  <si>
    <t>Приложение 2
к приказу Министра финансов
Республики Казахстан
от 20 августа 2010 года №422</t>
  </si>
  <si>
    <t>Наименование организации</t>
  </si>
  <si>
    <t>АО "Сентрас Секьюритиз"</t>
  </si>
  <si>
    <t>Сведения о реорганизации</t>
  </si>
  <si>
    <t>Вид деятельности организации</t>
  </si>
  <si>
    <t>Прочее финансовое посредничество, не включенное в другие группировки</t>
  </si>
  <si>
    <t>Организационно-правовая форма</t>
  </si>
  <si>
    <t>Акционерное общество</t>
  </si>
  <si>
    <t xml:space="preserve">Форма отчетности </t>
  </si>
  <si>
    <t>неконсолидированная</t>
  </si>
  <si>
    <t>Среднегодовая численность работников</t>
  </si>
  <si>
    <t>Субъект предпринимательства</t>
  </si>
  <si>
    <t xml:space="preserve">                             (малого, среднего, крупного)</t>
  </si>
  <si>
    <t>Юридический адрес организации</t>
  </si>
  <si>
    <t>г. Алматы, ул. Манаса 32А Бизнес центр SAT 2этаж</t>
  </si>
  <si>
    <t>БУХГАЛТЕРСКИЙ БАЛАНС</t>
  </si>
  <si>
    <t>по состоянию на 01 июля 2015 года</t>
  </si>
  <si>
    <t>в тыс. тенге</t>
  </si>
  <si>
    <t>АКТИВЫ</t>
  </si>
  <si>
    <t>Код
строки</t>
  </si>
  <si>
    <t>На конец отчетного периода (30.06.15)</t>
  </si>
  <si>
    <t>На начало отчетного периода  (31.12.14)</t>
  </si>
  <si>
    <t>1</t>
  </si>
  <si>
    <t>2</t>
  </si>
  <si>
    <t>3</t>
  </si>
  <si>
    <t>4</t>
  </si>
  <si>
    <t>I. Краткосрочные активы</t>
  </si>
  <si>
    <t>Денежные средства и их эквиваленты</t>
  </si>
  <si>
    <t>010</t>
  </si>
  <si>
    <t>Финансовые активы, имеющиеся в наличии для продажи</t>
  </si>
  <si>
    <t>011</t>
  </si>
  <si>
    <t>Производные финансовые инструменты</t>
  </si>
  <si>
    <t>012</t>
  </si>
  <si>
    <t>Финансовые активы, учитываемые по справедливой стоимости через прибыли и убытки</t>
  </si>
  <si>
    <t>013</t>
  </si>
  <si>
    <t>Финансовые активы, удерживаемые до погашения</t>
  </si>
  <si>
    <t>014</t>
  </si>
  <si>
    <t>Прочие краткосрочные финансовые активы</t>
  </si>
  <si>
    <t>015</t>
  </si>
  <si>
    <t>Краткосрочная торговая и прочая дебиторская задолженность</t>
  </si>
  <si>
    <t>016</t>
  </si>
  <si>
    <t>Текущий подоходный налог</t>
  </si>
  <si>
    <t>017</t>
  </si>
  <si>
    <t>Запасы</t>
  </si>
  <si>
    <t>018</t>
  </si>
  <si>
    <t>Прочие краткосрочные активы</t>
  </si>
  <si>
    <t>019</t>
  </si>
  <si>
    <t>Итого краткосрочных активов (сумма строк с 010 по 019)</t>
  </si>
  <si>
    <t>100</t>
  </si>
  <si>
    <t>Активы (или выбывающие группы), предназначенные для продажи</t>
  </si>
  <si>
    <t>101</t>
  </si>
  <si>
    <t>II. Долгосрочные активы</t>
  </si>
  <si>
    <t>110</t>
  </si>
  <si>
    <t>111</t>
  </si>
  <si>
    <t>112</t>
  </si>
  <si>
    <t>113</t>
  </si>
  <si>
    <t>Прочие долгосрочные финансовые активы</t>
  </si>
  <si>
    <t>114</t>
  </si>
  <si>
    <t>Долгосрочная торговая и прочая дебиторская задолженность</t>
  </si>
  <si>
    <t>115</t>
  </si>
  <si>
    <t>Инвестиции, учитываемые методом долевого участия</t>
  </si>
  <si>
    <t>116</t>
  </si>
  <si>
    <t>Инвестиционное имущество</t>
  </si>
  <si>
    <t>117</t>
  </si>
  <si>
    <t>Основные средства</t>
  </si>
  <si>
    <t>118</t>
  </si>
  <si>
    <t>Биологические активы</t>
  </si>
  <si>
    <t>119</t>
  </si>
  <si>
    <t>Разведочные и оценочные активы</t>
  </si>
  <si>
    <t>120</t>
  </si>
  <si>
    <t>Нематериальные активы</t>
  </si>
  <si>
    <t>121</t>
  </si>
  <si>
    <t>Отложенные налоговые активы</t>
  </si>
  <si>
    <t>122</t>
  </si>
  <si>
    <t>Прочие долгосрочные активы</t>
  </si>
  <si>
    <t>123</t>
  </si>
  <si>
    <t>Итого долгосрочных активов (сумма строк с 110 по 123)</t>
  </si>
  <si>
    <t>200</t>
  </si>
  <si>
    <t>БАЛАНС (строка 100 + строка 101 + строка 200)</t>
  </si>
  <si>
    <t>ОБЯЗАТЕЛЬСТВО И КАПИТАЛ</t>
  </si>
  <si>
    <t>III. Краткосрочные обязательства</t>
  </si>
  <si>
    <t>Займы</t>
  </si>
  <si>
    <t>210</t>
  </si>
  <si>
    <t>211</t>
  </si>
  <si>
    <t>Прочие краткосрочные финансовые обязательства</t>
  </si>
  <si>
    <t>212</t>
  </si>
  <si>
    <t xml:space="preserve">Краткосрочная торговая и прочая кредиторская задолженность </t>
  </si>
  <si>
    <t>213</t>
  </si>
  <si>
    <t>Краткосрочные резервы</t>
  </si>
  <si>
    <t>214</t>
  </si>
  <si>
    <t>Текущие обязательства по подоходному налогу</t>
  </si>
  <si>
    <t>215</t>
  </si>
  <si>
    <t>Вознаграждения работникам</t>
  </si>
  <si>
    <t>216</t>
  </si>
  <si>
    <t>Прочие краткосрочные обязательства</t>
  </si>
  <si>
    <t>217</t>
  </si>
  <si>
    <t>Итого краткосрочных обязательств (сумма строк с 210 по 217)</t>
  </si>
  <si>
    <t>300</t>
  </si>
  <si>
    <t>Обязательства выбывающих групп, предназначенных для продажи</t>
  </si>
  <si>
    <t>301</t>
  </si>
  <si>
    <t>IV. Долгосрочные обязательства</t>
  </si>
  <si>
    <t>310</t>
  </si>
  <si>
    <t>311</t>
  </si>
  <si>
    <t>Прочие долгосрочные финансовые обязательства</t>
  </si>
  <si>
    <t>312</t>
  </si>
  <si>
    <t xml:space="preserve">Долгосрочная торговая и прочая кредиторская задолженность </t>
  </si>
  <si>
    <t>313</t>
  </si>
  <si>
    <t>Долгосрочные резервы</t>
  </si>
  <si>
    <t>314</t>
  </si>
  <si>
    <t>Отложенные налоговые обязательства</t>
  </si>
  <si>
    <t>315</t>
  </si>
  <si>
    <t>Прочие долгосрочные обязательства</t>
  </si>
  <si>
    <t>316</t>
  </si>
  <si>
    <t>Итого долгосрочных обязательств (сумма строк с 310 по 316)</t>
  </si>
  <si>
    <t>400</t>
  </si>
  <si>
    <t>V. Капитал</t>
  </si>
  <si>
    <t>Уставный (акционерный) капитал</t>
  </si>
  <si>
    <t>410</t>
  </si>
  <si>
    <t>Эмиссионный доход</t>
  </si>
  <si>
    <t>411</t>
  </si>
  <si>
    <t>Выкупленные собственные долевые инструменты</t>
  </si>
  <si>
    <t>412</t>
  </si>
  <si>
    <t>Резервы</t>
  </si>
  <si>
    <t>413</t>
  </si>
  <si>
    <t>Нераспределенная прибыль (непокрытый убыток)</t>
  </si>
  <si>
    <t>414</t>
  </si>
  <si>
    <t>Итого капитал, относимый на собственников материнской организации ( сумма строк с 410 по 414)</t>
  </si>
  <si>
    <t>420</t>
  </si>
  <si>
    <t>Доля неконтролирующих собственников</t>
  </si>
  <si>
    <t>421</t>
  </si>
  <si>
    <t>Всего капитал (строка 420 +/- строка 421)</t>
  </si>
  <si>
    <t>500</t>
  </si>
  <si>
    <t>БАЛАНС (строка 300 + строка 301 + строка 400 + строка 500)</t>
  </si>
  <si>
    <t>Руководитель</t>
  </si>
  <si>
    <t>Камаров Т.К.</t>
  </si>
  <si>
    <t>(фамилия, имя, отчество)</t>
  </si>
  <si>
    <t>(подпись)</t>
  </si>
  <si>
    <t>Главный бухгалтер</t>
  </si>
  <si>
    <t>Даулетбакова Г.А.</t>
  </si>
  <si>
    <t>М.П.</t>
  </si>
  <si>
    <t>Приложение 3
к приказу Министра финансов
Республики Казахстан
от 20 августа 2010 года №422</t>
  </si>
  <si>
    <t>Форма 2</t>
  </si>
  <si>
    <t>ОТЧЕТ О ПРИБЫЛЯХ И УБЫТКАХ</t>
  </si>
  <si>
    <t>за период с 01 января 2015 г. по 30 июня 2015 г.</t>
  </si>
  <si>
    <t>Наименование показателей</t>
  </si>
  <si>
    <t>За отчетный период</t>
  </si>
  <si>
    <t>За предыдущий период</t>
  </si>
  <si>
    <t>Выручка</t>
  </si>
  <si>
    <t>Себестоимость реализованных товаров и услуг</t>
  </si>
  <si>
    <t>Валовая прибыль (стр. 010 - стр. 011)</t>
  </si>
  <si>
    <t>Доходы от реализации</t>
  </si>
  <si>
    <t>Административные расходы</t>
  </si>
  <si>
    <t>Прочие расходы</t>
  </si>
  <si>
    <t>Прочие доходы</t>
  </si>
  <si>
    <t>Итого операционная прибыль (убыток) (+/- строки с 012 по 016)</t>
  </si>
  <si>
    <t>020</t>
  </si>
  <si>
    <t>Доходы по финансированию</t>
  </si>
  <si>
    <t>021</t>
  </si>
  <si>
    <t>Расходы по финансированию</t>
  </si>
  <si>
    <t>022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</si>
  <si>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</si>
  <si>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023</t>
  </si>
  <si>
    <t>Прочие неоперационные доходы</t>
  </si>
  <si>
    <t>024</t>
  </si>
  <si>
    <t>Прочие неоперационные расходы</t>
  </si>
  <si>
    <t>025</t>
  </si>
  <si>
    <t>Прибыль (убыток) до налогообложения 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</si>
  <si>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</si>
  <si>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100 - строка 101)</t>
  </si>
  <si>
    <t xml:space="preserve">Прибыль (убыток) после налогообложения от прекращенной </t>
  </si>
  <si>
    <t>201</t>
  </si>
  <si>
    <t>Прибыль за год 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</si>
  <si>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</si>
  <si>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</si>
  <si>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</si>
  <si>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</si>
  <si>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</si>
  <si>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</si>
  <si>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</si>
  <si>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</si>
  <si>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</si>
  <si>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</si>
  <si>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415</t>
  </si>
  <si>
    <t>Курсовая разница по инвестициям в зарубежные организации</t>
  </si>
  <si>
    <t>416</t>
  </si>
  <si>
    <t>Хеджирование чистых инвестиций в зарубежные операции</t>
  </si>
  <si>
    <t>417</t>
  </si>
  <si>
    <t>Просие компоненты прочей совокупной прибыли</t>
  </si>
  <si>
    <t>418</t>
  </si>
  <si>
    <t>Корректировка при реклассификации в составе прибыли (убытка)</t>
  </si>
  <si>
    <t>419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</si>
  <si>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</si>
  <si>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</si>
  <si>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 относимая на:</t>
  </si>
  <si>
    <t>доля неконтролирующих собственников</t>
  </si>
  <si>
    <t>Прибыль на акцию:</t>
  </si>
  <si>
    <t>600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</si>
  <si>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</si>
  <si>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</si>
  <si>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</si>
  <si>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</si>
  <si>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Приложение 4
к приказу Министра финансов
Республики Казахстан
от 20 августа 2010 года №422</t>
  </si>
  <si>
    <t>Форма 3</t>
  </si>
  <si>
    <t>ОТЧЕТ О ДВИЖЕНИИ ДЕНЕЖНЫХ СРЕДСТВ (косвенный метод)</t>
  </si>
  <si>
    <t>в тыс тенге</t>
  </si>
  <si>
    <t>Код строки</t>
  </si>
  <si>
    <t>1. Движение денежных средств от операционной деятельности</t>
  </si>
  <si>
    <t>Прибыль (убыток) до налогообложения</t>
  </si>
  <si>
    <t>Амортизация и обесценение основных средств и нематериальных активов</t>
  </si>
  <si>
    <t>Обесценение гудвила</t>
  </si>
  <si>
    <t>Обесценение торговой и прочей дебиторской задолженности</t>
  </si>
  <si>
    <t>Списание стоимости активов (или выбывающей группы), предназначенных для продажи до справедливой стоимости за вычетом затрат на продажу</t>
  </si>
  <si>
    <t>Убыток (прибыль) от выбытия основных средств</t>
  </si>
  <si>
    <t>Убыток (прибыль) от инвестиционного имущества</t>
  </si>
  <si>
    <t>Убыток (прибыль) от досрочного погашения займов</t>
  </si>
  <si>
    <t>Убыток (прибыль) от прочих финансовых активов, отражаемых по справедливой стоимости с корректировкой через отчет о прибылях и убытках</t>
  </si>
  <si>
    <t>Расходы (доходы) по финансированию</t>
  </si>
  <si>
    <t>Расходы по вознаграждениям долевыми инструментами</t>
  </si>
  <si>
    <t>Доход (расход) по отложенным налогам</t>
  </si>
  <si>
    <t>Нереализованная положительная (отрицательная) курсовая разница</t>
  </si>
  <si>
    <t>Доля организации в прибыли ассоциированных организаций и совместной деятельности, учитываемых по методу долевого участия</t>
  </si>
  <si>
    <t>Прочие неденежные операционные корректировки общей совокупной прибыли (убытка)</t>
  </si>
  <si>
    <t>Итого корректировка общей совокупной прибыли (убытка), всего (+/- строки с 011 по 025)</t>
  </si>
  <si>
    <t>030</t>
  </si>
  <si>
    <t>Изменения в запасах</t>
  </si>
  <si>
    <t>031</t>
  </si>
  <si>
    <t xml:space="preserve">Изменения резерва </t>
  </si>
  <si>
    <t>032</t>
  </si>
  <si>
    <t>Изменения в торговой и прочей дебиторской задолженности</t>
  </si>
  <si>
    <t>033</t>
  </si>
  <si>
    <t>Изменения в торговой и прочей кредиторской задолженности</t>
  </si>
  <si>
    <t>034</t>
  </si>
  <si>
    <t>Изменения в задолженности по налогам и другим обязательным платежам в бюджет</t>
  </si>
  <si>
    <t>035</t>
  </si>
  <si>
    <t>Изменения в прочих краткосрочных обязательствах</t>
  </si>
  <si>
    <t>036</t>
  </si>
  <si>
    <t>Итого движение операционных активов и обязательств, всего (+/- строки с 031 по 036)</t>
  </si>
  <si>
    <t>040</t>
  </si>
  <si>
    <t>Уплаченные вознаграждения</t>
  </si>
  <si>
    <t>041</t>
  </si>
  <si>
    <t>Уплаченный подоходный налог</t>
  </si>
  <si>
    <t>042</t>
  </si>
  <si>
    <t>Чистая сумма денежных средств от операционной деятельности (строка 010+/- строка 030 +/- строка 040+/- строка 041+/- строка 042)</t>
  </si>
  <si>
    <t>2.Движение денежных средств от инвестиционной деятельности</t>
  </si>
  <si>
    <t>3.Движение денежных средств от финансовой деятельности</t>
  </si>
  <si>
    <t>4. Влияние обменных курсов валют к тенге</t>
  </si>
  <si>
    <t>5. Увеличение +/- уменьшение денежных средств (строка 100 +/- строка 200 +/- строка 300)</t>
  </si>
  <si>
    <t>6.Денежные средства и их эквиваленты на начало отчетного периода</t>
  </si>
  <si>
    <t>7. Денежные средства и их эквиваленты на конец отчетного периода</t>
  </si>
  <si>
    <t>Приложение 5
к приказу Министра финансов
Республики Казахстан
от 20 августа 2010 года №422</t>
  </si>
  <si>
    <t>Форма 4</t>
  </si>
  <si>
    <t>ОТЧЕТ ОБ ИЗМЕНЕНИЯХ В КАПИТАЛЕ</t>
  </si>
  <si>
    <t>за период с  01 января 2015 г. по 30 июня 2015 г.</t>
  </si>
  <si>
    <t>Наименование компонентов</t>
  </si>
  <si>
    <t>Капитал материнской организации</t>
  </si>
  <si>
    <t>Итого капитал</t>
  </si>
  <si>
    <t>Нераспределенная прибыль</t>
  </si>
  <si>
    <t>Сальдо на 1 января 2014 г.</t>
  </si>
  <si>
    <t>-</t>
  </si>
  <si>
    <t>Изменения в учетной политике</t>
  </si>
  <si>
    <t>Пересчитанное сальдо (строка 010+/строка 011)</t>
  </si>
  <si>
    <t>Общая совокупная прибыль, всего(строка 210 + строка 220):</t>
  </si>
  <si>
    <t>Прибыль/убыток за период</t>
  </si>
  <si>
    <t>Прочая совокупная прибыль, всего (сумма строк с 221 по 229):</t>
  </si>
  <si>
    <t>Прирост от переоценки основных средств (за минусом налогового эффекта)</t>
  </si>
  <si>
    <t>Перевод амортизации от переоценки основных средств (за минусом налогового эффекта)</t>
  </si>
  <si>
    <t>Переоценка финансовых активов, имеющиеся в наличии для продажи (за минусом налогового эффекта)</t>
  </si>
  <si>
    <t>Операции с собственниками , всего (сумма строк с 310 по 318):</t>
  </si>
  <si>
    <t>Вознаграждения работников акциями:</t>
  </si>
  <si>
    <t>стоимость услуг работников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</si>
  <si>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</si>
  <si>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</si>
  <si>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Взносы собственников</t>
  </si>
  <si>
    <t>Выпуск собственных долевых инструментов (акций)</t>
  </si>
  <si>
    <t>Выпуск долевых инструментов связанный с объединением бизнеса</t>
  </si>
  <si>
    <t>Долевой компонент конвертируемых инструментов (за минусом налогового эффекта)</t>
  </si>
  <si>
    <t>Выплата дивидендов</t>
  </si>
  <si>
    <t>Прочие распределения в пользу собственников</t>
  </si>
  <si>
    <t>Прочие операции с собственниками</t>
  </si>
  <si>
    <t>Изменения в доле участия в дочерних организациях, не приводящей к потере контроля</t>
  </si>
  <si>
    <t>Сальдо на 1 января отчетного года (строка 100 + строка 200 + строка 300)</t>
  </si>
  <si>
    <t>Пересчитанное сальдо (стр.110+/-стр. 120)</t>
  </si>
  <si>
    <t>Общая совокупная прибыль, всего (строка 610+ строка 620):</t>
  </si>
  <si>
    <t>Прибыль (убыток) за год</t>
  </si>
  <si>
    <t>Прочая совокупная прибыль, всего (сумма строк с 621 по 629):</t>
  </si>
  <si>
    <t>Эффект изменения в ставке подоходного налога на отсроченный налог дочерних компаний</t>
  </si>
  <si>
    <t>Хеджирование денежных потоков (за минусом налогового эффекта)</t>
  </si>
  <si>
    <t>Операции с собственниками всего (сумма строк с 710 по 718)</t>
  </si>
  <si>
    <t>Вознаграждения работников акциями</t>
  </si>
  <si>
    <t>Выпуск долевых инструментов, связанный с объединением бизнеса</t>
  </si>
  <si>
    <t>Сальдо на 30 июня отчетного года (строка 500 + строка 600 + строка 700)</t>
  </si>
  <si>
    <t>Балансовая стоимость простой акции за период</t>
  </si>
</sst>
</file>

<file path=xl/styles.xml><?xml version="1.0" encoding="utf-8"?>
<styleSheet xmlns="http://schemas.openxmlformats.org/spreadsheetml/2006/main">
  <numFmts count="4">
    <numFmt numFmtId="41" formatCode="_-* #,##0_р_._-;\-* #,##0_р_._-;_-* &quot;-&quot;_р_._-;_-@_-"/>
    <numFmt numFmtId="43" formatCode="_-* #,##0.00_р_._-;\-* #,##0.00_р_._-;_-* &quot;-&quot;??_р_._-;_-@_-"/>
    <numFmt numFmtId="164" formatCode="_-* #,##0_р_._-;\-* #,##0_р_._-;_-* &quot;-&quot;??_р_._-;_-@_-"/>
    <numFmt numFmtId="171" formatCode="_-* #,##0.00000000_р_._-;\-* #,##0.00000000_р_._-;_-* &quot;-&quot;??_р_._-;_-@_-"/>
  </numFmts>
  <fonts count="16">
    <font>
      <sz val="10"/>
      <name val="Arial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b/>
      <sz val="11"/>
      <name val="Arial"/>
      <family val="2"/>
      <charset val="204"/>
    </font>
    <font>
      <sz val="11"/>
      <name val="Calibri"/>
      <family val="2"/>
      <charset val="204"/>
    </font>
    <font>
      <sz val="10"/>
      <name val="Arial"/>
      <family val="2"/>
      <charset val="204"/>
    </font>
    <font>
      <sz val="7"/>
      <name val="Arial"/>
      <family val="2"/>
      <charset val="204"/>
    </font>
    <font>
      <b/>
      <sz val="10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9"/>
      <name val="Arial"/>
      <family val="2"/>
      <charset val="186"/>
    </font>
    <font>
      <b/>
      <sz val="9"/>
      <name val="Arial"/>
      <family val="2"/>
      <charset val="186"/>
    </font>
    <font>
      <b/>
      <sz val="10"/>
      <color theme="1"/>
      <name val="Times New Roman"/>
      <family val="1"/>
      <charset val="204"/>
    </font>
    <font>
      <b/>
      <sz val="10"/>
      <color theme="1"/>
      <name val="Garamond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</borders>
  <cellStyleXfs count="5">
    <xf numFmtId="0" fontId="0" fillId="0" borderId="0"/>
    <xf numFmtId="0" fontId="1" fillId="0" borderId="0">
      <alignment horizontal="left"/>
    </xf>
    <xf numFmtId="0" fontId="1" fillId="0" borderId="0">
      <alignment horizontal="left"/>
    </xf>
    <xf numFmtId="0" fontId="1" fillId="0" borderId="0">
      <alignment horizontal="left"/>
    </xf>
    <xf numFmtId="0" fontId="1" fillId="0" borderId="0">
      <alignment horizontal="left"/>
    </xf>
  </cellStyleXfs>
  <cellXfs count="209">
    <xf numFmtId="0" fontId="0" fillId="0" borderId="0" xfId="0"/>
    <xf numFmtId="0" fontId="1" fillId="0" borderId="0" xfId="1" applyAlignment="1"/>
    <xf numFmtId="0" fontId="1" fillId="0" borderId="0" xfId="1" applyFill="1" applyAlignment="1"/>
    <xf numFmtId="0" fontId="3" fillId="0" borderId="0" xfId="1" applyFont="1" applyAlignment="1"/>
    <xf numFmtId="0" fontId="1" fillId="0" borderId="0" xfId="1" applyAlignment="1">
      <alignment horizontal="left"/>
    </xf>
    <xf numFmtId="0" fontId="1" fillId="0" borderId="0" xfId="1" applyAlignment="1"/>
    <xf numFmtId="0" fontId="6" fillId="0" borderId="0" xfId="0" applyFont="1"/>
    <xf numFmtId="0" fontId="1" fillId="0" borderId="0" xfId="1" applyAlignment="1">
      <alignment horizontal="right"/>
    </xf>
    <xf numFmtId="0" fontId="3" fillId="0" borderId="2" xfId="1" applyFont="1" applyBorder="1" applyAlignment="1">
      <alignment horizontal="center" vertical="top" wrapText="1"/>
    </xf>
    <xf numFmtId="0" fontId="3" fillId="0" borderId="3" xfId="1" applyFont="1" applyBorder="1" applyAlignment="1">
      <alignment horizontal="center" vertical="top" wrapText="1"/>
    </xf>
    <xf numFmtId="0" fontId="3" fillId="0" borderId="3" xfId="1" applyFont="1" applyFill="1" applyBorder="1" applyAlignment="1">
      <alignment horizontal="center" vertical="top" wrapText="1"/>
    </xf>
    <xf numFmtId="0" fontId="8" fillId="0" borderId="2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8" fillId="0" borderId="3" xfId="1" applyFont="1" applyFill="1" applyBorder="1" applyAlignment="1">
      <alignment horizontal="center" vertical="center"/>
    </xf>
    <xf numFmtId="0" fontId="1" fillId="0" borderId="6" xfId="1" applyBorder="1" applyAlignment="1"/>
    <xf numFmtId="0" fontId="3" fillId="0" borderId="7" xfId="1" applyFont="1" applyBorder="1" applyAlignment="1">
      <alignment horizontal="center" vertical="center"/>
    </xf>
    <xf numFmtId="164" fontId="3" fillId="0" borderId="3" xfId="1" applyNumberFormat="1" applyFont="1" applyFill="1" applyBorder="1" applyAlignment="1">
      <alignment horizontal="right" vertical="center"/>
    </xf>
    <xf numFmtId="49" fontId="3" fillId="0" borderId="7" xfId="1" applyNumberFormat="1" applyFont="1" applyBorder="1" applyAlignment="1">
      <alignment horizontal="center" vertical="center"/>
    </xf>
    <xf numFmtId="49" fontId="3" fillId="0" borderId="2" xfId="1" applyNumberFormat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164" fontId="4" fillId="0" borderId="3" xfId="1" applyNumberFormat="1" applyFont="1" applyFill="1" applyBorder="1" applyAlignment="1">
      <alignment horizontal="right" vertical="center"/>
    </xf>
    <xf numFmtId="0" fontId="1" fillId="0" borderId="8" xfId="1" applyBorder="1" applyAlignment="1"/>
    <xf numFmtId="164" fontId="8" fillId="0" borderId="3" xfId="1" applyNumberFormat="1" applyFont="1" applyFill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164" fontId="8" fillId="0" borderId="3" xfId="1" applyNumberFormat="1" applyFont="1" applyBorder="1" applyAlignment="1">
      <alignment horizontal="center" vertical="center"/>
    </xf>
    <xf numFmtId="49" fontId="3" fillId="0" borderId="7" xfId="1" applyNumberFormat="1" applyFont="1" applyFill="1" applyBorder="1" applyAlignment="1">
      <alignment horizontal="center" vertical="center"/>
    </xf>
    <xf numFmtId="49" fontId="3" fillId="0" borderId="2" xfId="1" applyNumberFormat="1" applyFont="1" applyFill="1" applyBorder="1" applyAlignment="1">
      <alignment horizontal="center" vertical="center"/>
    </xf>
    <xf numFmtId="49" fontId="4" fillId="0" borderId="2" xfId="1" applyNumberFormat="1" applyFont="1" applyFill="1" applyBorder="1" applyAlignment="1">
      <alignment horizontal="center" vertical="center"/>
    </xf>
    <xf numFmtId="49" fontId="1" fillId="0" borderId="6" xfId="1" applyNumberFormat="1" applyFill="1" applyBorder="1" applyAlignment="1">
      <alignment vertical="top"/>
    </xf>
    <xf numFmtId="164" fontId="1" fillId="0" borderId="0" xfId="1" applyNumberFormat="1" applyAlignment="1"/>
    <xf numFmtId="43" fontId="1" fillId="0" borderId="0" xfId="1" applyNumberFormat="1" applyAlignment="1"/>
    <xf numFmtId="0" fontId="4" fillId="0" borderId="2" xfId="1" applyFont="1" applyFill="1" applyBorder="1" applyAlignment="1">
      <alignment horizontal="center" vertical="center"/>
    </xf>
    <xf numFmtId="164" fontId="1" fillId="0" borderId="0" xfId="1" applyNumberFormat="1" applyFill="1" applyAlignment="1"/>
    <xf numFmtId="0" fontId="4" fillId="0" borderId="0" xfId="1" applyFont="1" applyFill="1" applyAlignment="1"/>
    <xf numFmtId="0" fontId="1" fillId="0" borderId="1" xfId="1" applyFill="1" applyBorder="1" applyAlignment="1"/>
    <xf numFmtId="0" fontId="0" fillId="0" borderId="0" xfId="0" applyFill="1"/>
    <xf numFmtId="0" fontId="8" fillId="0" borderId="0" xfId="1" applyFont="1" applyFill="1" applyAlignment="1">
      <alignment horizontal="center" vertical="top"/>
    </xf>
    <xf numFmtId="0" fontId="4" fillId="0" borderId="0" xfId="1" applyFont="1" applyFill="1" applyAlignment="1">
      <alignment horizontal="left"/>
    </xf>
    <xf numFmtId="0" fontId="1" fillId="0" borderId="0" xfId="2" applyAlignment="1"/>
    <xf numFmtId="0" fontId="1" fillId="0" borderId="0" xfId="2" applyFill="1" applyAlignment="1"/>
    <xf numFmtId="0" fontId="3" fillId="0" borderId="0" xfId="2" applyFont="1" applyFill="1" applyAlignment="1">
      <alignment horizontal="right"/>
    </xf>
    <xf numFmtId="0" fontId="7" fillId="0" borderId="0" xfId="2" applyFont="1" applyFill="1" applyAlignment="1">
      <alignment horizontal="right" vertical="top"/>
    </xf>
    <xf numFmtId="0" fontId="3" fillId="0" borderId="0" xfId="2" applyFont="1" applyAlignment="1"/>
    <xf numFmtId="0" fontId="4" fillId="0" borderId="0" xfId="2" applyFont="1" applyFill="1" applyBorder="1" applyAlignment="1">
      <alignment horizontal="left" wrapText="1"/>
    </xf>
    <xf numFmtId="0" fontId="0" fillId="0" borderId="0" xfId="0" applyFill="1" applyAlignment="1"/>
    <xf numFmtId="0" fontId="1" fillId="0" borderId="0" xfId="2" applyAlignment="1">
      <alignment horizontal="center"/>
    </xf>
    <xf numFmtId="0" fontId="3" fillId="0" borderId="0" xfId="2" applyFont="1" applyFill="1" applyAlignment="1"/>
    <xf numFmtId="0" fontId="1" fillId="0" borderId="0" xfId="2" applyFill="1" applyAlignment="1">
      <alignment horizontal="right"/>
    </xf>
    <xf numFmtId="0" fontId="3" fillId="0" borderId="2" xfId="2" applyFont="1" applyFill="1" applyBorder="1" applyAlignment="1">
      <alignment horizontal="center" vertical="top" wrapText="1"/>
    </xf>
    <xf numFmtId="0" fontId="8" fillId="0" borderId="2" xfId="2" applyFont="1" applyFill="1" applyBorder="1" applyAlignment="1">
      <alignment horizontal="center" vertical="center"/>
    </xf>
    <xf numFmtId="49" fontId="3" fillId="0" borderId="2" xfId="2" applyNumberFormat="1" applyFont="1" applyFill="1" applyBorder="1" applyAlignment="1">
      <alignment horizontal="center" vertical="center"/>
    </xf>
    <xf numFmtId="164" fontId="3" fillId="2" borderId="2" xfId="2" applyNumberFormat="1" applyFont="1" applyFill="1" applyBorder="1" applyAlignment="1">
      <alignment horizontal="right" vertical="center"/>
    </xf>
    <xf numFmtId="164" fontId="3" fillId="0" borderId="2" xfId="2" applyNumberFormat="1" applyFont="1" applyFill="1" applyBorder="1" applyAlignment="1">
      <alignment horizontal="right" vertical="center"/>
    </xf>
    <xf numFmtId="49" fontId="4" fillId="0" borderId="2" xfId="2" applyNumberFormat="1" applyFont="1" applyFill="1" applyBorder="1" applyAlignment="1">
      <alignment horizontal="center" vertical="center"/>
    </xf>
    <xf numFmtId="164" fontId="4" fillId="2" borderId="2" xfId="2" applyNumberFormat="1" applyFont="1" applyFill="1" applyBorder="1" applyAlignment="1">
      <alignment horizontal="right" vertical="center"/>
    </xf>
    <xf numFmtId="164" fontId="4" fillId="0" borderId="2" xfId="2" applyNumberFormat="1" applyFont="1" applyFill="1" applyBorder="1" applyAlignment="1">
      <alignment horizontal="right" vertical="center"/>
    </xf>
    <xf numFmtId="164" fontId="0" fillId="0" borderId="0" xfId="0" applyNumberFormat="1" applyFill="1"/>
    <xf numFmtId="43" fontId="0" fillId="0" borderId="0" xfId="0" applyNumberFormat="1" applyFill="1"/>
    <xf numFmtId="164" fontId="0" fillId="0" borderId="0" xfId="0" applyNumberFormat="1"/>
    <xf numFmtId="49" fontId="4" fillId="0" borderId="2" xfId="2" applyNumberFormat="1" applyFont="1" applyFill="1" applyBorder="1" applyAlignment="1">
      <alignment horizontal="center" vertical="center" wrapText="1"/>
    </xf>
    <xf numFmtId="39" fontId="0" fillId="0" borderId="0" xfId="0" applyNumberFormat="1"/>
    <xf numFmtId="0" fontId="4" fillId="0" borderId="0" xfId="2" applyFont="1" applyAlignment="1"/>
    <xf numFmtId="0" fontId="4" fillId="0" borderId="0" xfId="2" applyFont="1" applyFill="1" applyAlignment="1">
      <alignment horizontal="right"/>
    </xf>
    <xf numFmtId="0" fontId="1" fillId="0" borderId="1" xfId="2" applyFill="1" applyBorder="1" applyAlignment="1"/>
    <xf numFmtId="0" fontId="8" fillId="0" borderId="0" xfId="2" applyFont="1" applyFill="1" applyAlignment="1">
      <alignment horizontal="center" vertical="top"/>
    </xf>
    <xf numFmtId="0" fontId="4" fillId="0" borderId="0" xfId="2" applyFont="1" applyAlignment="1">
      <alignment horizontal="left"/>
    </xf>
    <xf numFmtId="0" fontId="0" fillId="0" borderId="1" xfId="0" applyFill="1" applyBorder="1"/>
    <xf numFmtId="0" fontId="1" fillId="0" borderId="0" xfId="3" applyAlignment="1"/>
    <xf numFmtId="0" fontId="7" fillId="0" borderId="0" xfId="3" applyFont="1" applyAlignment="1">
      <alignment vertical="top"/>
    </xf>
    <xf numFmtId="0" fontId="3" fillId="0" borderId="0" xfId="3" applyFont="1" applyAlignment="1">
      <alignment horizontal="right"/>
    </xf>
    <xf numFmtId="0" fontId="3" fillId="0" borderId="0" xfId="3" applyFont="1" applyAlignment="1"/>
    <xf numFmtId="0" fontId="0" fillId="0" borderId="0" xfId="0" applyAlignment="1"/>
    <xf numFmtId="0" fontId="1" fillId="0" borderId="0" xfId="3" applyAlignment="1">
      <alignment horizontal="center"/>
    </xf>
    <xf numFmtId="0" fontId="5" fillId="0" borderId="0" xfId="3" applyFont="1" applyAlignment="1">
      <alignment horizontal="center" vertical="center"/>
    </xf>
    <xf numFmtId="0" fontId="1" fillId="0" borderId="0" xfId="3" applyFont="1" applyAlignment="1">
      <alignment horizontal="right"/>
    </xf>
    <xf numFmtId="0" fontId="10" fillId="0" borderId="9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2" xfId="0" applyFont="1" applyBorder="1" applyAlignment="1">
      <alignment vertical="top" wrapText="1"/>
    </xf>
    <xf numFmtId="0" fontId="10" fillId="0" borderId="2" xfId="0" applyFont="1" applyBorder="1" applyAlignment="1">
      <alignment horizontal="center" vertical="top" wrapText="1"/>
    </xf>
    <xf numFmtId="41" fontId="10" fillId="0" borderId="2" xfId="0" applyNumberFormat="1" applyFont="1" applyBorder="1" applyAlignment="1">
      <alignment horizontal="center" vertical="top" wrapText="1"/>
    </xf>
    <xf numFmtId="41" fontId="10" fillId="0" borderId="13" xfId="0" applyNumberFormat="1" applyFont="1" applyBorder="1" applyAlignment="1">
      <alignment horizontal="center" vertical="top" wrapText="1"/>
    </xf>
    <xf numFmtId="49" fontId="10" fillId="0" borderId="2" xfId="0" applyNumberFormat="1" applyFont="1" applyBorder="1" applyAlignment="1">
      <alignment horizontal="center" vertical="top" wrapText="1"/>
    </xf>
    <xf numFmtId="0" fontId="11" fillId="0" borderId="12" xfId="0" applyFont="1" applyBorder="1" applyAlignment="1">
      <alignment vertical="top" wrapText="1"/>
    </xf>
    <xf numFmtId="49" fontId="11" fillId="0" borderId="2" xfId="0" applyNumberFormat="1" applyFont="1" applyBorder="1" applyAlignment="1">
      <alignment horizontal="center" vertical="top" wrapText="1"/>
    </xf>
    <xf numFmtId="41" fontId="11" fillId="0" borderId="2" xfId="0" applyNumberFormat="1" applyFont="1" applyBorder="1" applyAlignment="1">
      <alignment horizontal="center" vertical="top" wrapText="1"/>
    </xf>
    <xf numFmtId="41" fontId="11" fillId="0" borderId="13" xfId="0" applyNumberFormat="1" applyFont="1" applyBorder="1" applyAlignment="1">
      <alignment horizontal="center" vertical="top" wrapText="1"/>
    </xf>
    <xf numFmtId="41" fontId="0" fillId="0" borderId="0" xfId="0" applyNumberFormat="1"/>
    <xf numFmtId="0" fontId="11" fillId="0" borderId="14" xfId="0" applyFont="1" applyBorder="1" applyAlignment="1">
      <alignment vertical="top" wrapText="1"/>
    </xf>
    <xf numFmtId="49" fontId="11" fillId="0" borderId="15" xfId="0" applyNumberFormat="1" applyFont="1" applyBorder="1" applyAlignment="1">
      <alignment horizontal="center" vertical="top" wrapText="1"/>
    </xf>
    <xf numFmtId="41" fontId="11" fillId="0" borderId="15" xfId="0" applyNumberFormat="1" applyFont="1" applyBorder="1" applyAlignment="1">
      <alignment horizontal="center" vertical="top" wrapText="1"/>
    </xf>
    <xf numFmtId="41" fontId="11" fillId="0" borderId="16" xfId="0" applyNumberFormat="1" applyFont="1" applyBorder="1" applyAlignment="1">
      <alignment horizontal="center" vertical="top" wrapText="1"/>
    </xf>
    <xf numFmtId="43" fontId="0" fillId="0" borderId="0" xfId="0" applyNumberFormat="1"/>
    <xf numFmtId="0" fontId="4" fillId="0" borderId="0" xfId="3" applyFont="1" applyAlignment="1"/>
    <xf numFmtId="0" fontId="1" fillId="0" borderId="1" xfId="3" applyBorder="1" applyAlignment="1"/>
    <xf numFmtId="0" fontId="4" fillId="0" borderId="0" xfId="3" applyFont="1" applyAlignment="1">
      <alignment horizontal="right"/>
    </xf>
    <xf numFmtId="0" fontId="8" fillId="0" borderId="0" xfId="3" applyFont="1" applyFill="1" applyAlignment="1">
      <alignment horizontal="center" vertical="top"/>
    </xf>
    <xf numFmtId="0" fontId="8" fillId="0" borderId="0" xfId="3" applyFont="1" applyAlignment="1">
      <alignment horizontal="center" vertical="top"/>
    </xf>
    <xf numFmtId="0" fontId="1" fillId="0" borderId="0" xfId="3" applyFill="1" applyAlignment="1"/>
    <xf numFmtId="0" fontId="4" fillId="0" borderId="0" xfId="3" applyFont="1" applyAlignment="1">
      <alignment horizontal="left"/>
    </xf>
    <xf numFmtId="0" fontId="1" fillId="0" borderId="0" xfId="4" applyFill="1" applyAlignment="1"/>
    <xf numFmtId="0" fontId="1" fillId="0" borderId="0" xfId="4" applyAlignment="1"/>
    <xf numFmtId="0" fontId="3" fillId="0" borderId="0" xfId="4" applyFont="1" applyFill="1" applyAlignment="1">
      <alignment horizontal="right"/>
    </xf>
    <xf numFmtId="0" fontId="1" fillId="0" borderId="0" xfId="4" applyFill="1" applyAlignment="1">
      <alignment horizontal="right"/>
    </xf>
    <xf numFmtId="0" fontId="3" fillId="0" borderId="0" xfId="4" applyFont="1" applyAlignment="1"/>
    <xf numFmtId="0" fontId="1" fillId="0" borderId="0" xfId="4" applyAlignment="1">
      <alignment horizontal="center"/>
    </xf>
    <xf numFmtId="0" fontId="1" fillId="0" borderId="0" xfId="3" applyFont="1" applyFill="1" applyAlignment="1">
      <alignment horizontal="right"/>
    </xf>
    <xf numFmtId="0" fontId="3" fillId="0" borderId="10" xfId="4" applyFont="1" applyFill="1" applyBorder="1" applyAlignment="1">
      <alignment horizontal="center" vertical="top" wrapText="1"/>
    </xf>
    <xf numFmtId="0" fontId="3" fillId="0" borderId="2" xfId="4" applyFont="1" applyFill="1" applyBorder="1" applyAlignment="1">
      <alignment horizontal="center" vertical="top" wrapText="1"/>
    </xf>
    <xf numFmtId="0" fontId="12" fillId="0" borderId="2" xfId="4" applyFont="1" applyFill="1" applyBorder="1" applyAlignment="1">
      <alignment horizontal="center" vertical="center" wrapText="1"/>
    </xf>
    <xf numFmtId="0" fontId="12" fillId="0" borderId="2" xfId="4" applyFont="1" applyFill="1" applyBorder="1" applyAlignment="1">
      <alignment horizontal="center" wrapText="1"/>
    </xf>
    <xf numFmtId="49" fontId="3" fillId="0" borderId="2" xfId="4" applyNumberFormat="1" applyFont="1" applyFill="1" applyBorder="1" applyAlignment="1">
      <alignment horizontal="center" vertical="center"/>
    </xf>
    <xf numFmtId="164" fontId="13" fillId="0" borderId="2" xfId="4" applyNumberFormat="1" applyFont="1" applyFill="1" applyBorder="1" applyAlignment="1">
      <alignment horizontal="right" vertical="center"/>
    </xf>
    <xf numFmtId="164" fontId="13" fillId="0" borderId="2" xfId="4" applyNumberFormat="1" applyFont="1" applyFill="1" applyBorder="1" applyAlignment="1">
      <alignment vertical="center"/>
    </xf>
    <xf numFmtId="164" fontId="13" fillId="0" borderId="13" xfId="4" applyNumberFormat="1" applyFont="1" applyFill="1" applyBorder="1" applyAlignment="1">
      <alignment vertical="center"/>
    </xf>
    <xf numFmtId="164" fontId="12" fillId="0" borderId="2" xfId="4" applyNumberFormat="1" applyFont="1" applyFill="1" applyBorder="1" applyAlignment="1">
      <alignment horizontal="right" vertical="center"/>
    </xf>
    <xf numFmtId="164" fontId="12" fillId="0" borderId="2" xfId="4" applyNumberFormat="1" applyFont="1" applyFill="1" applyBorder="1" applyAlignment="1">
      <alignment vertical="center"/>
    </xf>
    <xf numFmtId="164" fontId="12" fillId="0" borderId="13" xfId="4" applyNumberFormat="1" applyFont="1" applyFill="1" applyBorder="1" applyAlignment="1">
      <alignment vertical="center"/>
    </xf>
    <xf numFmtId="0" fontId="4" fillId="0" borderId="2" xfId="4" applyFont="1" applyFill="1" applyBorder="1" applyAlignment="1">
      <alignment horizontal="center" vertical="center"/>
    </xf>
    <xf numFmtId="0" fontId="3" fillId="0" borderId="2" xfId="4" applyFont="1" applyFill="1" applyBorder="1" applyAlignment="1">
      <alignment horizontal="center" vertical="center"/>
    </xf>
    <xf numFmtId="0" fontId="3" fillId="0" borderId="2" xfId="4" applyFont="1" applyFill="1" applyBorder="1" applyAlignment="1">
      <alignment horizontal="center" vertical="top"/>
    </xf>
    <xf numFmtId="164" fontId="12" fillId="0" borderId="2" xfId="4" applyNumberFormat="1" applyFont="1" applyFill="1" applyBorder="1" applyAlignment="1">
      <alignment horizontal="right" vertical="center" wrapText="1"/>
    </xf>
    <xf numFmtId="164" fontId="12" fillId="0" borderId="2" xfId="4" applyNumberFormat="1" applyFont="1" applyFill="1" applyBorder="1" applyAlignment="1">
      <alignment vertical="center" wrapText="1"/>
    </xf>
    <xf numFmtId="164" fontId="13" fillId="0" borderId="13" xfId="4" applyNumberFormat="1" applyFont="1" applyFill="1" applyBorder="1" applyAlignment="1">
      <alignment horizontal="right" vertical="center"/>
    </xf>
    <xf numFmtId="0" fontId="3" fillId="0" borderId="2" xfId="4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top" wrapText="1"/>
    </xf>
    <xf numFmtId="164" fontId="13" fillId="0" borderId="15" xfId="4" applyNumberFormat="1" applyFont="1" applyFill="1" applyBorder="1" applyAlignment="1">
      <alignment horizontal="right" vertical="center" wrapText="1"/>
    </xf>
    <xf numFmtId="164" fontId="13" fillId="0" borderId="16" xfId="4" applyNumberFormat="1" applyFont="1" applyFill="1" applyBorder="1" applyAlignment="1">
      <alignment horizontal="right" vertical="center" wrapText="1"/>
    </xf>
    <xf numFmtId="164" fontId="13" fillId="0" borderId="0" xfId="4" applyNumberFormat="1" applyFont="1" applyFill="1" applyBorder="1" applyAlignment="1">
      <alignment vertical="center"/>
    </xf>
    <xf numFmtId="0" fontId="4" fillId="0" borderId="0" xfId="4" applyFont="1" applyAlignment="1"/>
    <xf numFmtId="0" fontId="4" fillId="0" borderId="0" xfId="4" applyFont="1" applyFill="1" applyAlignment="1">
      <alignment horizontal="right"/>
    </xf>
    <xf numFmtId="0" fontId="1" fillId="0" borderId="1" xfId="4" applyFill="1" applyBorder="1" applyAlignment="1"/>
    <xf numFmtId="0" fontId="8" fillId="0" borderId="0" xfId="4" applyFont="1" applyFill="1" applyAlignment="1">
      <alignment horizontal="center" vertical="top"/>
    </xf>
    <xf numFmtId="0" fontId="4" fillId="0" borderId="0" xfId="4" applyFont="1" applyAlignment="1">
      <alignment horizontal="left"/>
    </xf>
    <xf numFmtId="0" fontId="8" fillId="0" borderId="0" xfId="4" applyFont="1" applyAlignment="1">
      <alignment horizontal="center" vertical="top"/>
    </xf>
    <xf numFmtId="0" fontId="4" fillId="0" borderId="1" xfId="1" applyFont="1" applyFill="1" applyBorder="1" applyAlignment="1">
      <alignment horizontal="left" wrapText="1"/>
    </xf>
    <xf numFmtId="0" fontId="8" fillId="0" borderId="0" xfId="1" applyFont="1" applyFill="1" applyAlignment="1">
      <alignment horizontal="center" vertical="top"/>
    </xf>
    <xf numFmtId="0" fontId="9" fillId="0" borderId="3" xfId="1" applyFont="1" applyFill="1" applyBorder="1" applyAlignment="1">
      <alignment horizontal="justify" vertical="distributed"/>
    </xf>
    <xf numFmtId="0" fontId="9" fillId="0" borderId="4" xfId="1" applyFont="1" applyFill="1" applyBorder="1" applyAlignment="1">
      <alignment horizontal="justify" vertical="distributed"/>
    </xf>
    <xf numFmtId="0" fontId="0" fillId="0" borderId="5" xfId="0" applyFill="1" applyBorder="1" applyAlignment="1">
      <alignment horizontal="justify" vertical="distributed"/>
    </xf>
    <xf numFmtId="0" fontId="3" fillId="0" borderId="2" xfId="1" applyFont="1" applyFill="1" applyBorder="1" applyAlignment="1">
      <alignment horizontal="left" vertical="center"/>
    </xf>
    <xf numFmtId="0" fontId="0" fillId="0" borderId="2" xfId="0" applyFill="1" applyBorder="1" applyAlignment="1"/>
    <xf numFmtId="0" fontId="9" fillId="0" borderId="2" xfId="1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/>
    </xf>
    <xf numFmtId="0" fontId="9" fillId="0" borderId="3" xfId="1" applyFont="1" applyFill="1" applyBorder="1" applyAlignment="1">
      <alignment horizontal="left" vertical="center"/>
    </xf>
    <xf numFmtId="0" fontId="9" fillId="0" borderId="4" xfId="1" applyFont="1" applyFill="1" applyBorder="1" applyAlignment="1">
      <alignment horizontal="left" vertical="center"/>
    </xf>
    <xf numFmtId="0" fontId="0" fillId="0" borderId="5" xfId="0" applyFill="1" applyBorder="1" applyAlignment="1">
      <alignment horizontal="left"/>
    </xf>
    <xf numFmtId="0" fontId="9" fillId="0" borderId="2" xfId="1" applyFont="1" applyBorder="1" applyAlignment="1">
      <alignment horizontal="left" vertical="center"/>
    </xf>
    <xf numFmtId="0" fontId="0" fillId="0" borderId="2" xfId="0" applyBorder="1" applyAlignment="1">
      <alignment horizontal="left"/>
    </xf>
    <xf numFmtId="0" fontId="7" fillId="0" borderId="3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0" fillId="0" borderId="5" xfId="0" applyBorder="1" applyAlignment="1"/>
    <xf numFmtId="0" fontId="8" fillId="0" borderId="3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9" fillId="0" borderId="3" xfId="1" applyFont="1" applyBorder="1" applyAlignment="1">
      <alignment horizontal="left" vertical="center"/>
    </xf>
    <xf numFmtId="0" fontId="9" fillId="0" borderId="4" xfId="1" applyFont="1" applyBorder="1" applyAlignment="1">
      <alignment horizontal="left" vertical="center"/>
    </xf>
    <xf numFmtId="0" fontId="0" fillId="0" borderId="5" xfId="0" applyBorder="1" applyAlignment="1">
      <alignment horizontal="left"/>
    </xf>
    <xf numFmtId="0" fontId="3" fillId="0" borderId="2" xfId="1" applyFont="1" applyBorder="1" applyAlignment="1">
      <alignment horizontal="left" vertical="center"/>
    </xf>
    <xf numFmtId="0" fontId="0" fillId="0" borderId="2" xfId="0" applyBorder="1" applyAlignment="1"/>
    <xf numFmtId="0" fontId="3" fillId="0" borderId="3" xfId="1" applyFont="1" applyBorder="1" applyAlignment="1">
      <alignment horizontal="justify" vertical="distributed"/>
    </xf>
    <xf numFmtId="0" fontId="3" fillId="0" borderId="4" xfId="1" applyFont="1" applyBorder="1" applyAlignment="1">
      <alignment horizontal="justify" vertical="distributed"/>
    </xf>
    <xf numFmtId="0" fontId="0" fillId="0" borderId="5" xfId="0" applyBorder="1" applyAlignment="1">
      <alignment horizontal="justify" vertical="distributed"/>
    </xf>
    <xf numFmtId="0" fontId="7" fillId="0" borderId="2" xfId="1" applyFont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/>
    </xf>
    <xf numFmtId="0" fontId="1" fillId="0" borderId="0" xfId="1" applyAlignment="1"/>
    <xf numFmtId="0" fontId="5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0" fontId="3" fillId="0" borderId="2" xfId="2" applyFont="1" applyBorder="1" applyAlignment="1">
      <alignment horizontal="left" vertical="center"/>
    </xf>
    <xf numFmtId="0" fontId="3" fillId="0" borderId="3" xfId="2" applyFont="1" applyBorder="1" applyAlignment="1">
      <alignment horizontal="justify" vertical="distributed"/>
    </xf>
    <xf numFmtId="0" fontId="3" fillId="0" borderId="4" xfId="2" applyFont="1" applyBorder="1" applyAlignment="1">
      <alignment horizontal="justify" vertical="distributed"/>
    </xf>
    <xf numFmtId="0" fontId="0" fillId="0" borderId="4" xfId="0" applyBorder="1" applyAlignment="1">
      <alignment horizontal="justify" vertical="distributed"/>
    </xf>
    <xf numFmtId="0" fontId="2" fillId="0" borderId="0" xfId="2" applyFont="1" applyFill="1" applyAlignment="1">
      <alignment horizontal="center" vertical="center" wrapText="1"/>
    </xf>
    <xf numFmtId="0" fontId="4" fillId="0" borderId="0" xfId="2" applyFont="1" applyFill="1" applyBorder="1" applyAlignment="1">
      <alignment horizontal="left" wrapText="1"/>
    </xf>
    <xf numFmtId="0" fontId="0" fillId="0" borderId="0" xfId="0" applyFill="1" applyAlignment="1"/>
    <xf numFmtId="0" fontId="5" fillId="0" borderId="0" xfId="2" applyFont="1" applyFill="1" applyAlignment="1">
      <alignment horizontal="center" vertical="center"/>
    </xf>
    <xf numFmtId="0" fontId="7" fillId="0" borderId="2" xfId="2" applyFont="1" applyBorder="1" applyAlignment="1">
      <alignment horizontal="center" vertical="center"/>
    </xf>
    <xf numFmtId="0" fontId="8" fillId="0" borderId="2" xfId="2" applyFont="1" applyBorder="1" applyAlignment="1">
      <alignment horizontal="center" vertical="center"/>
    </xf>
    <xf numFmtId="0" fontId="2" fillId="0" borderId="0" xfId="3" applyFont="1" applyAlignment="1">
      <alignment horizontal="center" vertical="center" wrapText="1"/>
    </xf>
    <xf numFmtId="0" fontId="4" fillId="0" borderId="0" xfId="3" applyFont="1" applyFill="1" applyBorder="1" applyAlignment="1">
      <alignment horizontal="left" wrapText="1"/>
    </xf>
    <xf numFmtId="0" fontId="4" fillId="0" borderId="1" xfId="3" applyFont="1" applyFill="1" applyBorder="1" applyAlignment="1">
      <alignment horizontal="left" wrapText="1"/>
    </xf>
    <xf numFmtId="0" fontId="8" fillId="0" borderId="0" xfId="4" applyFont="1" applyFill="1" applyAlignment="1">
      <alignment horizontal="center" vertical="top"/>
    </xf>
    <xf numFmtId="0" fontId="3" fillId="0" borderId="12" xfId="4" applyFont="1" applyBorder="1" applyAlignment="1">
      <alignment horizontal="left" vertical="top" wrapText="1"/>
    </xf>
    <xf numFmtId="0" fontId="3" fillId="0" borderId="2" xfId="4" applyFont="1" applyBorder="1" applyAlignment="1">
      <alignment horizontal="left" vertical="top" wrapText="1"/>
    </xf>
    <xf numFmtId="0" fontId="4" fillId="0" borderId="14" xfId="4" applyFont="1" applyBorder="1" applyAlignment="1">
      <alignment horizontal="left" vertical="center" wrapText="1"/>
    </xf>
    <xf numFmtId="0" fontId="4" fillId="0" borderId="15" xfId="4" applyFont="1" applyBorder="1" applyAlignment="1">
      <alignment horizontal="left" vertical="center" wrapText="1"/>
    </xf>
    <xf numFmtId="0" fontId="4" fillId="0" borderId="1" xfId="4" applyFont="1" applyFill="1" applyBorder="1" applyAlignment="1">
      <alignment horizontal="left" wrapText="1"/>
    </xf>
    <xf numFmtId="0" fontId="4" fillId="0" borderId="12" xfId="4" applyFont="1" applyBorder="1" applyAlignment="1">
      <alignment horizontal="left" vertical="center" wrapText="1"/>
    </xf>
    <xf numFmtId="0" fontId="4" fillId="0" borderId="2" xfId="4" applyFont="1" applyBorder="1" applyAlignment="1">
      <alignment horizontal="left" vertical="center" wrapText="1"/>
    </xf>
    <xf numFmtId="0" fontId="5" fillId="0" borderId="0" xfId="4" applyFont="1" applyAlignment="1">
      <alignment horizontal="center" vertical="center"/>
    </xf>
    <xf numFmtId="0" fontId="7" fillId="0" borderId="9" xfId="4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3" fillId="0" borderId="10" xfId="4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0" fontId="12" fillId="0" borderId="10" xfId="4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12" fillId="0" borderId="11" xfId="4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7" fillId="0" borderId="12" xfId="4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1" fillId="0" borderId="0" xfId="4" applyAlignment="1"/>
    <xf numFmtId="0" fontId="2" fillId="0" borderId="0" xfId="4" applyFont="1" applyFill="1" applyAlignment="1">
      <alignment horizontal="center" vertical="center" wrapText="1"/>
    </xf>
    <xf numFmtId="0" fontId="4" fillId="0" borderId="0" xfId="4" applyFont="1" applyFill="1" applyBorder="1" applyAlignment="1">
      <alignment horizontal="left" wrapText="1"/>
    </xf>
    <xf numFmtId="0" fontId="9" fillId="0" borderId="0" xfId="1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/>
    </xf>
    <xf numFmtId="0" fontId="4" fillId="0" borderId="0" xfId="1" applyFont="1" applyFill="1" applyBorder="1" applyAlignment="1">
      <alignment horizontal="center" vertical="center"/>
    </xf>
    <xf numFmtId="164" fontId="4" fillId="0" borderId="0" xfId="1" applyNumberFormat="1" applyFont="1" applyFill="1" applyBorder="1" applyAlignment="1">
      <alignment horizontal="right" vertical="center"/>
    </xf>
    <xf numFmtId="171" fontId="14" fillId="0" borderId="17" xfId="0" applyNumberFormat="1" applyFont="1" applyBorder="1" applyAlignment="1" applyProtection="1">
      <alignment vertical="center" wrapText="1"/>
      <protection locked="0"/>
    </xf>
    <xf numFmtId="0" fontId="15" fillId="0" borderId="0" xfId="0" applyFont="1" applyAlignment="1" applyProtection="1">
      <alignment vertical="center" wrapText="1"/>
      <protection locked="0"/>
    </xf>
    <xf numFmtId="0" fontId="0" fillId="0" borderId="0" xfId="0" applyAlignment="1"/>
  </cellXfs>
  <cellStyles count="5">
    <cellStyle name="Normal_Sheet1" xfId="1"/>
    <cellStyle name="Normal_Sheet2" xfId="2"/>
    <cellStyle name="Normal_Sheet3" xfId="3"/>
    <cellStyle name="Normal_Форма 4" xf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aliyaDauletbakova/&#1043;&#1072;&#1083;&#1080;&#1103;/&#1054;&#1058;&#1063;&#1045;&#1058;&#1067;/&#1087;&#1088;&#1086;&#1095;&#1080;&#1077;/&#1073;&#1072;&#1083;&#1072;&#1085;&#1089;%202015%20&#1103;&#1085;&#1074;-&#1080;&#1102;&#1085;&#110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1"/>
      <sheetName val="Форма 2"/>
      <sheetName val="Форма 3"/>
      <sheetName val="Форма 4"/>
      <sheetName val="Лист1"/>
      <sheetName val="Лист2"/>
      <sheetName val="Лист3"/>
      <sheetName val="Лист4"/>
      <sheetName val="осв 060515"/>
      <sheetName val="2014"/>
    </sheetNames>
    <sheetDataSet>
      <sheetData sheetId="0">
        <row r="27">
          <cell r="F27">
            <v>81963</v>
          </cell>
          <cell r="G27">
            <v>54346.624529999994</v>
          </cell>
        </row>
        <row r="29">
          <cell r="F29">
            <v>0</v>
          </cell>
        </row>
        <row r="57">
          <cell r="F57">
            <v>14017</v>
          </cell>
          <cell r="G57">
            <v>0</v>
          </cell>
        </row>
        <row r="58">
          <cell r="F58">
            <v>6424</v>
          </cell>
          <cell r="G58">
            <v>4177.9700199999997</v>
          </cell>
        </row>
        <row r="62">
          <cell r="F62">
            <v>4266</v>
          </cell>
          <cell r="G62">
            <v>14565.307220000001</v>
          </cell>
        </row>
        <row r="78">
          <cell r="F78">
            <v>18468</v>
          </cell>
          <cell r="G78">
            <v>18581.960920000001</v>
          </cell>
        </row>
        <row r="79">
          <cell r="F79">
            <v>153051</v>
          </cell>
          <cell r="G79">
            <v>96934.681750000003</v>
          </cell>
        </row>
      </sheetData>
      <sheetData sheetId="1">
        <row r="10">
          <cell r="A10" t="str">
            <v>за период с 01 января 2015 г. по 30 июня 2015 г.</v>
          </cell>
        </row>
        <row r="28">
          <cell r="G28">
            <v>56003</v>
          </cell>
        </row>
        <row r="38">
          <cell r="G38">
            <v>-0.98444999999925498</v>
          </cell>
        </row>
      </sheetData>
      <sheetData sheetId="2">
        <row r="11">
          <cell r="D11" t="str">
            <v>в тыс тенге</v>
          </cell>
        </row>
      </sheetData>
      <sheetData sheetId="3"/>
      <sheetData sheetId="4">
        <row r="162">
          <cell r="C162">
            <v>712950000</v>
          </cell>
          <cell r="G162">
            <v>712950000</v>
          </cell>
        </row>
      </sheetData>
      <sheetData sheetId="5"/>
      <sheetData sheetId="6"/>
      <sheetData sheetId="7"/>
      <sheetData sheetId="8">
        <row r="2">
          <cell r="B2">
            <v>185842</v>
          </cell>
        </row>
        <row r="7">
          <cell r="B7">
            <v>53371337.670000002</v>
          </cell>
        </row>
        <row r="22">
          <cell r="B22">
            <v>628057453.55999994</v>
          </cell>
        </row>
        <row r="33">
          <cell r="B33">
            <v>62689925.399999999</v>
          </cell>
        </row>
        <row r="42">
          <cell r="B42">
            <v>17000595.98</v>
          </cell>
        </row>
        <row r="45">
          <cell r="B45">
            <v>2738955.14</v>
          </cell>
        </row>
        <row r="48">
          <cell r="B48">
            <v>104675.65</v>
          </cell>
        </row>
        <row r="52">
          <cell r="B52">
            <v>5862676.5</v>
          </cell>
        </row>
        <row r="54">
          <cell r="B54">
            <v>317983.77</v>
          </cell>
        </row>
        <row r="55">
          <cell r="B55">
            <v>25874763.48</v>
          </cell>
        </row>
        <row r="56">
          <cell r="B56">
            <v>12494297.890000001</v>
          </cell>
        </row>
        <row r="57">
          <cell r="B57">
            <v>29640.13</v>
          </cell>
        </row>
        <row r="58">
          <cell r="B58">
            <v>1325.47</v>
          </cell>
        </row>
        <row r="59">
          <cell r="B59">
            <v>12079226.619999999</v>
          </cell>
        </row>
        <row r="60">
          <cell r="B60">
            <v>2988563</v>
          </cell>
        </row>
        <row r="61">
          <cell r="B61">
            <v>1811472</v>
          </cell>
        </row>
        <row r="65">
          <cell r="C65">
            <v>152025.38</v>
          </cell>
        </row>
        <row r="72">
          <cell r="B72">
            <v>10597421.52</v>
          </cell>
        </row>
        <row r="74">
          <cell r="B74">
            <v>139082.1</v>
          </cell>
        </row>
        <row r="75">
          <cell r="B75">
            <v>180389.69</v>
          </cell>
        </row>
        <row r="80">
          <cell r="B80">
            <v>2106605.0699999998</v>
          </cell>
        </row>
        <row r="85">
          <cell r="B85">
            <v>1178445.92</v>
          </cell>
          <cell r="F85">
            <v>1348310.1</v>
          </cell>
        </row>
        <row r="87">
          <cell r="B87">
            <v>6160339.8600000003</v>
          </cell>
        </row>
        <row r="98">
          <cell r="B98">
            <v>10125160.189999999</v>
          </cell>
        </row>
        <row r="103">
          <cell r="F103">
            <v>779502</v>
          </cell>
        </row>
        <row r="115">
          <cell r="C115">
            <v>4177970.02</v>
          </cell>
        </row>
        <row r="129">
          <cell r="C129">
            <v>7701263.3200000003</v>
          </cell>
        </row>
        <row r="131">
          <cell r="C131">
            <v>14565307.220000001</v>
          </cell>
        </row>
        <row r="138">
          <cell r="C138">
            <v>18582960.920000002</v>
          </cell>
        </row>
        <row r="140">
          <cell r="C140">
            <v>17118476.02</v>
          </cell>
          <cell r="G140">
            <v>17117491.57</v>
          </cell>
        </row>
        <row r="142">
          <cell r="C142">
            <v>96934681.75</v>
          </cell>
        </row>
      </sheetData>
      <sheetData sheetId="9">
        <row r="4">
          <cell r="H4">
            <v>53183622.270000003</v>
          </cell>
        </row>
        <row r="5">
          <cell r="H5">
            <v>34933868.57</v>
          </cell>
        </row>
        <row r="6">
          <cell r="H6">
            <v>1597033.77</v>
          </cell>
        </row>
        <row r="7">
          <cell r="H7">
            <v>54198468.850000001</v>
          </cell>
        </row>
        <row r="8">
          <cell r="H8">
            <v>4925102.22</v>
          </cell>
        </row>
        <row r="9">
          <cell r="H9">
            <v>1216019.29</v>
          </cell>
        </row>
        <row r="10">
          <cell r="H10">
            <v>151790487.78999999</v>
          </cell>
        </row>
        <row r="11">
          <cell r="H11">
            <v>151523.59</v>
          </cell>
        </row>
        <row r="12">
          <cell r="H12">
            <v>111436.66</v>
          </cell>
        </row>
        <row r="13">
          <cell r="H13">
            <v>18603424.75</v>
          </cell>
        </row>
        <row r="14">
          <cell r="H14">
            <v>72632560.629999995</v>
          </cell>
        </row>
        <row r="15">
          <cell r="H15">
            <v>269289018.62</v>
          </cell>
        </row>
        <row r="16">
          <cell r="H16">
            <v>7028294.04</v>
          </cell>
        </row>
        <row r="17">
          <cell r="H17">
            <v>115000</v>
          </cell>
        </row>
        <row r="18">
          <cell r="H18">
            <v>3307.06</v>
          </cell>
          <cell r="K18">
            <v>26586887.77</v>
          </cell>
        </row>
        <row r="19">
          <cell r="H19">
            <v>57362856.630000003</v>
          </cell>
        </row>
        <row r="20">
          <cell r="H20">
            <v>29134943.34</v>
          </cell>
        </row>
        <row r="21">
          <cell r="H21">
            <v>1839505.26</v>
          </cell>
        </row>
        <row r="22">
          <cell r="H22">
            <v>23854.67</v>
          </cell>
        </row>
        <row r="23">
          <cell r="H23">
            <v>3602973.41</v>
          </cell>
        </row>
        <row r="24">
          <cell r="H24">
            <v>69656.92</v>
          </cell>
        </row>
        <row r="25">
          <cell r="H25">
            <v>796904.74</v>
          </cell>
        </row>
        <row r="26">
          <cell r="H26">
            <v>10980099.16</v>
          </cell>
        </row>
        <row r="27">
          <cell r="H27">
            <v>3416927.13</v>
          </cell>
        </row>
        <row r="28">
          <cell r="H28">
            <v>29855.91</v>
          </cell>
        </row>
        <row r="29">
          <cell r="H29">
            <v>4570238</v>
          </cell>
        </row>
        <row r="30">
          <cell r="H30">
            <v>955409.5</v>
          </cell>
        </row>
        <row r="31">
          <cell r="G31">
            <v>52597441.340000004</v>
          </cell>
        </row>
        <row r="32">
          <cell r="G32">
            <v>114788130.91</v>
          </cell>
        </row>
        <row r="33">
          <cell r="G33">
            <v>6073484.9500000002</v>
          </cell>
        </row>
        <row r="34">
          <cell r="G34">
            <v>3577391.81</v>
          </cell>
        </row>
        <row r="35">
          <cell r="G35">
            <v>4171714.75</v>
          </cell>
        </row>
        <row r="36">
          <cell r="G36">
            <v>6500</v>
          </cell>
        </row>
        <row r="37">
          <cell r="G37">
            <v>8488881</v>
          </cell>
        </row>
        <row r="38">
          <cell r="G38">
            <v>2754597.37</v>
          </cell>
        </row>
        <row r="39">
          <cell r="G39">
            <v>378016.85</v>
          </cell>
        </row>
        <row r="40">
          <cell r="G40">
            <v>122723.26</v>
          </cell>
        </row>
        <row r="41">
          <cell r="G41">
            <v>13216961.390000001</v>
          </cell>
        </row>
        <row r="42">
          <cell r="G42">
            <v>14511311.77</v>
          </cell>
        </row>
        <row r="43">
          <cell r="G43">
            <v>1649792.44</v>
          </cell>
        </row>
        <row r="44">
          <cell r="G44">
            <v>7479.96</v>
          </cell>
        </row>
        <row r="45">
          <cell r="G45">
            <v>11643917.880000001</v>
          </cell>
        </row>
        <row r="46">
          <cell r="G46">
            <v>3826835.14</v>
          </cell>
        </row>
        <row r="47">
          <cell r="G47">
            <v>85783204.569999993</v>
          </cell>
        </row>
        <row r="48">
          <cell r="G48">
            <v>5318</v>
          </cell>
        </row>
        <row r="49">
          <cell r="G49">
            <v>219515850.72999999</v>
          </cell>
        </row>
        <row r="50">
          <cell r="G50">
            <v>711218.88</v>
          </cell>
        </row>
        <row r="52">
          <cell r="G52">
            <v>12625889.52</v>
          </cell>
        </row>
        <row r="53">
          <cell r="G53">
            <v>1339985.9099999999</v>
          </cell>
        </row>
        <row r="54">
          <cell r="G54">
            <v>225022.16</v>
          </cell>
        </row>
        <row r="55">
          <cell r="G55">
            <v>4568791.45</v>
          </cell>
        </row>
        <row r="56">
          <cell r="G56">
            <v>305487.96000000002</v>
          </cell>
        </row>
        <row r="57">
          <cell r="G57">
            <v>10177506.310000001</v>
          </cell>
        </row>
        <row r="58">
          <cell r="G58">
            <v>26532434.399999999</v>
          </cell>
        </row>
        <row r="59">
          <cell r="G59">
            <v>21076998.57</v>
          </cell>
        </row>
        <row r="60">
          <cell r="G60">
            <v>637022.44999999995</v>
          </cell>
        </row>
        <row r="61">
          <cell r="G61">
            <v>6609207.75</v>
          </cell>
        </row>
        <row r="62">
          <cell r="G62">
            <v>37570.26</v>
          </cell>
        </row>
        <row r="63">
          <cell r="G63">
            <v>3856761.5</v>
          </cell>
        </row>
        <row r="64">
          <cell r="G64">
            <v>137647</v>
          </cell>
        </row>
        <row r="65">
          <cell r="G65">
            <v>-262799.59000000003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4"/>
  <sheetViews>
    <sheetView tabSelected="1" topLeftCell="A67" workbookViewId="0">
      <selection activeCell="G88" sqref="G88"/>
    </sheetView>
  </sheetViews>
  <sheetFormatPr defaultRowHeight="13.2"/>
  <cols>
    <col min="3" max="3" width="20.6640625" customWidth="1"/>
    <col min="4" max="4" width="18" customWidth="1"/>
    <col min="6" max="6" width="16.109375" customWidth="1"/>
    <col min="7" max="7" width="15.6640625" style="35" customWidth="1"/>
    <col min="9" max="9" width="11.109375" bestFit="1" customWidth="1"/>
  </cols>
  <sheetData>
    <row r="1" spans="1:9">
      <c r="A1" s="1"/>
      <c r="B1" s="1"/>
      <c r="C1" s="1"/>
      <c r="D1" s="1"/>
      <c r="E1" s="1"/>
      <c r="F1" s="166" t="s">
        <v>0</v>
      </c>
      <c r="G1" s="166"/>
    </row>
    <row r="2" spans="1:9">
      <c r="A2" s="1"/>
      <c r="B2" s="1"/>
      <c r="C2" s="1"/>
      <c r="D2" s="1"/>
      <c r="E2" s="1"/>
      <c r="F2" s="166"/>
      <c r="G2" s="166"/>
    </row>
    <row r="3" spans="1:9" ht="22.5" customHeight="1">
      <c r="A3" s="1"/>
      <c r="B3" s="1"/>
      <c r="C3" s="1"/>
      <c r="D3" s="1"/>
      <c r="E3" s="1"/>
      <c r="F3" s="166"/>
      <c r="G3" s="166"/>
    </row>
    <row r="4" spans="1:9">
      <c r="A4" s="1"/>
      <c r="B4" s="1"/>
      <c r="C4" s="1"/>
      <c r="D4" s="2"/>
      <c r="E4" s="2"/>
      <c r="F4" s="2"/>
      <c r="G4" s="2"/>
      <c r="H4" s="1"/>
      <c r="I4" s="1"/>
    </row>
    <row r="5" spans="1:9">
      <c r="A5" s="3" t="s">
        <v>1</v>
      </c>
      <c r="B5" s="1"/>
      <c r="C5" s="1"/>
      <c r="D5" s="135" t="s">
        <v>2</v>
      </c>
      <c r="E5" s="135"/>
      <c r="F5" s="135"/>
      <c r="G5" s="2"/>
    </row>
    <row r="6" spans="1:9">
      <c r="A6" s="3" t="s">
        <v>3</v>
      </c>
      <c r="B6" s="1"/>
      <c r="C6" s="1"/>
      <c r="D6" s="135"/>
      <c r="E6" s="135"/>
      <c r="F6" s="135"/>
      <c r="G6" s="2"/>
    </row>
    <row r="7" spans="1:9" ht="24.75" customHeight="1">
      <c r="A7" s="3" t="s">
        <v>4</v>
      </c>
      <c r="B7" s="1"/>
      <c r="C7" s="1"/>
      <c r="D7" s="135" t="s">
        <v>5</v>
      </c>
      <c r="E7" s="135"/>
      <c r="F7" s="135"/>
      <c r="G7" s="2"/>
    </row>
    <row r="8" spans="1:9">
      <c r="A8" s="3" t="s">
        <v>6</v>
      </c>
      <c r="B8" s="1"/>
      <c r="C8" s="1"/>
      <c r="D8" s="135" t="s">
        <v>7</v>
      </c>
      <c r="E8" s="135"/>
      <c r="F8" s="135"/>
      <c r="G8" s="2"/>
    </row>
    <row r="9" spans="1:9">
      <c r="A9" s="3" t="s">
        <v>8</v>
      </c>
      <c r="B9" s="1"/>
      <c r="C9" s="1"/>
      <c r="D9" s="135" t="s">
        <v>9</v>
      </c>
      <c r="E9" s="135"/>
      <c r="F9" s="135"/>
      <c r="G9" s="2"/>
    </row>
    <row r="10" spans="1:9">
      <c r="A10" s="3" t="s">
        <v>10</v>
      </c>
      <c r="B10" s="4"/>
      <c r="C10" s="1"/>
      <c r="D10" s="163">
        <v>38</v>
      </c>
      <c r="E10" s="163"/>
      <c r="F10" s="163"/>
      <c r="G10" s="2"/>
    </row>
    <row r="11" spans="1:9">
      <c r="A11" s="3" t="s">
        <v>11</v>
      </c>
      <c r="B11" s="4"/>
      <c r="C11" s="1"/>
      <c r="D11" s="135"/>
      <c r="E11" s="135"/>
      <c r="F11" s="135"/>
      <c r="G11" s="2"/>
    </row>
    <row r="12" spans="1:9">
      <c r="A12" s="1"/>
      <c r="B12" s="1"/>
      <c r="C12" s="1"/>
      <c r="D12" s="2" t="s">
        <v>12</v>
      </c>
      <c r="E12" s="2"/>
      <c r="F12" s="2"/>
      <c r="G12" s="2"/>
    </row>
    <row r="13" spans="1:9" ht="12.75" customHeight="1">
      <c r="A13" s="3" t="s">
        <v>13</v>
      </c>
      <c r="B13" s="4"/>
      <c r="C13" s="1"/>
      <c r="D13" s="135" t="s">
        <v>14</v>
      </c>
      <c r="E13" s="135"/>
      <c r="F13" s="135"/>
      <c r="G13" s="2"/>
    </row>
    <row r="14" spans="1:9">
      <c r="A14" s="1"/>
      <c r="B14" s="1"/>
      <c r="C14" s="1"/>
      <c r="D14" s="164"/>
      <c r="E14" s="164"/>
      <c r="F14" s="164"/>
      <c r="G14" s="164"/>
      <c r="H14" s="1"/>
      <c r="I14" s="1"/>
    </row>
    <row r="15" spans="1:9" ht="14.4">
      <c r="A15" s="1"/>
      <c r="B15" s="1"/>
      <c r="C15" s="165" t="s">
        <v>15</v>
      </c>
      <c r="D15" s="165"/>
      <c r="E15" s="165"/>
      <c r="F15" s="165"/>
      <c r="G15" s="165"/>
      <c r="H15" s="1"/>
      <c r="I15" s="6"/>
    </row>
    <row r="16" spans="1:9" ht="13.8">
      <c r="A16" s="165" t="s">
        <v>16</v>
      </c>
      <c r="B16" s="165"/>
      <c r="C16" s="165"/>
      <c r="D16" s="165"/>
      <c r="E16" s="165"/>
      <c r="F16" s="165"/>
      <c r="G16" s="165"/>
    </row>
    <row r="17" spans="1:9">
      <c r="A17" s="1"/>
      <c r="B17" s="1"/>
      <c r="C17" s="1"/>
      <c r="D17" s="1"/>
      <c r="E17" s="1"/>
      <c r="F17" s="7" t="s">
        <v>17</v>
      </c>
      <c r="G17" s="2"/>
      <c r="H17" s="1"/>
      <c r="I17" s="1"/>
    </row>
    <row r="18" spans="1:9" ht="50.25" customHeight="1">
      <c r="A18" s="162" t="s">
        <v>18</v>
      </c>
      <c r="B18" s="162"/>
      <c r="C18" s="162"/>
      <c r="D18" s="158"/>
      <c r="E18" s="8" t="s">
        <v>19</v>
      </c>
      <c r="F18" s="9" t="s">
        <v>20</v>
      </c>
      <c r="G18" s="10" t="s">
        <v>21</v>
      </c>
      <c r="H18" s="1"/>
      <c r="I18" s="1"/>
    </row>
    <row r="19" spans="1:9">
      <c r="A19" s="152" t="s">
        <v>22</v>
      </c>
      <c r="B19" s="153"/>
      <c r="C19" s="153"/>
      <c r="D19" s="151"/>
      <c r="E19" s="11" t="s">
        <v>23</v>
      </c>
      <c r="F19" s="12" t="s">
        <v>24</v>
      </c>
      <c r="G19" s="13" t="s">
        <v>25</v>
      </c>
      <c r="H19" s="1"/>
      <c r="I19" s="1"/>
    </row>
    <row r="20" spans="1:9">
      <c r="A20" s="154" t="s">
        <v>26</v>
      </c>
      <c r="B20" s="155"/>
      <c r="C20" s="155"/>
      <c r="D20" s="156"/>
      <c r="E20" s="14"/>
      <c r="F20" s="12"/>
      <c r="G20" s="13"/>
      <c r="H20" s="1"/>
      <c r="I20" s="1"/>
    </row>
    <row r="21" spans="1:9">
      <c r="A21" s="157" t="s">
        <v>27</v>
      </c>
      <c r="B21" s="157"/>
      <c r="C21" s="157"/>
      <c r="D21" s="158"/>
      <c r="E21" s="15" t="s">
        <v>28</v>
      </c>
      <c r="F21" s="16">
        <v>37143</v>
      </c>
      <c r="G21" s="16">
        <f>('[1]осв 060515'!B2+'[1]осв 060515'!B7)/1000</f>
        <v>53557.179670000005</v>
      </c>
      <c r="H21" s="1"/>
    </row>
    <row r="22" spans="1:9">
      <c r="A22" s="157" t="s">
        <v>29</v>
      </c>
      <c r="B22" s="157"/>
      <c r="C22" s="157"/>
      <c r="D22" s="158"/>
      <c r="E22" s="17" t="s">
        <v>30</v>
      </c>
      <c r="F22" s="16">
        <v>62692</v>
      </c>
      <c r="G22" s="16">
        <f>('[1]осв 060515'!B33+'[1]осв 060515'!B58)/1000</f>
        <v>62691.250869999996</v>
      </c>
      <c r="H22" s="1"/>
    </row>
    <row r="23" spans="1:9">
      <c r="A23" s="157" t="s">
        <v>31</v>
      </c>
      <c r="B23" s="157"/>
      <c r="C23" s="157"/>
      <c r="D23" s="158"/>
      <c r="E23" s="17" t="s">
        <v>32</v>
      </c>
      <c r="F23" s="16">
        <v>174</v>
      </c>
      <c r="G23" s="16">
        <f>'[1]осв 060515'!B61/1000</f>
        <v>1811.472</v>
      </c>
      <c r="H23" s="1"/>
    </row>
    <row r="24" spans="1:9" ht="25.5" customHeight="1">
      <c r="A24" s="159" t="s">
        <v>33</v>
      </c>
      <c r="B24" s="160"/>
      <c r="C24" s="160"/>
      <c r="D24" s="161"/>
      <c r="E24" s="17" t="s">
        <v>34</v>
      </c>
      <c r="F24" s="16">
        <v>669200</v>
      </c>
      <c r="G24" s="16">
        <f>('[1]осв 060515'!B22+'[1]осв 060515'!B52+'[1]осв 060515'!B54)/1000</f>
        <v>634238.11382999993</v>
      </c>
      <c r="H24" s="1"/>
    </row>
    <row r="25" spans="1:9">
      <c r="A25" s="157" t="s">
        <v>35</v>
      </c>
      <c r="B25" s="157"/>
      <c r="C25" s="157"/>
      <c r="D25" s="158"/>
      <c r="E25" s="17" t="s">
        <v>36</v>
      </c>
      <c r="F25" s="16"/>
      <c r="G25" s="16"/>
      <c r="H25" s="1"/>
    </row>
    <row r="26" spans="1:9">
      <c r="A26" s="157" t="s">
        <v>37</v>
      </c>
      <c r="B26" s="157"/>
      <c r="C26" s="157"/>
      <c r="D26" s="158"/>
      <c r="E26" s="18" t="s">
        <v>38</v>
      </c>
      <c r="F26" s="16">
        <v>28045</v>
      </c>
      <c r="G26" s="16">
        <f>('[1]осв 060515'!B42)/1000</f>
        <v>17000.595980000002</v>
      </c>
      <c r="H26" s="1"/>
      <c r="I26" s="1"/>
    </row>
    <row r="27" spans="1:9">
      <c r="A27" s="157" t="s">
        <v>39</v>
      </c>
      <c r="B27" s="157"/>
      <c r="C27" s="157"/>
      <c r="D27" s="158"/>
      <c r="E27" s="18" t="s">
        <v>40</v>
      </c>
      <c r="F27" s="16">
        <f>66979+62+14922</f>
        <v>81963</v>
      </c>
      <c r="G27" s="16">
        <f>('[1]осв 060515'!B45+'[1]осв 060515'!B48+'[1]осв 060515'!B55+'[1]осв 060515'!B56+'[1]осв 060515'!B57+'[1]осв 060515'!B59+'[1]осв 060515'!B60-'[1]осв 060515'!C65-'[1]осв 060515'!B61)/1000</f>
        <v>54346.624529999994</v>
      </c>
      <c r="H27" s="1"/>
      <c r="I27" s="1"/>
    </row>
    <row r="28" spans="1:9">
      <c r="A28" s="157" t="s">
        <v>41</v>
      </c>
      <c r="B28" s="157"/>
      <c r="C28" s="157"/>
      <c r="D28" s="158"/>
      <c r="E28" s="18" t="s">
        <v>42</v>
      </c>
      <c r="F28" s="16">
        <v>10597</v>
      </c>
      <c r="G28" s="16">
        <f>'[1]осв 060515'!B72/1000</f>
        <v>10597.42152</v>
      </c>
      <c r="H28" s="1"/>
      <c r="I28" s="1"/>
    </row>
    <row r="29" spans="1:9">
      <c r="A29" s="157" t="s">
        <v>43</v>
      </c>
      <c r="B29" s="157"/>
      <c r="C29" s="157"/>
      <c r="D29" s="158"/>
      <c r="E29" s="18" t="s">
        <v>44</v>
      </c>
      <c r="F29" s="16">
        <f>'[1]осв 060515'!G69</f>
        <v>0</v>
      </c>
      <c r="G29" s="16"/>
      <c r="H29" s="1"/>
      <c r="I29" s="1"/>
    </row>
    <row r="30" spans="1:9">
      <c r="A30" s="157" t="s">
        <v>45</v>
      </c>
      <c r="B30" s="157"/>
      <c r="C30" s="157"/>
      <c r="D30" s="157"/>
      <c r="E30" s="18" t="s">
        <v>46</v>
      </c>
      <c r="F30" s="16">
        <v>6075</v>
      </c>
      <c r="G30" s="16">
        <f>('[1]осв 060515'!B74+'[1]осв 060515'!B75+'[1]осв 060515'!B80)/1000-1</f>
        <v>2425.0768599999997</v>
      </c>
      <c r="H30" s="1"/>
      <c r="I30" s="1"/>
    </row>
    <row r="31" spans="1:9">
      <c r="A31" s="147" t="s">
        <v>47</v>
      </c>
      <c r="B31" s="147"/>
      <c r="C31" s="147"/>
      <c r="D31" s="148"/>
      <c r="E31" s="19" t="s">
        <v>48</v>
      </c>
      <c r="F31" s="20">
        <f>SUM(F21:F30)</f>
        <v>895889</v>
      </c>
      <c r="G31" s="20">
        <f>SUM(G21:G30)</f>
        <v>836667.73525999999</v>
      </c>
      <c r="H31" s="1"/>
      <c r="I31" s="1"/>
    </row>
    <row r="32" spans="1:9">
      <c r="A32" s="157" t="s">
        <v>49</v>
      </c>
      <c r="B32" s="157"/>
      <c r="C32" s="157"/>
      <c r="D32" s="157"/>
      <c r="E32" s="18" t="s">
        <v>50</v>
      </c>
      <c r="F32" s="16"/>
      <c r="G32" s="16"/>
      <c r="H32" s="1"/>
      <c r="I32" s="1"/>
    </row>
    <row r="33" spans="1:9">
      <c r="A33" s="154" t="s">
        <v>51</v>
      </c>
      <c r="B33" s="155"/>
      <c r="C33" s="155"/>
      <c r="D33" s="156"/>
      <c r="E33" s="21"/>
      <c r="F33" s="22"/>
      <c r="G33" s="22"/>
      <c r="H33" s="1"/>
      <c r="I33" s="1"/>
    </row>
    <row r="34" spans="1:9">
      <c r="A34" s="157" t="s">
        <v>29</v>
      </c>
      <c r="B34" s="157"/>
      <c r="C34" s="157"/>
      <c r="D34" s="158"/>
      <c r="E34" s="17" t="s">
        <v>52</v>
      </c>
      <c r="F34" s="16"/>
      <c r="G34" s="16"/>
      <c r="H34" s="1"/>
      <c r="I34" s="1"/>
    </row>
    <row r="35" spans="1:9">
      <c r="A35" s="157" t="s">
        <v>31</v>
      </c>
      <c r="B35" s="157"/>
      <c r="C35" s="157"/>
      <c r="D35" s="158"/>
      <c r="E35" s="17" t="s">
        <v>53</v>
      </c>
      <c r="F35" s="16"/>
      <c r="G35" s="16"/>
      <c r="H35" s="1"/>
      <c r="I35" s="1"/>
    </row>
    <row r="36" spans="1:9">
      <c r="A36" s="159" t="s">
        <v>33</v>
      </c>
      <c r="B36" s="160"/>
      <c r="C36" s="160"/>
      <c r="D36" s="161"/>
      <c r="E36" s="17" t="s">
        <v>54</v>
      </c>
      <c r="F36" s="16"/>
      <c r="G36" s="16"/>
      <c r="H36" s="1"/>
      <c r="I36" s="1"/>
    </row>
    <row r="37" spans="1:9">
      <c r="A37" s="157" t="s">
        <v>35</v>
      </c>
      <c r="B37" s="157"/>
      <c r="C37" s="157"/>
      <c r="D37" s="158"/>
      <c r="E37" s="17" t="s">
        <v>55</v>
      </c>
      <c r="F37" s="16"/>
      <c r="G37" s="16"/>
      <c r="H37" s="1"/>
      <c r="I37" s="1"/>
    </row>
    <row r="38" spans="1:9">
      <c r="A38" s="157" t="s">
        <v>56</v>
      </c>
      <c r="B38" s="157"/>
      <c r="C38" s="157"/>
      <c r="D38" s="158"/>
      <c r="E38" s="17" t="s">
        <v>57</v>
      </c>
      <c r="F38" s="16"/>
      <c r="G38" s="16"/>
      <c r="H38" s="1"/>
      <c r="I38" s="1"/>
    </row>
    <row r="39" spans="1:9">
      <c r="A39" s="157" t="s">
        <v>58</v>
      </c>
      <c r="B39" s="157"/>
      <c r="C39" s="157"/>
      <c r="D39" s="158"/>
      <c r="E39" s="17" t="s">
        <v>59</v>
      </c>
      <c r="F39" s="16"/>
      <c r="G39" s="16"/>
      <c r="H39" s="1"/>
      <c r="I39" s="1"/>
    </row>
    <row r="40" spans="1:9">
      <c r="A40" s="157" t="s">
        <v>60</v>
      </c>
      <c r="B40" s="157"/>
      <c r="C40" s="157"/>
      <c r="D40" s="158"/>
      <c r="E40" s="17" t="s">
        <v>61</v>
      </c>
      <c r="F40" s="16">
        <f>'[1]осв 060515'!F85/1000</f>
        <v>1348.3101000000001</v>
      </c>
      <c r="G40" s="16">
        <f>'[1]осв 060515'!B85/1000</f>
        <v>1178.4459199999999</v>
      </c>
      <c r="H40" s="1"/>
      <c r="I40" s="1"/>
    </row>
    <row r="41" spans="1:9">
      <c r="A41" s="157" t="s">
        <v>62</v>
      </c>
      <c r="B41" s="157"/>
      <c r="C41" s="157"/>
      <c r="D41" s="158"/>
      <c r="E41" s="17" t="s">
        <v>63</v>
      </c>
      <c r="F41" s="16"/>
      <c r="G41" s="16"/>
      <c r="H41" s="1"/>
      <c r="I41" s="1"/>
    </row>
    <row r="42" spans="1:9">
      <c r="A42" s="157" t="s">
        <v>64</v>
      </c>
      <c r="B42" s="157"/>
      <c r="C42" s="157"/>
      <c r="D42" s="158"/>
      <c r="E42" s="17" t="s">
        <v>65</v>
      </c>
      <c r="F42" s="16">
        <v>5811</v>
      </c>
      <c r="G42" s="16">
        <f>'[1]осв 060515'!B87/1000</f>
        <v>6160.33986</v>
      </c>
      <c r="H42" s="1"/>
      <c r="I42" s="1"/>
    </row>
    <row r="43" spans="1:9">
      <c r="A43" s="157" t="s">
        <v>66</v>
      </c>
      <c r="B43" s="157"/>
      <c r="C43" s="157"/>
      <c r="D43" s="158"/>
      <c r="E43" s="17" t="s">
        <v>67</v>
      </c>
      <c r="F43" s="16"/>
      <c r="G43" s="16"/>
      <c r="H43" s="1"/>
      <c r="I43" s="1"/>
    </row>
    <row r="44" spans="1:9">
      <c r="A44" s="157" t="s">
        <v>68</v>
      </c>
      <c r="B44" s="157"/>
      <c r="C44" s="157"/>
      <c r="D44" s="158"/>
      <c r="E44" s="17" t="s">
        <v>69</v>
      </c>
      <c r="F44" s="16"/>
      <c r="G44" s="16"/>
      <c r="H44" s="1"/>
      <c r="I44" s="1"/>
    </row>
    <row r="45" spans="1:9">
      <c r="A45" s="157" t="s">
        <v>70</v>
      </c>
      <c r="B45" s="157"/>
      <c r="C45" s="157"/>
      <c r="D45" s="158"/>
      <c r="E45" s="17" t="s">
        <v>71</v>
      </c>
      <c r="F45" s="16">
        <v>8903</v>
      </c>
      <c r="G45" s="16">
        <f>'[1]осв 060515'!B98/1000</f>
        <v>10125.160189999999</v>
      </c>
      <c r="H45" s="1"/>
      <c r="I45" s="1"/>
    </row>
    <row r="46" spans="1:9">
      <c r="A46" s="157" t="s">
        <v>72</v>
      </c>
      <c r="B46" s="157"/>
      <c r="C46" s="157"/>
      <c r="D46" s="158"/>
      <c r="E46" s="17" t="s">
        <v>73</v>
      </c>
      <c r="F46" s="16">
        <f>'[1]осв 060515'!F103/1000</f>
        <v>779.50199999999995</v>
      </c>
      <c r="G46" s="16">
        <f>'[1]осв 060515'!F103/1000</f>
        <v>779.50199999999995</v>
      </c>
      <c r="H46" s="1"/>
      <c r="I46" s="1"/>
    </row>
    <row r="47" spans="1:9">
      <c r="A47" s="157" t="s">
        <v>74</v>
      </c>
      <c r="B47" s="157"/>
      <c r="C47" s="157"/>
      <c r="D47" s="158"/>
      <c r="E47" s="17" t="s">
        <v>75</v>
      </c>
      <c r="F47" s="16"/>
      <c r="G47" s="16"/>
      <c r="H47" s="1"/>
      <c r="I47" s="1"/>
    </row>
    <row r="48" spans="1:9">
      <c r="A48" s="147" t="s">
        <v>76</v>
      </c>
      <c r="B48" s="147"/>
      <c r="C48" s="147"/>
      <c r="D48" s="148"/>
      <c r="E48" s="23" t="s">
        <v>77</v>
      </c>
      <c r="F48" s="20">
        <f>SUM(F39:F47)</f>
        <v>16841.812099999999</v>
      </c>
      <c r="G48" s="20">
        <f>SUM(G39:G47)</f>
        <v>18243.447970000001</v>
      </c>
      <c r="H48" s="1"/>
      <c r="I48" s="1"/>
    </row>
    <row r="49" spans="1:9">
      <c r="A49" s="147" t="s">
        <v>78</v>
      </c>
      <c r="B49" s="147"/>
      <c r="C49" s="147"/>
      <c r="D49" s="148"/>
      <c r="E49" s="23"/>
      <c r="F49" s="20">
        <f>F31+F48</f>
        <v>912730.81209999998</v>
      </c>
      <c r="G49" s="20">
        <f>G31+G48</f>
        <v>854911.18322999997</v>
      </c>
      <c r="H49" s="1"/>
      <c r="I49" s="1"/>
    </row>
    <row r="50" spans="1:9" ht="7.5" customHeight="1">
      <c r="A50" s="1"/>
      <c r="B50" s="1"/>
      <c r="C50" s="1"/>
      <c r="E50" s="1"/>
      <c r="F50" s="1"/>
      <c r="G50" s="2"/>
      <c r="H50" s="1"/>
      <c r="I50" s="1"/>
    </row>
    <row r="51" spans="1:9">
      <c r="A51" s="1"/>
      <c r="B51" s="1"/>
      <c r="C51" s="1"/>
      <c r="E51" s="1"/>
      <c r="F51" s="1"/>
      <c r="G51" s="2" t="s">
        <v>17</v>
      </c>
      <c r="H51" s="1"/>
      <c r="I51" s="1"/>
    </row>
    <row r="52" spans="1:9" ht="39" customHeight="1">
      <c r="A52" s="149" t="s">
        <v>79</v>
      </c>
      <c r="B52" s="150"/>
      <c r="C52" s="150"/>
      <c r="D52" s="151"/>
      <c r="E52" s="8" t="s">
        <v>19</v>
      </c>
      <c r="F52" s="9" t="str">
        <f>F18</f>
        <v>На конец отчетного периода (30.06.15)</v>
      </c>
      <c r="G52" s="10" t="str">
        <f>G18</f>
        <v>На начало отчетного периода  (31.12.14)</v>
      </c>
      <c r="H52" s="1"/>
      <c r="I52" s="1"/>
    </row>
    <row r="53" spans="1:9">
      <c r="A53" s="152" t="s">
        <v>22</v>
      </c>
      <c r="B53" s="153"/>
      <c r="C53" s="153"/>
      <c r="D53" s="151"/>
      <c r="E53" s="11" t="s">
        <v>23</v>
      </c>
      <c r="F53" s="12" t="s">
        <v>24</v>
      </c>
      <c r="G53" s="13" t="s">
        <v>25</v>
      </c>
      <c r="H53" s="1"/>
      <c r="I53" s="1"/>
    </row>
    <row r="54" spans="1:9">
      <c r="A54" s="154" t="s">
        <v>80</v>
      </c>
      <c r="B54" s="155"/>
      <c r="C54" s="155"/>
      <c r="D54" s="156"/>
      <c r="E54" s="17"/>
      <c r="F54" s="24"/>
      <c r="G54" s="22"/>
      <c r="H54" s="1"/>
      <c r="I54" s="1"/>
    </row>
    <row r="55" spans="1:9">
      <c r="A55" s="140" t="s">
        <v>81</v>
      </c>
      <c r="B55" s="140"/>
      <c r="C55" s="140"/>
      <c r="D55" s="141"/>
      <c r="E55" s="25" t="s">
        <v>82</v>
      </c>
      <c r="F55" s="16"/>
      <c r="G55" s="16"/>
      <c r="H55" s="1"/>
      <c r="I55" s="1"/>
    </row>
    <row r="56" spans="1:9">
      <c r="A56" s="140" t="s">
        <v>31</v>
      </c>
      <c r="B56" s="140"/>
      <c r="C56" s="140"/>
      <c r="D56" s="141"/>
      <c r="E56" s="25" t="s">
        <v>83</v>
      </c>
      <c r="F56" s="16"/>
      <c r="G56" s="16"/>
      <c r="H56" s="1"/>
      <c r="I56" s="1"/>
    </row>
    <row r="57" spans="1:9">
      <c r="A57" s="140" t="s">
        <v>84</v>
      </c>
      <c r="B57" s="140"/>
      <c r="C57" s="140"/>
      <c r="D57" s="141"/>
      <c r="E57" s="25" t="s">
        <v>85</v>
      </c>
      <c r="F57" s="16">
        <v>14017</v>
      </c>
      <c r="G57" s="16">
        <f>('[1]осв 060515'!G106)</f>
        <v>0</v>
      </c>
      <c r="H57" s="1"/>
      <c r="I57" s="1"/>
    </row>
    <row r="58" spans="1:9">
      <c r="A58" s="140" t="s">
        <v>86</v>
      </c>
      <c r="B58" s="140"/>
      <c r="C58" s="140"/>
      <c r="D58" s="141"/>
      <c r="E58" s="25" t="s">
        <v>87</v>
      </c>
      <c r="F58" s="16">
        <v>6424</v>
      </c>
      <c r="G58" s="16">
        <f>'[1]осв 060515'!C115/1000</f>
        <v>4177.9700199999997</v>
      </c>
      <c r="H58" s="1"/>
      <c r="I58" s="1"/>
    </row>
    <row r="59" spans="1:9" ht="12.75" customHeight="1">
      <c r="A59" s="140" t="s">
        <v>88</v>
      </c>
      <c r="B59" s="140"/>
      <c r="C59" s="140"/>
      <c r="D59" s="141"/>
      <c r="E59" s="26" t="s">
        <v>89</v>
      </c>
      <c r="F59" s="16">
        <v>3555</v>
      </c>
      <c r="G59" s="16">
        <f>'[1]осв 060515'!C129/1000</f>
        <v>7701.26332</v>
      </c>
      <c r="H59" s="1"/>
      <c r="I59" s="1"/>
    </row>
    <row r="60" spans="1:9">
      <c r="A60" s="140" t="s">
        <v>90</v>
      </c>
      <c r="B60" s="140"/>
      <c r="C60" s="140"/>
      <c r="D60" s="141"/>
      <c r="E60" s="25" t="s">
        <v>91</v>
      </c>
      <c r="F60" s="16"/>
      <c r="G60" s="16"/>
      <c r="H60" s="1"/>
      <c r="I60" s="1"/>
    </row>
    <row r="61" spans="1:9">
      <c r="A61" s="140" t="s">
        <v>92</v>
      </c>
      <c r="B61" s="140"/>
      <c r="C61" s="140"/>
      <c r="D61" s="141"/>
      <c r="E61" s="25" t="s">
        <v>93</v>
      </c>
      <c r="F61" s="16"/>
      <c r="G61" s="16"/>
      <c r="H61" s="1"/>
      <c r="I61" s="1"/>
    </row>
    <row r="62" spans="1:9">
      <c r="A62" s="140" t="s">
        <v>94</v>
      </c>
      <c r="B62" s="140"/>
      <c r="C62" s="140"/>
      <c r="D62" s="141"/>
      <c r="E62" s="25" t="s">
        <v>95</v>
      </c>
      <c r="F62" s="16">
        <v>4266</v>
      </c>
      <c r="G62" s="16">
        <f>'[1]осв 060515'!C131/1000</f>
        <v>14565.307220000001</v>
      </c>
      <c r="H62" s="1"/>
      <c r="I62" s="1"/>
    </row>
    <row r="63" spans="1:9">
      <c r="A63" s="142" t="s">
        <v>96</v>
      </c>
      <c r="B63" s="142"/>
      <c r="C63" s="142"/>
      <c r="D63" s="143"/>
      <c r="E63" s="27" t="s">
        <v>97</v>
      </c>
      <c r="F63" s="20">
        <f>SUM(F57:F62)</f>
        <v>28262</v>
      </c>
      <c r="G63" s="20">
        <f>SUM(G57:G62)</f>
        <v>26444.540560000001</v>
      </c>
      <c r="H63" s="1"/>
      <c r="I63" s="1"/>
    </row>
    <row r="64" spans="1:9">
      <c r="A64" s="140" t="s">
        <v>98</v>
      </c>
      <c r="B64" s="140"/>
      <c r="C64" s="140"/>
      <c r="D64" s="140"/>
      <c r="E64" s="25" t="s">
        <v>99</v>
      </c>
      <c r="F64" s="16"/>
      <c r="G64" s="16"/>
      <c r="H64" s="1"/>
      <c r="I64" s="1"/>
    </row>
    <row r="65" spans="1:9">
      <c r="A65" s="144" t="s">
        <v>100</v>
      </c>
      <c r="B65" s="145"/>
      <c r="C65" s="145"/>
      <c r="D65" s="146"/>
      <c r="E65" s="28"/>
      <c r="F65" s="22"/>
      <c r="G65" s="22"/>
      <c r="H65" s="1"/>
      <c r="I65" s="1"/>
    </row>
    <row r="66" spans="1:9">
      <c r="A66" s="140" t="s">
        <v>81</v>
      </c>
      <c r="B66" s="140"/>
      <c r="C66" s="140"/>
      <c r="D66" s="141"/>
      <c r="E66" s="25" t="s">
        <v>101</v>
      </c>
      <c r="F66" s="16"/>
      <c r="G66" s="16"/>
      <c r="H66" s="1"/>
      <c r="I66" s="1"/>
    </row>
    <row r="67" spans="1:9">
      <c r="A67" s="140" t="s">
        <v>31</v>
      </c>
      <c r="B67" s="140"/>
      <c r="C67" s="140"/>
      <c r="D67" s="141"/>
      <c r="E67" s="25" t="s">
        <v>102</v>
      </c>
      <c r="F67" s="16"/>
      <c r="G67" s="16"/>
      <c r="H67" s="1"/>
      <c r="I67" s="1"/>
    </row>
    <row r="68" spans="1:9">
      <c r="A68" s="140" t="s">
        <v>103</v>
      </c>
      <c r="B68" s="140"/>
      <c r="C68" s="140"/>
      <c r="D68" s="141"/>
      <c r="E68" s="25" t="s">
        <v>104</v>
      </c>
      <c r="F68" s="16"/>
      <c r="G68" s="16"/>
      <c r="H68" s="1"/>
      <c r="I68" s="1"/>
    </row>
    <row r="69" spans="1:9">
      <c r="A69" s="140" t="s">
        <v>105</v>
      </c>
      <c r="B69" s="140"/>
      <c r="C69" s="140"/>
      <c r="D69" s="141"/>
      <c r="E69" s="25" t="s">
        <v>106</v>
      </c>
      <c r="F69" s="16"/>
      <c r="G69" s="16"/>
      <c r="H69" s="1"/>
      <c r="I69" s="1"/>
    </row>
    <row r="70" spans="1:9">
      <c r="A70" s="140" t="s">
        <v>107</v>
      </c>
      <c r="B70" s="140"/>
      <c r="C70" s="140"/>
      <c r="D70" s="141"/>
      <c r="E70" s="26" t="s">
        <v>108</v>
      </c>
      <c r="F70" s="16"/>
      <c r="G70" s="16"/>
      <c r="H70" s="1"/>
      <c r="I70" s="1"/>
    </row>
    <row r="71" spans="1:9">
      <c r="A71" s="140" t="s">
        <v>109</v>
      </c>
      <c r="B71" s="140"/>
      <c r="C71" s="140"/>
      <c r="D71" s="141"/>
      <c r="E71" s="25" t="s">
        <v>110</v>
      </c>
      <c r="F71" s="16"/>
      <c r="G71" s="16"/>
      <c r="H71" s="1"/>
      <c r="I71" s="1"/>
    </row>
    <row r="72" spans="1:9">
      <c r="A72" s="140" t="s">
        <v>111</v>
      </c>
      <c r="B72" s="140"/>
      <c r="C72" s="140"/>
      <c r="D72" s="141"/>
      <c r="E72" s="26" t="s">
        <v>112</v>
      </c>
      <c r="F72" s="16"/>
      <c r="G72" s="16"/>
      <c r="H72" s="1"/>
      <c r="I72" s="1"/>
    </row>
    <row r="73" spans="1:9">
      <c r="A73" s="142" t="s">
        <v>113</v>
      </c>
      <c r="B73" s="142"/>
      <c r="C73" s="142"/>
      <c r="D73" s="143"/>
      <c r="E73" s="27" t="s">
        <v>114</v>
      </c>
      <c r="F73" s="20"/>
      <c r="G73" s="20"/>
      <c r="H73" s="1"/>
      <c r="I73" s="1"/>
    </row>
    <row r="74" spans="1:9">
      <c r="A74" s="144" t="s">
        <v>115</v>
      </c>
      <c r="B74" s="145"/>
      <c r="C74" s="145"/>
      <c r="D74" s="146"/>
      <c r="E74" s="28"/>
      <c r="F74" s="22"/>
      <c r="G74" s="22"/>
      <c r="H74" s="1"/>
      <c r="I74" s="1"/>
    </row>
    <row r="75" spans="1:9">
      <c r="A75" s="140" t="s">
        <v>116</v>
      </c>
      <c r="B75" s="140"/>
      <c r="C75" s="140"/>
      <c r="D75" s="141"/>
      <c r="E75" s="25" t="s">
        <v>117</v>
      </c>
      <c r="F75" s="16">
        <f>[1]Лист1!G162/1000</f>
        <v>712950</v>
      </c>
      <c r="G75" s="16">
        <f>[1]Лист1!C162/1000</f>
        <v>712950</v>
      </c>
      <c r="H75" s="1"/>
      <c r="I75" s="1"/>
    </row>
    <row r="76" spans="1:9">
      <c r="A76" s="140" t="s">
        <v>118</v>
      </c>
      <c r="B76" s="140"/>
      <c r="C76" s="140"/>
      <c r="D76" s="141"/>
      <c r="E76" s="25" t="s">
        <v>119</v>
      </c>
      <c r="F76" s="16"/>
      <c r="G76" s="16"/>
      <c r="H76" s="1"/>
      <c r="I76" s="1"/>
    </row>
    <row r="77" spans="1:9">
      <c r="A77" s="140" t="s">
        <v>120</v>
      </c>
      <c r="B77" s="140"/>
      <c r="C77" s="140"/>
      <c r="D77" s="141"/>
      <c r="E77" s="26" t="s">
        <v>121</v>
      </c>
      <c r="F77" s="16"/>
      <c r="G77" s="16"/>
      <c r="H77" s="1"/>
      <c r="I77" s="1"/>
    </row>
    <row r="78" spans="1:9">
      <c r="A78" s="140" t="s">
        <v>122</v>
      </c>
      <c r="B78" s="140"/>
      <c r="C78" s="140"/>
      <c r="D78" s="141"/>
      <c r="E78" s="26" t="s">
        <v>123</v>
      </c>
      <c r="F78" s="16">
        <v>18468</v>
      </c>
      <c r="G78" s="16">
        <f>'[1]осв 060515'!C138/1000-1</f>
        <v>18581.960920000001</v>
      </c>
      <c r="H78" s="29"/>
      <c r="I78" s="1"/>
    </row>
    <row r="79" spans="1:9">
      <c r="A79" s="140" t="s">
        <v>124</v>
      </c>
      <c r="B79" s="140"/>
      <c r="C79" s="140"/>
      <c r="D79" s="141"/>
      <c r="E79" s="26" t="s">
        <v>125</v>
      </c>
      <c r="F79" s="16">
        <v>153051</v>
      </c>
      <c r="G79" s="16">
        <f>('[1]осв 060515'!C142/1000)</f>
        <v>96934.681750000003</v>
      </c>
      <c r="H79" s="30"/>
      <c r="I79" s="30"/>
    </row>
    <row r="80" spans="1:9" ht="27" customHeight="1">
      <c r="A80" s="137" t="s">
        <v>126</v>
      </c>
      <c r="B80" s="138"/>
      <c r="C80" s="138"/>
      <c r="D80" s="139"/>
      <c r="E80" s="27" t="s">
        <v>127</v>
      </c>
      <c r="F80" s="20">
        <f>SUM(F75:F79)</f>
        <v>884469</v>
      </c>
      <c r="G80" s="20">
        <f>SUM(G75:G79)</f>
        <v>828466.64266999997</v>
      </c>
      <c r="H80" s="1"/>
      <c r="I80" s="1"/>
    </row>
    <row r="81" spans="1:9">
      <c r="A81" s="140" t="s">
        <v>128</v>
      </c>
      <c r="B81" s="140"/>
      <c r="C81" s="140"/>
      <c r="D81" s="141"/>
      <c r="E81" s="26" t="s">
        <v>129</v>
      </c>
      <c r="F81" s="16"/>
      <c r="G81" s="16"/>
      <c r="H81" s="1"/>
      <c r="I81" s="1"/>
    </row>
    <row r="82" spans="1:9">
      <c r="A82" s="137" t="s">
        <v>130</v>
      </c>
      <c r="B82" s="138"/>
      <c r="C82" s="138"/>
      <c r="D82" s="139"/>
      <c r="E82" s="27" t="s">
        <v>131</v>
      </c>
      <c r="F82" s="20">
        <f>F80+F81</f>
        <v>884469</v>
      </c>
      <c r="G82" s="20">
        <f>SUM(G77:G81)</f>
        <v>943983.28533999994</v>
      </c>
      <c r="H82" s="1"/>
      <c r="I82" s="1"/>
    </row>
    <row r="83" spans="1:9">
      <c r="A83" s="142" t="s">
        <v>132</v>
      </c>
      <c r="B83" s="142"/>
      <c r="C83" s="142"/>
      <c r="D83" s="143"/>
      <c r="E83" s="31"/>
      <c r="F83" s="20">
        <f>F63+F64+F73+F82</f>
        <v>912731</v>
      </c>
      <c r="G83" s="20">
        <f>G63+G73+G80</f>
        <v>854911.18322999997</v>
      </c>
      <c r="H83" s="1"/>
      <c r="I83" s="1"/>
    </row>
    <row r="84" spans="1:9" ht="13.8" thickBot="1">
      <c r="A84" s="202"/>
      <c r="B84" s="202"/>
      <c r="C84" s="202"/>
      <c r="D84" s="203"/>
      <c r="E84" s="204"/>
      <c r="F84" s="205"/>
      <c r="G84" s="205"/>
      <c r="H84" s="5"/>
      <c r="I84" s="5"/>
    </row>
    <row r="85" spans="1:9" ht="13.8" thickTop="1">
      <c r="A85" s="207" t="s">
        <v>291</v>
      </c>
      <c r="B85" s="208"/>
      <c r="C85" s="208"/>
      <c r="D85" s="208"/>
      <c r="E85" s="204"/>
      <c r="F85" s="206">
        <f>(F49-F45-F63)/F75</f>
        <v>1.2280886627393226</v>
      </c>
      <c r="G85" s="206">
        <f>(G49-G45-G63)/G75</f>
        <v>1.1478245073006523</v>
      </c>
      <c r="H85" s="5"/>
      <c r="I85" s="5"/>
    </row>
    <row r="86" spans="1:9">
      <c r="A86" s="202"/>
      <c r="B86" s="202"/>
      <c r="C86" s="202"/>
      <c r="D86" s="203"/>
      <c r="E86" s="204"/>
      <c r="F86" s="205"/>
      <c r="G86" s="205"/>
      <c r="H86" s="5"/>
      <c r="I86" s="5"/>
    </row>
    <row r="87" spans="1:9">
      <c r="A87" s="2"/>
      <c r="B87" s="2"/>
      <c r="C87" s="2"/>
      <c r="D87" s="2"/>
      <c r="E87" s="2"/>
      <c r="F87" s="32"/>
      <c r="G87" s="32"/>
      <c r="H87" s="1"/>
      <c r="I87" s="1"/>
    </row>
    <row r="88" spans="1:9">
      <c r="A88" s="33" t="s">
        <v>133</v>
      </c>
      <c r="B88" s="2"/>
      <c r="C88" s="135" t="s">
        <v>134</v>
      </c>
      <c r="D88" s="135"/>
      <c r="E88" s="135"/>
      <c r="F88" s="34"/>
      <c r="H88" s="1"/>
      <c r="I88" s="1"/>
    </row>
    <row r="89" spans="1:9">
      <c r="A89" s="2"/>
      <c r="B89" s="2"/>
      <c r="C89" s="136" t="s">
        <v>135</v>
      </c>
      <c r="D89" s="136"/>
      <c r="E89" s="136"/>
      <c r="F89" s="36" t="s">
        <v>136</v>
      </c>
      <c r="H89" s="1"/>
      <c r="I89" s="1"/>
    </row>
    <row r="90" spans="1:9">
      <c r="A90" s="2"/>
      <c r="B90" s="2"/>
      <c r="C90" s="2"/>
      <c r="D90" s="2"/>
      <c r="E90" s="2"/>
      <c r="F90" s="2"/>
      <c r="H90" s="1"/>
      <c r="I90" s="1"/>
    </row>
    <row r="91" spans="1:9">
      <c r="A91" s="37" t="s">
        <v>137</v>
      </c>
      <c r="B91" s="2"/>
      <c r="C91" s="135" t="s">
        <v>138</v>
      </c>
      <c r="D91" s="135"/>
      <c r="E91" s="135"/>
      <c r="F91" s="34"/>
      <c r="H91" s="1"/>
      <c r="I91" s="1"/>
    </row>
    <row r="92" spans="1:9">
      <c r="A92" s="36"/>
      <c r="B92" s="2"/>
      <c r="C92" s="136" t="s">
        <v>135</v>
      </c>
      <c r="D92" s="136"/>
      <c r="E92" s="136"/>
      <c r="F92" s="36" t="s">
        <v>136</v>
      </c>
      <c r="H92" s="1"/>
      <c r="I92" s="1"/>
    </row>
    <row r="93" spans="1:9">
      <c r="A93" s="2" t="s">
        <v>139</v>
      </c>
      <c r="B93" s="2"/>
      <c r="C93" s="2"/>
      <c r="D93" s="2"/>
      <c r="E93" s="2"/>
      <c r="F93" s="2"/>
      <c r="G93" s="2"/>
      <c r="H93" s="1"/>
      <c r="I93" s="1"/>
    </row>
    <row r="94" spans="1:9">
      <c r="A94" s="1"/>
      <c r="B94" s="1"/>
      <c r="C94" s="1"/>
      <c r="D94" s="1"/>
      <c r="E94" s="1"/>
      <c r="F94" s="1"/>
    </row>
  </sheetData>
  <mergeCells count="81">
    <mergeCell ref="A16:G16"/>
    <mergeCell ref="F1:G3"/>
    <mergeCell ref="D5:F5"/>
    <mergeCell ref="D6:F6"/>
    <mergeCell ref="D7:F7"/>
    <mergeCell ref="D8:F8"/>
    <mergeCell ref="D9:F9"/>
    <mergeCell ref="D10:F10"/>
    <mergeCell ref="D11:F11"/>
    <mergeCell ref="D13:F13"/>
    <mergeCell ref="D14:G14"/>
    <mergeCell ref="C15:G15"/>
    <mergeCell ref="A29:D29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41:D41"/>
    <mergeCell ref="A30:D30"/>
    <mergeCell ref="A31:D31"/>
    <mergeCell ref="A32:D32"/>
    <mergeCell ref="A33:D33"/>
    <mergeCell ref="A34:D34"/>
    <mergeCell ref="A35:D35"/>
    <mergeCell ref="A36:D36"/>
    <mergeCell ref="A37:D37"/>
    <mergeCell ref="A38:D38"/>
    <mergeCell ref="A39:D39"/>
    <mergeCell ref="A40:D40"/>
    <mergeCell ref="A55:D55"/>
    <mergeCell ref="A42:D42"/>
    <mergeCell ref="A43:D43"/>
    <mergeCell ref="A44:D44"/>
    <mergeCell ref="A45:D45"/>
    <mergeCell ref="A46:D46"/>
    <mergeCell ref="A47:D47"/>
    <mergeCell ref="A48:D48"/>
    <mergeCell ref="A49:D49"/>
    <mergeCell ref="A52:D52"/>
    <mergeCell ref="A53:D53"/>
    <mergeCell ref="A54:D54"/>
    <mergeCell ref="A67:D67"/>
    <mergeCell ref="A56:D56"/>
    <mergeCell ref="A57:D57"/>
    <mergeCell ref="A58:D58"/>
    <mergeCell ref="A59:D59"/>
    <mergeCell ref="A60:D60"/>
    <mergeCell ref="A61:D61"/>
    <mergeCell ref="A62:D62"/>
    <mergeCell ref="A63:D63"/>
    <mergeCell ref="A64:D64"/>
    <mergeCell ref="A65:D65"/>
    <mergeCell ref="A66:D66"/>
    <mergeCell ref="A79:D79"/>
    <mergeCell ref="A68:D68"/>
    <mergeCell ref="A69:D69"/>
    <mergeCell ref="A70:D70"/>
    <mergeCell ref="A71:D71"/>
    <mergeCell ref="A72:D72"/>
    <mergeCell ref="A73:D73"/>
    <mergeCell ref="A74:D74"/>
    <mergeCell ref="A75:D75"/>
    <mergeCell ref="A76:D76"/>
    <mergeCell ref="A77:D77"/>
    <mergeCell ref="A78:D78"/>
    <mergeCell ref="C91:E91"/>
    <mergeCell ref="C92:E92"/>
    <mergeCell ref="A80:D80"/>
    <mergeCell ref="A81:D81"/>
    <mergeCell ref="A82:D82"/>
    <mergeCell ref="A83:D83"/>
    <mergeCell ref="C88:E88"/>
    <mergeCell ref="C89:E89"/>
    <mergeCell ref="A85:D85"/>
  </mergeCells>
  <pageMargins left="0.35433070866141736" right="0.23622047244094491" top="0.35433070866141736" bottom="0.19685039370078741" header="0.35433070866141736" footer="0.19685039370078741"/>
  <pageSetup paperSize="9" scale="6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8"/>
  <sheetViews>
    <sheetView workbookViewId="0">
      <selection activeCell="A22" sqref="A22:E22"/>
    </sheetView>
  </sheetViews>
  <sheetFormatPr defaultRowHeight="13.2"/>
  <cols>
    <col min="2" max="4" width="9.109375" style="35" customWidth="1"/>
    <col min="5" max="5" width="18" style="35" customWidth="1"/>
    <col min="6" max="6" width="9.109375" style="35" customWidth="1"/>
    <col min="7" max="7" width="16" style="35" customWidth="1"/>
    <col min="8" max="8" width="16.44140625" style="35" customWidth="1"/>
    <col min="9" max="9" width="15.6640625" style="35" bestFit="1" customWidth="1"/>
    <col min="10" max="10" width="11.6640625" bestFit="1" customWidth="1"/>
    <col min="11" max="11" width="9.44140625" bestFit="1" customWidth="1"/>
  </cols>
  <sheetData>
    <row r="1" spans="1:8">
      <c r="A1" s="38"/>
      <c r="B1" s="39"/>
      <c r="C1" s="39"/>
      <c r="D1" s="39"/>
      <c r="E1" s="39"/>
      <c r="F1" s="171" t="s">
        <v>140</v>
      </c>
      <c r="G1" s="171"/>
      <c r="H1" s="171"/>
    </row>
    <row r="2" spans="1:8">
      <c r="A2" s="38"/>
      <c r="B2" s="39"/>
      <c r="C2" s="39"/>
      <c r="D2" s="39"/>
      <c r="E2" s="39"/>
      <c r="F2" s="171"/>
      <c r="G2" s="171"/>
      <c r="H2" s="171"/>
    </row>
    <row r="3" spans="1:8" ht="21" customHeight="1">
      <c r="A3" s="38"/>
      <c r="B3" s="39"/>
      <c r="C3" s="39"/>
      <c r="D3" s="39"/>
      <c r="E3" s="39"/>
      <c r="F3" s="171"/>
      <c r="G3" s="171"/>
      <c r="H3" s="171"/>
    </row>
    <row r="4" spans="1:8">
      <c r="A4" s="38"/>
      <c r="B4" s="39"/>
      <c r="C4" s="39"/>
      <c r="D4" s="39"/>
      <c r="E4" s="39"/>
      <c r="F4" s="39"/>
      <c r="G4" s="39"/>
      <c r="H4" s="40"/>
    </row>
    <row r="5" spans="1:8">
      <c r="A5" s="38"/>
      <c r="B5" s="39"/>
      <c r="C5" s="39"/>
      <c r="D5" s="39"/>
      <c r="E5" s="39"/>
      <c r="F5" s="39"/>
      <c r="G5" s="39"/>
      <c r="H5" s="41" t="s">
        <v>141</v>
      </c>
    </row>
    <row r="6" spans="1:8">
      <c r="A6" s="38"/>
      <c r="B6" s="39"/>
      <c r="C6" s="39"/>
      <c r="D6" s="39"/>
      <c r="E6" s="39"/>
      <c r="F6" s="39"/>
      <c r="G6" s="39"/>
      <c r="H6" s="39"/>
    </row>
    <row r="7" spans="1:8">
      <c r="A7" s="42" t="s">
        <v>1</v>
      </c>
      <c r="B7" s="39"/>
      <c r="C7" s="39"/>
      <c r="D7" s="39"/>
      <c r="E7" s="172" t="s">
        <v>2</v>
      </c>
      <c r="F7" s="173"/>
      <c r="G7" s="173"/>
      <c r="H7" s="39"/>
    </row>
    <row r="8" spans="1:8">
      <c r="A8" s="42"/>
      <c r="B8" s="39"/>
      <c r="C8" s="39"/>
      <c r="D8" s="39"/>
      <c r="E8" s="43"/>
      <c r="F8" s="44"/>
      <c r="G8" s="44"/>
      <c r="H8" s="39"/>
    </row>
    <row r="9" spans="1:8" ht="13.8">
      <c r="A9" s="38"/>
      <c r="B9" s="39"/>
      <c r="C9" s="174" t="s">
        <v>142</v>
      </c>
      <c r="D9" s="174"/>
      <c r="E9" s="174"/>
      <c r="F9" s="174"/>
      <c r="G9" s="174"/>
      <c r="H9" s="174"/>
    </row>
    <row r="10" spans="1:8" ht="13.8">
      <c r="A10" s="165" t="s">
        <v>143</v>
      </c>
      <c r="B10" s="165"/>
      <c r="C10" s="165"/>
      <c r="D10" s="165"/>
      <c r="E10" s="165"/>
      <c r="F10" s="165"/>
      <c r="G10" s="165"/>
      <c r="H10" s="165"/>
    </row>
    <row r="11" spans="1:8">
      <c r="A11" s="45"/>
      <c r="B11" s="46"/>
      <c r="C11" s="40"/>
      <c r="D11" s="39"/>
      <c r="E11" s="39"/>
      <c r="F11" s="39"/>
      <c r="G11" s="39"/>
      <c r="H11" s="39"/>
    </row>
    <row r="12" spans="1:8">
      <c r="A12" s="38"/>
      <c r="B12" s="39"/>
      <c r="C12" s="39"/>
      <c r="F12" s="39"/>
      <c r="G12" s="39"/>
      <c r="H12" s="47" t="s">
        <v>17</v>
      </c>
    </row>
    <row r="13" spans="1:8" ht="24" customHeight="1">
      <c r="A13" s="175" t="s">
        <v>144</v>
      </c>
      <c r="B13" s="175"/>
      <c r="C13" s="175"/>
      <c r="D13" s="158"/>
      <c r="E13" s="158"/>
      <c r="F13" s="48" t="s">
        <v>19</v>
      </c>
      <c r="G13" s="48" t="s">
        <v>145</v>
      </c>
      <c r="H13" s="48" t="s">
        <v>146</v>
      </c>
    </row>
    <row r="14" spans="1:8">
      <c r="A14" s="176" t="s">
        <v>22</v>
      </c>
      <c r="B14" s="176"/>
      <c r="C14" s="176"/>
      <c r="D14" s="158"/>
      <c r="E14" s="158"/>
      <c r="F14" s="49" t="s">
        <v>23</v>
      </c>
      <c r="G14" s="49" t="s">
        <v>24</v>
      </c>
      <c r="H14" s="49" t="s">
        <v>25</v>
      </c>
    </row>
    <row r="15" spans="1:8">
      <c r="A15" s="167" t="s">
        <v>147</v>
      </c>
      <c r="B15" s="167"/>
      <c r="C15" s="167"/>
      <c r="D15" s="158"/>
      <c r="E15" s="158"/>
      <c r="F15" s="50" t="s">
        <v>28</v>
      </c>
      <c r="G15" s="51">
        <v>146082</v>
      </c>
      <c r="H15" s="52">
        <f>('[1]2014'!H4+'[1]2014'!H5+'[1]2014'!H6+'[1]2014'!H10)/1000</f>
        <v>241505.01239999998</v>
      </c>
    </row>
    <row r="16" spans="1:8">
      <c r="A16" s="167" t="s">
        <v>148</v>
      </c>
      <c r="B16" s="167"/>
      <c r="C16" s="167"/>
      <c r="D16" s="158"/>
      <c r="E16" s="158"/>
      <c r="F16" s="50" t="s">
        <v>30</v>
      </c>
      <c r="G16" s="51"/>
      <c r="H16" s="52"/>
    </row>
    <row r="17" spans="1:11">
      <c r="A17" s="167" t="s">
        <v>149</v>
      </c>
      <c r="B17" s="167"/>
      <c r="C17" s="167"/>
      <c r="D17" s="158"/>
      <c r="E17" s="158"/>
      <c r="F17" s="53" t="s">
        <v>32</v>
      </c>
      <c r="G17" s="54">
        <f>SUM(G15:G16)</f>
        <v>146082</v>
      </c>
      <c r="H17" s="55">
        <f>SUM(H15:H16)</f>
        <v>241505.01239999998</v>
      </c>
    </row>
    <row r="18" spans="1:11">
      <c r="A18" s="167" t="s">
        <v>150</v>
      </c>
      <c r="B18" s="167"/>
      <c r="C18" s="167"/>
      <c r="D18" s="158"/>
      <c r="E18" s="158"/>
      <c r="F18" s="50" t="s">
        <v>34</v>
      </c>
      <c r="G18" s="51"/>
      <c r="H18" s="52"/>
    </row>
    <row r="19" spans="1:11">
      <c r="A19" s="167" t="s">
        <v>151</v>
      </c>
      <c r="B19" s="167"/>
      <c r="C19" s="167"/>
      <c r="D19" s="158"/>
      <c r="E19" s="158"/>
      <c r="F19" s="50" t="s">
        <v>36</v>
      </c>
      <c r="G19" s="51">
        <v>128577</v>
      </c>
      <c r="H19" s="52">
        <f>('[1]2014'!G31+'[1]2014'!G32+'[1]2014'!G33+'[1]2014'!G34+'[1]2014'!G35+'[1]2014'!G36+'[1]2014'!G37+'[1]2014'!G45+'[1]2014'!G53+'[1]2014'!G54+'[1]2014'!G55+'[1]2014'!G56+'[1]2014'!G57+'[1]2014'!G58+'[1]2014'!G59+'[1]2014'!G60)/1000</f>
        <v>266210.71184999996</v>
      </c>
    </row>
    <row r="20" spans="1:11">
      <c r="A20" s="167" t="s">
        <v>152</v>
      </c>
      <c r="B20" s="167"/>
      <c r="C20" s="167"/>
      <c r="D20" s="158"/>
      <c r="E20" s="158"/>
      <c r="F20" s="50" t="s">
        <v>38</v>
      </c>
      <c r="G20" s="51">
        <v>4594</v>
      </c>
      <c r="H20" s="52">
        <f>('[1]2014'!G40+'[1]2014'!G41+'[1]2014'!G42+'[1]2014'!G43+'[1]2014'!G44+'[1]2014'!G46)/1000</f>
        <v>33335.103960000008</v>
      </c>
    </row>
    <row r="21" spans="1:11" ht="12.75" customHeight="1">
      <c r="A21" s="167" t="s">
        <v>153</v>
      </c>
      <c r="B21" s="167"/>
      <c r="C21" s="167"/>
      <c r="D21" s="158"/>
      <c r="E21" s="158"/>
      <c r="F21" s="50" t="s">
        <v>40</v>
      </c>
      <c r="G21" s="51">
        <f>14940+747+1</f>
        <v>15688</v>
      </c>
      <c r="H21" s="52">
        <f>('[1]2014'!H17+'[1]2014'!H18+'[1]2014'!H19+'[1]2014'!H20+'[1]2014'!H21+'[1]2014'!H22+'[1]2014'!H23+'[1]2014'!H27)/1000</f>
        <v>95499.367499999993</v>
      </c>
    </row>
    <row r="22" spans="1:11" ht="12.75" customHeight="1">
      <c r="A22" s="167" t="s">
        <v>154</v>
      </c>
      <c r="B22" s="167"/>
      <c r="C22" s="167"/>
      <c r="D22" s="158"/>
      <c r="E22" s="158"/>
      <c r="F22" s="53" t="s">
        <v>155</v>
      </c>
      <c r="G22" s="54">
        <f>G17+G18-G19-G20+G21</f>
        <v>28599</v>
      </c>
      <c r="H22" s="55">
        <f>H17+H18-H19-H20+H21</f>
        <v>37458.56409</v>
      </c>
    </row>
    <row r="23" spans="1:11" ht="12.75" customHeight="1">
      <c r="A23" s="167" t="s">
        <v>156</v>
      </c>
      <c r="B23" s="167"/>
      <c r="C23" s="167"/>
      <c r="D23" s="158"/>
      <c r="E23" s="158"/>
      <c r="F23" s="50" t="s">
        <v>157</v>
      </c>
      <c r="G23" s="51">
        <v>261080</v>
      </c>
      <c r="H23" s="52">
        <f>('[1]2014'!H7+'[1]2014'!H8+'[1]2014'!H9++'[1]2014'!H11+'[1]2014'!H12+'[1]2014'!H13+'[1]2014'!H14+'[1]2014'!H15+'[1]2014'!H16+'[1]2014'!H24+'[1]2014'!H25+'[1]2014'!H26+'[1]2014'!H28+'[1]2014'!H29+'[1]2014'!H30)/1000</f>
        <v>445558.01288000011</v>
      </c>
    </row>
    <row r="24" spans="1:11" ht="12.75" customHeight="1">
      <c r="A24" s="167" t="s">
        <v>158</v>
      </c>
      <c r="B24" s="167"/>
      <c r="C24" s="167"/>
      <c r="D24" s="158"/>
      <c r="E24" s="158"/>
      <c r="F24" s="50" t="s">
        <v>159</v>
      </c>
      <c r="G24" s="51">
        <v>233676</v>
      </c>
      <c r="H24" s="52">
        <f>('[1]2014'!G38+'[1]2014'!G39+'[1]2014'!G47+'[1]2014'!G48+'[1]2014'!G49+'[1]2014'!G50+'[1]2014'!G52+'[1]2014'!G61+'[1]2014'!G62+'[1]2014'!G63+'[1]2014'!G64)/1000</f>
        <v>332415.28242999996</v>
      </c>
    </row>
    <row r="25" spans="1:11" ht="37.5" customHeight="1">
      <c r="A25" s="168" t="s">
        <v>160</v>
      </c>
      <c r="B25" s="169"/>
      <c r="C25" s="169"/>
      <c r="D25" s="170"/>
      <c r="E25" s="161"/>
      <c r="F25" s="50" t="s">
        <v>161</v>
      </c>
      <c r="G25" s="51"/>
      <c r="H25" s="52"/>
    </row>
    <row r="26" spans="1:11" ht="12.75" customHeight="1">
      <c r="A26" s="167" t="s">
        <v>162</v>
      </c>
      <c r="B26" s="167"/>
      <c r="C26" s="167"/>
      <c r="D26" s="158"/>
      <c r="E26" s="158"/>
      <c r="F26" s="50" t="s">
        <v>163</v>
      </c>
      <c r="G26" s="52"/>
      <c r="H26" s="52"/>
    </row>
    <row r="27" spans="1:11" ht="12.75" customHeight="1">
      <c r="A27" s="167" t="s">
        <v>164</v>
      </c>
      <c r="B27" s="167"/>
      <c r="C27" s="167"/>
      <c r="D27" s="158"/>
      <c r="E27" s="158"/>
      <c r="F27" s="50" t="s">
        <v>165</v>
      </c>
      <c r="G27" s="52"/>
      <c r="H27" s="52"/>
    </row>
    <row r="28" spans="1:11" ht="12.75" customHeight="1">
      <c r="A28" s="167" t="s">
        <v>166</v>
      </c>
      <c r="B28" s="167"/>
      <c r="C28" s="167"/>
      <c r="D28" s="158"/>
      <c r="E28" s="158"/>
      <c r="F28" s="53" t="s">
        <v>48</v>
      </c>
      <c r="G28" s="55">
        <f>G23-G24+G25+G26-G27+G22</f>
        <v>56003</v>
      </c>
      <c r="H28" s="55">
        <f>H23-H24+H25+H26-H27+H22</f>
        <v>150601.29454000015</v>
      </c>
    </row>
    <row r="29" spans="1:11" ht="12.75" customHeight="1">
      <c r="A29" s="167" t="s">
        <v>167</v>
      </c>
      <c r="B29" s="167"/>
      <c r="C29" s="167"/>
      <c r="D29" s="158"/>
      <c r="E29" s="158"/>
      <c r="F29" s="50" t="s">
        <v>50</v>
      </c>
      <c r="G29" s="52"/>
      <c r="H29" s="52">
        <f>-'[1]2014'!G65/1000</f>
        <v>262.79959000000002</v>
      </c>
    </row>
    <row r="30" spans="1:11" ht="24" customHeight="1">
      <c r="A30" s="168" t="s">
        <v>168</v>
      </c>
      <c r="B30" s="169"/>
      <c r="C30" s="169"/>
      <c r="D30" s="170"/>
      <c r="E30" s="161"/>
      <c r="F30" s="50" t="s">
        <v>77</v>
      </c>
      <c r="G30" s="52">
        <f>G28+G29</f>
        <v>56003</v>
      </c>
      <c r="H30" s="52">
        <f>H28+H29</f>
        <v>150864.09413000016</v>
      </c>
      <c r="I30" s="56"/>
    </row>
    <row r="31" spans="1:11">
      <c r="A31" s="168" t="s">
        <v>169</v>
      </c>
      <c r="B31" s="169"/>
      <c r="C31" s="169"/>
      <c r="D31" s="170"/>
      <c r="E31" s="161"/>
      <c r="F31" s="50" t="s">
        <v>170</v>
      </c>
      <c r="G31" s="52"/>
      <c r="H31" s="52"/>
    </row>
    <row r="32" spans="1:11" ht="12.75" customHeight="1">
      <c r="A32" s="167" t="s">
        <v>171</v>
      </c>
      <c r="B32" s="167"/>
      <c r="C32" s="167"/>
      <c r="D32" s="158"/>
      <c r="E32" s="158"/>
      <c r="F32" s="53" t="s">
        <v>97</v>
      </c>
      <c r="G32" s="55">
        <f>G30+G31</f>
        <v>56003</v>
      </c>
      <c r="H32" s="55">
        <f>H30+H31</f>
        <v>150864.09413000016</v>
      </c>
      <c r="I32" s="57"/>
      <c r="J32" s="58"/>
      <c r="K32" s="58"/>
    </row>
    <row r="33" spans="1:8" ht="12.75" customHeight="1">
      <c r="A33" s="167" t="s">
        <v>172</v>
      </c>
      <c r="B33" s="167"/>
      <c r="C33" s="167"/>
      <c r="D33" s="158"/>
      <c r="E33" s="158"/>
      <c r="F33" s="50"/>
      <c r="G33" s="52">
        <f>G32</f>
        <v>56003</v>
      </c>
      <c r="H33" s="52">
        <f>H32</f>
        <v>150864.09413000016</v>
      </c>
    </row>
    <row r="34" spans="1:8" ht="12.75" customHeight="1">
      <c r="A34" s="167" t="s">
        <v>173</v>
      </c>
      <c r="B34" s="167"/>
      <c r="C34" s="167"/>
      <c r="D34" s="158"/>
      <c r="E34" s="158"/>
      <c r="F34" s="59"/>
      <c r="G34" s="52"/>
      <c r="H34" s="52"/>
    </row>
    <row r="35" spans="1:8" ht="12.75" customHeight="1">
      <c r="A35" s="167" t="s">
        <v>174</v>
      </c>
      <c r="B35" s="167"/>
      <c r="C35" s="167"/>
      <c r="D35" s="158"/>
      <c r="E35" s="158"/>
      <c r="F35" s="53" t="s">
        <v>114</v>
      </c>
      <c r="G35" s="55">
        <f>G37+G38+G39+G40+G41+G42+G43+G44+G45+G46+G47</f>
        <v>-0.98444999999925498</v>
      </c>
      <c r="H35" s="55">
        <f>H37+H38+H39+H40+H41+H42+H43+H44+H45+H46+H47</f>
        <v>-26586.887770000001</v>
      </c>
    </row>
    <row r="36" spans="1:8" ht="12.75" customHeight="1">
      <c r="A36" s="167" t="s">
        <v>175</v>
      </c>
      <c r="B36" s="167"/>
      <c r="C36" s="167"/>
      <c r="D36" s="158"/>
      <c r="E36" s="158"/>
      <c r="F36" s="59"/>
      <c r="G36" s="52"/>
      <c r="H36" s="52"/>
    </row>
    <row r="37" spans="1:8" ht="12.75" customHeight="1">
      <c r="A37" s="167" t="s">
        <v>176</v>
      </c>
      <c r="B37" s="167"/>
      <c r="C37" s="167"/>
      <c r="D37" s="158"/>
      <c r="E37" s="158"/>
      <c r="F37" s="50" t="s">
        <v>117</v>
      </c>
      <c r="G37" s="52"/>
      <c r="H37" s="52"/>
    </row>
    <row r="38" spans="1:8" ht="24.75" customHeight="1">
      <c r="A38" s="168" t="s">
        <v>177</v>
      </c>
      <c r="B38" s="169"/>
      <c r="C38" s="169"/>
      <c r="D38" s="170"/>
      <c r="E38" s="161"/>
      <c r="F38" s="50" t="s">
        <v>119</v>
      </c>
      <c r="G38" s="51">
        <f>('[1]осв 060515'!G140-'[1]осв 060515'!C140)/1000</f>
        <v>-0.98444999999925498</v>
      </c>
      <c r="H38" s="52">
        <f>-'[1]2014'!K18/1000</f>
        <v>-26586.887770000001</v>
      </c>
    </row>
    <row r="39" spans="1:8" ht="35.25" customHeight="1">
      <c r="A39" s="168" t="s">
        <v>178</v>
      </c>
      <c r="B39" s="169"/>
      <c r="C39" s="169"/>
      <c r="D39" s="170"/>
      <c r="E39" s="161"/>
      <c r="F39" s="50" t="s">
        <v>121</v>
      </c>
      <c r="G39" s="52"/>
      <c r="H39" s="52"/>
    </row>
    <row r="40" spans="1:8" ht="12.75" customHeight="1">
      <c r="A40" s="167" t="s">
        <v>179</v>
      </c>
      <c r="B40" s="167"/>
      <c r="C40" s="167"/>
      <c r="D40" s="158"/>
      <c r="E40" s="158"/>
      <c r="F40" s="50" t="s">
        <v>123</v>
      </c>
      <c r="G40" s="52"/>
      <c r="H40" s="52"/>
    </row>
    <row r="41" spans="1:8" ht="25.5" customHeight="1">
      <c r="A41" s="168" t="s">
        <v>180</v>
      </c>
      <c r="B41" s="169"/>
      <c r="C41" s="169"/>
      <c r="D41" s="170"/>
      <c r="E41" s="161"/>
      <c r="F41" s="50" t="s">
        <v>125</v>
      </c>
      <c r="G41" s="52"/>
      <c r="H41" s="52"/>
    </row>
    <row r="42" spans="1:8" ht="12.75" customHeight="1">
      <c r="A42" s="167" t="s">
        <v>181</v>
      </c>
      <c r="B42" s="167"/>
      <c r="C42" s="167"/>
      <c r="D42" s="158"/>
      <c r="E42" s="158"/>
      <c r="F42" s="50" t="s">
        <v>182</v>
      </c>
      <c r="G42" s="52"/>
      <c r="H42" s="52"/>
    </row>
    <row r="43" spans="1:8" ht="12.75" customHeight="1">
      <c r="A43" s="167" t="s">
        <v>183</v>
      </c>
      <c r="B43" s="167"/>
      <c r="C43" s="167"/>
      <c r="D43" s="158"/>
      <c r="E43" s="158"/>
      <c r="F43" s="50" t="s">
        <v>184</v>
      </c>
      <c r="G43" s="52"/>
      <c r="H43" s="52"/>
    </row>
    <row r="44" spans="1:8" ht="12.75" customHeight="1">
      <c r="A44" s="167" t="s">
        <v>185</v>
      </c>
      <c r="B44" s="167"/>
      <c r="C44" s="167"/>
      <c r="D44" s="158"/>
      <c r="E44" s="158"/>
      <c r="F44" s="50" t="s">
        <v>186</v>
      </c>
      <c r="G44" s="52"/>
      <c r="H44" s="52"/>
    </row>
    <row r="45" spans="1:8" ht="12.75" customHeight="1">
      <c r="A45" s="167" t="s">
        <v>187</v>
      </c>
      <c r="B45" s="167"/>
      <c r="C45" s="167"/>
      <c r="D45" s="158"/>
      <c r="E45" s="158"/>
      <c r="F45" s="50" t="s">
        <v>188</v>
      </c>
      <c r="G45" s="52"/>
      <c r="H45" s="52"/>
    </row>
    <row r="46" spans="1:8" ht="12.75" customHeight="1">
      <c r="A46" s="167" t="s">
        <v>189</v>
      </c>
      <c r="B46" s="167"/>
      <c r="C46" s="167"/>
      <c r="D46" s="158"/>
      <c r="E46" s="158"/>
      <c r="F46" s="50" t="s">
        <v>190</v>
      </c>
      <c r="G46" s="52"/>
      <c r="H46" s="52"/>
    </row>
    <row r="47" spans="1:8" ht="12.75" customHeight="1">
      <c r="A47" s="167" t="s">
        <v>191</v>
      </c>
      <c r="B47" s="167"/>
      <c r="C47" s="167"/>
      <c r="D47" s="158"/>
      <c r="E47" s="158"/>
      <c r="F47" s="50" t="s">
        <v>127</v>
      </c>
      <c r="G47" s="52"/>
      <c r="H47" s="52"/>
    </row>
    <row r="48" spans="1:8" ht="12.75" customHeight="1">
      <c r="A48" s="167" t="s">
        <v>192</v>
      </c>
      <c r="B48" s="167"/>
      <c r="C48" s="167"/>
      <c r="D48" s="158"/>
      <c r="E48" s="158"/>
      <c r="F48" s="53" t="s">
        <v>131</v>
      </c>
      <c r="G48" s="55">
        <f>G32+G35</f>
        <v>56002.015550000004</v>
      </c>
      <c r="H48" s="55">
        <f>H32+H35</f>
        <v>124277.20636000016</v>
      </c>
    </row>
    <row r="49" spans="1:10" ht="12.75" customHeight="1">
      <c r="A49" s="167" t="s">
        <v>193</v>
      </c>
      <c r="B49" s="167"/>
      <c r="C49" s="167"/>
      <c r="D49" s="158"/>
      <c r="E49" s="158"/>
      <c r="F49" s="50"/>
      <c r="G49" s="52"/>
      <c r="H49" s="52"/>
    </row>
    <row r="50" spans="1:10" ht="12.75" customHeight="1">
      <c r="A50" s="167" t="s">
        <v>172</v>
      </c>
      <c r="B50" s="167"/>
      <c r="C50" s="167"/>
      <c r="D50" s="158"/>
      <c r="E50" s="158"/>
      <c r="F50" s="50"/>
      <c r="G50" s="52">
        <f>G48</f>
        <v>56002.015550000004</v>
      </c>
      <c r="H50" s="52">
        <f>H48</f>
        <v>124277.20636000016</v>
      </c>
    </row>
    <row r="51" spans="1:10" ht="12.75" customHeight="1">
      <c r="A51" s="167" t="s">
        <v>194</v>
      </c>
      <c r="B51" s="167"/>
      <c r="C51" s="167"/>
      <c r="D51" s="158"/>
      <c r="E51" s="158"/>
      <c r="F51" s="50"/>
      <c r="G51" s="52"/>
      <c r="H51" s="52"/>
    </row>
    <row r="52" spans="1:10" ht="13.5" customHeight="1">
      <c r="A52" s="167" t="s">
        <v>195</v>
      </c>
      <c r="B52" s="167"/>
      <c r="C52" s="167"/>
      <c r="D52" s="158"/>
      <c r="E52" s="158"/>
      <c r="F52" s="59" t="s">
        <v>196</v>
      </c>
      <c r="G52" s="52">
        <f>G32/712950*1000</f>
        <v>78.551090539308504</v>
      </c>
      <c r="H52" s="52">
        <f>H32/712950*1000</f>
        <v>211.60543394347454</v>
      </c>
    </row>
    <row r="53" spans="1:10" ht="12.75" customHeight="1">
      <c r="A53" s="167" t="s">
        <v>197</v>
      </c>
      <c r="B53" s="167"/>
      <c r="C53" s="167"/>
      <c r="D53" s="158"/>
      <c r="E53" s="158"/>
      <c r="F53" s="50"/>
      <c r="G53" s="52"/>
      <c r="H53" s="52"/>
    </row>
    <row r="54" spans="1:10" ht="12.75" customHeight="1">
      <c r="A54" s="167" t="s">
        <v>198</v>
      </c>
      <c r="B54" s="167"/>
      <c r="C54" s="167"/>
      <c r="D54" s="158"/>
      <c r="E54" s="158"/>
      <c r="F54" s="50"/>
      <c r="G54" s="52">
        <f>G52</f>
        <v>78.551090539308504</v>
      </c>
      <c r="H54" s="52">
        <f>H52</f>
        <v>211.60543394347454</v>
      </c>
    </row>
    <row r="55" spans="1:10" ht="12.75" customHeight="1">
      <c r="A55" s="167" t="s">
        <v>199</v>
      </c>
      <c r="B55" s="167"/>
      <c r="C55" s="167"/>
      <c r="D55" s="158"/>
      <c r="E55" s="158"/>
      <c r="F55" s="50"/>
      <c r="G55" s="52"/>
      <c r="H55" s="52"/>
    </row>
    <row r="56" spans="1:10" ht="12.75" customHeight="1">
      <c r="A56" s="167" t="s">
        <v>200</v>
      </c>
      <c r="B56" s="167"/>
      <c r="C56" s="167"/>
      <c r="D56" s="158"/>
      <c r="E56" s="158"/>
      <c r="F56" s="50"/>
      <c r="G56" s="52"/>
      <c r="H56" s="52"/>
    </row>
    <row r="57" spans="1:10" ht="12.75" customHeight="1">
      <c r="A57" s="167" t="s">
        <v>198</v>
      </c>
      <c r="B57" s="167"/>
      <c r="C57" s="167"/>
      <c r="D57" s="158"/>
      <c r="E57" s="158"/>
      <c r="F57" s="50"/>
      <c r="G57" s="52"/>
      <c r="H57" s="52"/>
    </row>
    <row r="58" spans="1:10" ht="12.75" customHeight="1">
      <c r="A58" s="167" t="s">
        <v>199</v>
      </c>
      <c r="B58" s="167"/>
      <c r="C58" s="167"/>
      <c r="D58" s="158"/>
      <c r="E58" s="158"/>
      <c r="F58" s="50"/>
      <c r="G58" s="52"/>
      <c r="H58" s="52"/>
    </row>
    <row r="59" spans="1:10" ht="12.75" customHeight="1">
      <c r="A59" s="38"/>
      <c r="B59" s="39"/>
      <c r="C59" s="39"/>
      <c r="D59" s="39"/>
      <c r="E59" s="39"/>
      <c r="F59" s="47"/>
    </row>
    <row r="60" spans="1:10" ht="12.75" customHeight="1">
      <c r="J60" s="60"/>
    </row>
    <row r="61" spans="1:10" ht="12.75" customHeight="1">
      <c r="A61" s="61" t="s">
        <v>133</v>
      </c>
      <c r="B61" s="39"/>
      <c r="C61" s="135" t="s">
        <v>134</v>
      </c>
      <c r="D61" s="135"/>
      <c r="E61" s="135"/>
      <c r="F61" s="62"/>
      <c r="G61" s="63"/>
    </row>
    <row r="62" spans="1:10" ht="12.75" customHeight="1">
      <c r="A62" s="38"/>
      <c r="B62" s="39"/>
      <c r="C62" s="136" t="s">
        <v>135</v>
      </c>
      <c r="D62" s="136"/>
      <c r="E62" s="136"/>
      <c r="F62" s="39"/>
      <c r="G62" s="64" t="s">
        <v>136</v>
      </c>
    </row>
    <row r="63" spans="1:10" ht="12.75" customHeight="1">
      <c r="A63" s="38"/>
      <c r="B63" s="39"/>
      <c r="C63" s="2"/>
      <c r="D63" s="2"/>
      <c r="E63" s="2"/>
      <c r="F63" s="39"/>
      <c r="G63" s="39"/>
    </row>
    <row r="64" spans="1:10" ht="12.75" customHeight="1">
      <c r="A64" s="65" t="s">
        <v>137</v>
      </c>
      <c r="B64" s="39"/>
      <c r="C64" s="135" t="s">
        <v>138</v>
      </c>
      <c r="D64" s="135"/>
      <c r="E64" s="135"/>
      <c r="F64" s="39"/>
      <c r="G64" s="66"/>
    </row>
    <row r="65" spans="1:7" ht="12.75" customHeight="1">
      <c r="B65" s="39"/>
      <c r="C65" s="136" t="s">
        <v>135</v>
      </c>
      <c r="D65" s="136"/>
      <c r="E65" s="136"/>
      <c r="F65" s="39"/>
      <c r="G65" s="64" t="s">
        <v>136</v>
      </c>
    </row>
    <row r="66" spans="1:7" ht="12.75" customHeight="1">
      <c r="A66" s="38" t="s">
        <v>139</v>
      </c>
      <c r="B66" s="39"/>
      <c r="C66" s="2"/>
      <c r="D66" s="2"/>
      <c r="E66" s="2"/>
      <c r="F66" s="39"/>
    </row>
    <row r="67" spans="1:7" ht="13.5" customHeight="1">
      <c r="B67" s="39"/>
      <c r="C67" s="39"/>
      <c r="D67" s="39"/>
      <c r="E67" s="39"/>
      <c r="F67" s="39"/>
      <c r="G67" s="39"/>
    </row>
    <row r="68" spans="1:7" ht="13.5" customHeight="1">
      <c r="A68" s="38"/>
      <c r="B68" s="39"/>
      <c r="C68" s="39"/>
      <c r="D68" s="39"/>
      <c r="E68" s="39"/>
      <c r="F68" s="39"/>
      <c r="G68" s="39"/>
    </row>
  </sheetData>
  <mergeCells count="54">
    <mergeCell ref="A14:E14"/>
    <mergeCell ref="F1:H3"/>
    <mergeCell ref="E7:G7"/>
    <mergeCell ref="C9:H9"/>
    <mergeCell ref="A10:H10"/>
    <mergeCell ref="A13:E13"/>
    <mergeCell ref="A26:E26"/>
    <mergeCell ref="A15:E15"/>
    <mergeCell ref="A16:E16"/>
    <mergeCell ref="A17:E17"/>
    <mergeCell ref="A18:E18"/>
    <mergeCell ref="A19:E19"/>
    <mergeCell ref="A20:E20"/>
    <mergeCell ref="A21:E21"/>
    <mergeCell ref="A22:E22"/>
    <mergeCell ref="A23:E23"/>
    <mergeCell ref="A24:E24"/>
    <mergeCell ref="A25:E25"/>
    <mergeCell ref="A38:E38"/>
    <mergeCell ref="A27:E27"/>
    <mergeCell ref="A28:E28"/>
    <mergeCell ref="A29:E29"/>
    <mergeCell ref="A30:E30"/>
    <mergeCell ref="A31:E31"/>
    <mergeCell ref="A32:E32"/>
    <mergeCell ref="A33:E33"/>
    <mergeCell ref="A34:E34"/>
    <mergeCell ref="A35:E35"/>
    <mergeCell ref="A36:E36"/>
    <mergeCell ref="A37:E37"/>
    <mergeCell ref="A50:E50"/>
    <mergeCell ref="A39:E39"/>
    <mergeCell ref="A40:E40"/>
    <mergeCell ref="A41:E41"/>
    <mergeCell ref="A42:E42"/>
    <mergeCell ref="A43:E43"/>
    <mergeCell ref="A44:E44"/>
    <mergeCell ref="A45:E45"/>
    <mergeCell ref="A46:E46"/>
    <mergeCell ref="A47:E47"/>
    <mergeCell ref="A48:E48"/>
    <mergeCell ref="A49:E49"/>
    <mergeCell ref="C65:E65"/>
    <mergeCell ref="A51:E51"/>
    <mergeCell ref="A52:E52"/>
    <mergeCell ref="A53:E53"/>
    <mergeCell ref="A54:E54"/>
    <mergeCell ref="A55:E55"/>
    <mergeCell ref="A56:E56"/>
    <mergeCell ref="A57:E57"/>
    <mergeCell ref="A58:E58"/>
    <mergeCell ref="C61:E61"/>
    <mergeCell ref="C62:E62"/>
    <mergeCell ref="C64:E64"/>
  </mergeCells>
  <pageMargins left="0.39370078740157483" right="0.31496062992125984" top="0.39370078740157483" bottom="0.39370078740157483" header="0.51181102362204722" footer="0.51181102362204722"/>
  <pageSetup paperSize="9" scale="8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workbookViewId="0">
      <selection activeCell="A20" sqref="A20"/>
    </sheetView>
  </sheetViews>
  <sheetFormatPr defaultRowHeight="13.2"/>
  <cols>
    <col min="1" max="1" width="74.109375" customWidth="1"/>
    <col min="3" max="4" width="18.88671875" customWidth="1"/>
    <col min="5" max="5" width="12" bestFit="1" customWidth="1"/>
    <col min="6" max="6" width="6.109375" customWidth="1"/>
    <col min="8" max="8" width="17.5546875" bestFit="1" customWidth="1"/>
    <col min="9" max="9" width="2.5546875" customWidth="1"/>
    <col min="10" max="10" width="16.33203125" customWidth="1"/>
    <col min="11" max="11" width="6.5546875" customWidth="1"/>
    <col min="13" max="14" width="11.109375" customWidth="1"/>
  </cols>
  <sheetData>
    <row r="1" spans="1:12">
      <c r="A1" s="67"/>
      <c r="B1" s="67"/>
      <c r="C1" s="177" t="s">
        <v>201</v>
      </c>
      <c r="D1" s="177"/>
      <c r="E1" s="177"/>
      <c r="F1" s="177"/>
    </row>
    <row r="2" spans="1:12">
      <c r="A2" s="67"/>
      <c r="B2" s="67"/>
      <c r="C2" s="177"/>
      <c r="D2" s="177"/>
      <c r="E2" s="177"/>
      <c r="F2" s="177"/>
    </row>
    <row r="3" spans="1:12" ht="24" customHeight="1">
      <c r="A3" s="67"/>
      <c r="B3" s="67"/>
      <c r="C3" s="177"/>
      <c r="D3" s="177"/>
      <c r="E3" s="177"/>
      <c r="F3" s="177"/>
    </row>
    <row r="4" spans="1:12">
      <c r="A4" s="67"/>
      <c r="B4" s="67"/>
      <c r="C4" s="67"/>
      <c r="D4" s="67"/>
      <c r="E4" s="68" t="s">
        <v>202</v>
      </c>
      <c r="F4" s="67"/>
      <c r="H4" s="67"/>
      <c r="I4" s="69"/>
      <c r="J4" s="67"/>
      <c r="L4" s="67"/>
    </row>
    <row r="5" spans="1:12">
      <c r="A5" s="67"/>
      <c r="B5" s="67"/>
      <c r="C5" s="67"/>
      <c r="D5" s="67"/>
      <c r="E5" s="67"/>
      <c r="F5" s="67"/>
      <c r="G5" s="67"/>
      <c r="H5" s="67"/>
      <c r="I5" s="69"/>
      <c r="J5" s="67"/>
      <c r="K5" s="67"/>
      <c r="L5" s="67"/>
    </row>
    <row r="6" spans="1:12">
      <c r="A6" s="70" t="s">
        <v>1</v>
      </c>
      <c r="B6" s="178" t="s">
        <v>2</v>
      </c>
      <c r="C6" s="173"/>
      <c r="D6" s="173"/>
      <c r="E6" s="71"/>
      <c r="F6" s="71"/>
      <c r="G6" s="71"/>
      <c r="H6" s="71"/>
      <c r="I6" s="71"/>
      <c r="J6" s="71"/>
      <c r="K6" s="71"/>
      <c r="L6" s="67"/>
    </row>
    <row r="7" spans="1:12">
      <c r="A7" s="70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</row>
    <row r="8" spans="1:12" ht="13.8">
      <c r="A8" s="72"/>
      <c r="B8" s="73" t="s">
        <v>203</v>
      </c>
      <c r="C8" s="69"/>
      <c r="E8" s="73"/>
      <c r="F8" s="73"/>
      <c r="G8" s="73"/>
      <c r="H8" s="73"/>
      <c r="I8" s="73"/>
      <c r="J8" s="73"/>
      <c r="K8" s="67"/>
      <c r="L8" s="67"/>
    </row>
    <row r="9" spans="1:12" ht="13.8">
      <c r="A9" s="72"/>
      <c r="B9" s="73" t="str">
        <f>'[1]Форма 2'!A10</f>
        <v>за период с 01 января 2015 г. по 30 июня 2015 г.</v>
      </c>
      <c r="C9" s="69"/>
      <c r="E9" s="73"/>
      <c r="F9" s="73"/>
      <c r="G9" s="73"/>
      <c r="H9" s="73"/>
      <c r="I9" s="73"/>
      <c r="J9" s="73"/>
      <c r="K9" s="67"/>
      <c r="L9" s="67"/>
    </row>
    <row r="11" spans="1:12" ht="13.8" thickBot="1">
      <c r="A11" s="67"/>
      <c r="B11" s="67"/>
      <c r="C11" s="67"/>
      <c r="D11" s="74" t="s">
        <v>204</v>
      </c>
      <c r="H11" s="67"/>
    </row>
    <row r="12" spans="1:12" ht="26.4">
      <c r="A12" s="75" t="s">
        <v>144</v>
      </c>
      <c r="B12" s="76" t="s">
        <v>205</v>
      </c>
      <c r="C12" s="76" t="s">
        <v>145</v>
      </c>
      <c r="D12" s="77" t="s">
        <v>146</v>
      </c>
    </row>
    <row r="13" spans="1:12">
      <c r="A13" s="78" t="s">
        <v>206</v>
      </c>
      <c r="B13" s="79"/>
      <c r="C13" s="80"/>
      <c r="D13" s="81"/>
    </row>
    <row r="14" spans="1:12">
      <c r="A14" s="78" t="s">
        <v>207</v>
      </c>
      <c r="B14" s="82" t="s">
        <v>28</v>
      </c>
      <c r="C14" s="80">
        <f>'[1]Форма 2'!G28:G28</f>
        <v>56003</v>
      </c>
      <c r="D14" s="81">
        <v>150601</v>
      </c>
    </row>
    <row r="15" spans="1:12">
      <c r="A15" s="78" t="s">
        <v>208</v>
      </c>
      <c r="B15" s="82" t="s">
        <v>30</v>
      </c>
      <c r="C15" s="80">
        <v>1043</v>
      </c>
      <c r="D15" s="81">
        <v>6074</v>
      </c>
    </row>
    <row r="16" spans="1:12">
      <c r="A16" s="78" t="s">
        <v>209</v>
      </c>
      <c r="B16" s="82" t="s">
        <v>32</v>
      </c>
      <c r="C16" s="80"/>
      <c r="D16" s="81"/>
    </row>
    <row r="17" spans="1:5">
      <c r="A17" s="78" t="s">
        <v>210</v>
      </c>
      <c r="B17" s="82" t="s">
        <v>34</v>
      </c>
      <c r="C17" s="80"/>
      <c r="D17" s="81"/>
    </row>
    <row r="18" spans="1:5" ht="26.4">
      <c r="A18" s="78" t="s">
        <v>211</v>
      </c>
      <c r="B18" s="82" t="s">
        <v>36</v>
      </c>
      <c r="C18" s="80">
        <v>1</v>
      </c>
      <c r="D18" s="81">
        <f>-26587+20892</f>
        <v>-5695</v>
      </c>
    </row>
    <row r="19" spans="1:5">
      <c r="A19" s="78" t="s">
        <v>212</v>
      </c>
      <c r="B19" s="82" t="s">
        <v>38</v>
      </c>
      <c r="C19" s="80"/>
      <c r="D19" s="81"/>
    </row>
    <row r="20" spans="1:5">
      <c r="A20" s="78" t="s">
        <v>213</v>
      </c>
      <c r="B20" s="82" t="s">
        <v>40</v>
      </c>
      <c r="C20" s="80"/>
      <c r="D20" s="81"/>
    </row>
    <row r="21" spans="1:5">
      <c r="A21" s="78" t="s">
        <v>214</v>
      </c>
      <c r="B21" s="82" t="s">
        <v>42</v>
      </c>
      <c r="C21" s="80"/>
      <c r="D21" s="81"/>
    </row>
    <row r="22" spans="1:5" ht="26.4">
      <c r="A22" s="78" t="s">
        <v>215</v>
      </c>
      <c r="B22" s="82" t="s">
        <v>44</v>
      </c>
      <c r="C22" s="80">
        <f>-8032-42497.35</f>
        <v>-50529.35</v>
      </c>
      <c r="D22" s="81">
        <f>10267-76682</f>
        <v>-66415</v>
      </c>
    </row>
    <row r="23" spans="1:5">
      <c r="A23" s="78" t="s">
        <v>216</v>
      </c>
      <c r="B23" s="82" t="s">
        <v>46</v>
      </c>
      <c r="C23" s="80"/>
      <c r="D23" s="81"/>
    </row>
    <row r="24" spans="1:5">
      <c r="A24" s="78" t="s">
        <v>92</v>
      </c>
      <c r="B24" s="82" t="s">
        <v>155</v>
      </c>
      <c r="C24" s="80"/>
      <c r="D24" s="81"/>
    </row>
    <row r="25" spans="1:5">
      <c r="A25" s="78" t="s">
        <v>217</v>
      </c>
      <c r="B25" s="82" t="s">
        <v>157</v>
      </c>
      <c r="C25" s="80"/>
      <c r="D25" s="81"/>
    </row>
    <row r="26" spans="1:5">
      <c r="A26" s="78" t="s">
        <v>218</v>
      </c>
      <c r="B26" s="82" t="s">
        <v>159</v>
      </c>
      <c r="C26" s="80"/>
      <c r="D26" s="81"/>
    </row>
    <row r="27" spans="1:5">
      <c r="A27" s="78" t="s">
        <v>219</v>
      </c>
      <c r="B27" s="82" t="s">
        <v>161</v>
      </c>
      <c r="C27" s="80">
        <v>-192</v>
      </c>
      <c r="D27" s="81">
        <v>-8268</v>
      </c>
    </row>
    <row r="28" spans="1:5" ht="26.4">
      <c r="A28" s="78" t="s">
        <v>220</v>
      </c>
      <c r="B28" s="82" t="s">
        <v>163</v>
      </c>
      <c r="C28" s="80"/>
      <c r="D28" s="81"/>
    </row>
    <row r="29" spans="1:5">
      <c r="A29" s="78" t="s">
        <v>221</v>
      </c>
      <c r="B29" s="82" t="s">
        <v>165</v>
      </c>
      <c r="C29" s="80"/>
      <c r="D29" s="81">
        <f>123-1927-183</f>
        <v>-1987</v>
      </c>
    </row>
    <row r="30" spans="1:5" ht="26.4">
      <c r="A30" s="83" t="s">
        <v>222</v>
      </c>
      <c r="B30" s="84" t="s">
        <v>223</v>
      </c>
      <c r="C30" s="85">
        <f>SUM(C14:C29)</f>
        <v>6325.6500000000015</v>
      </c>
      <c r="D30" s="86">
        <f>SUM(D14:D29)</f>
        <v>74310</v>
      </c>
      <c r="E30" s="87"/>
    </row>
    <row r="31" spans="1:5" ht="12.75" customHeight="1">
      <c r="A31" s="78" t="s">
        <v>224</v>
      </c>
      <c r="B31" s="82" t="s">
        <v>225</v>
      </c>
      <c r="C31" s="80">
        <f>'[1]Форма 1'!G29-'[1]Форма 1'!F29</f>
        <v>0</v>
      </c>
      <c r="D31" s="81"/>
    </row>
    <row r="32" spans="1:5">
      <c r="A32" s="78" t="s">
        <v>226</v>
      </c>
      <c r="B32" s="82" t="s">
        <v>227</v>
      </c>
      <c r="C32" s="80"/>
      <c r="D32" s="81"/>
    </row>
    <row r="33" spans="1:5">
      <c r="A33" s="78" t="s">
        <v>228</v>
      </c>
      <c r="B33" s="82" t="s">
        <v>229</v>
      </c>
      <c r="C33" s="80">
        <f>-('[1]Форма 1'!F27-'[1]Форма 1'!G27)</f>
        <v>-27616.375470000006</v>
      </c>
      <c r="D33" s="81">
        <f>-16474-4046</f>
        <v>-20520</v>
      </c>
    </row>
    <row r="34" spans="1:5">
      <c r="A34" s="78" t="s">
        <v>230</v>
      </c>
      <c r="B34" s="82" t="s">
        <v>231</v>
      </c>
      <c r="C34" s="80">
        <f>'[1]Форма 1'!F58-'[1]Форма 1'!G58</f>
        <v>2246.0299800000003</v>
      </c>
      <c r="D34" s="81"/>
    </row>
    <row r="35" spans="1:5">
      <c r="A35" s="78" t="s">
        <v>232</v>
      </c>
      <c r="B35" s="82" t="s">
        <v>233</v>
      </c>
      <c r="C35" s="80">
        <f>'[1]Форма 1'!F60</f>
        <v>0</v>
      </c>
      <c r="D35" s="81"/>
    </row>
    <row r="36" spans="1:5">
      <c r="A36" s="78" t="s">
        <v>234</v>
      </c>
      <c r="B36" s="82" t="s">
        <v>235</v>
      </c>
      <c r="C36" s="80">
        <f>'[1]Форма 1'!F62-'[1]Форма 1'!G62+'[1]Форма 1'!F57-'[1]Форма 1'!G57</f>
        <v>3717.6927799999994</v>
      </c>
      <c r="D36" s="81">
        <f>-10972-21013+15767</f>
        <v>-16218</v>
      </c>
    </row>
    <row r="37" spans="1:5" ht="26.4">
      <c r="A37" s="83" t="s">
        <v>236</v>
      </c>
      <c r="B37" s="84" t="s">
        <v>237</v>
      </c>
      <c r="C37" s="85">
        <f>SUM(C30:C36)</f>
        <v>-15327.002710000006</v>
      </c>
      <c r="D37" s="86">
        <f>SUM(D30:D36)</f>
        <v>37572</v>
      </c>
    </row>
    <row r="38" spans="1:5">
      <c r="A38" s="78" t="s">
        <v>238</v>
      </c>
      <c r="B38" s="82" t="s">
        <v>239</v>
      </c>
      <c r="C38" s="80"/>
      <c r="D38" s="81"/>
    </row>
    <row r="39" spans="1:5">
      <c r="A39" s="78" t="s">
        <v>240</v>
      </c>
      <c r="B39" s="82" t="s">
        <v>241</v>
      </c>
      <c r="C39" s="80"/>
      <c r="D39" s="81"/>
    </row>
    <row r="40" spans="1:5" ht="26.4">
      <c r="A40" s="83" t="s">
        <v>242</v>
      </c>
      <c r="B40" s="84">
        <v>100</v>
      </c>
      <c r="C40" s="85">
        <f>SUM(C37:C39)</f>
        <v>-15327.002710000006</v>
      </c>
      <c r="D40" s="86">
        <f>SUM(D37:D39)</f>
        <v>37572</v>
      </c>
    </row>
    <row r="41" spans="1:5">
      <c r="A41" s="78" t="s">
        <v>243</v>
      </c>
      <c r="B41" s="82">
        <v>200</v>
      </c>
      <c r="C41" s="80">
        <v>-1087</v>
      </c>
      <c r="D41" s="81">
        <v>-1914</v>
      </c>
    </row>
    <row r="42" spans="1:5">
      <c r="A42" s="78" t="s">
        <v>244</v>
      </c>
      <c r="B42" s="82">
        <v>300</v>
      </c>
      <c r="C42" s="80"/>
      <c r="D42" s="81"/>
    </row>
    <row r="43" spans="1:5">
      <c r="A43" s="78" t="s">
        <v>245</v>
      </c>
      <c r="B43" s="82">
        <v>400</v>
      </c>
      <c r="C43" s="80"/>
      <c r="D43" s="81"/>
    </row>
    <row r="44" spans="1:5" ht="26.4">
      <c r="A44" s="83" t="s">
        <v>246</v>
      </c>
      <c r="B44" s="84">
        <v>500</v>
      </c>
      <c r="C44" s="85">
        <f>SUM(C40:C43)</f>
        <v>-16414.002710000008</v>
      </c>
      <c r="D44" s="86">
        <f>SUM(D40:D43)</f>
        <v>35658</v>
      </c>
    </row>
    <row r="45" spans="1:5">
      <c r="A45" s="78" t="s">
        <v>247</v>
      </c>
      <c r="B45" s="82">
        <v>600</v>
      </c>
      <c r="C45" s="80">
        <f>D46</f>
        <v>53557</v>
      </c>
      <c r="D45" s="86">
        <v>17899</v>
      </c>
    </row>
    <row r="46" spans="1:5" ht="13.8" thickBot="1">
      <c r="A46" s="88" t="s">
        <v>248</v>
      </c>
      <c r="B46" s="89">
        <v>700</v>
      </c>
      <c r="C46" s="90">
        <f>C44+C45</f>
        <v>37142.997289999992</v>
      </c>
      <c r="D46" s="91">
        <f>D44+D45</f>
        <v>53557</v>
      </c>
    </row>
    <row r="47" spans="1:5">
      <c r="B47" s="35"/>
      <c r="C47" s="57"/>
      <c r="D47" s="92"/>
      <c r="E47" s="92"/>
    </row>
    <row r="48" spans="1:5">
      <c r="A48" s="93" t="s">
        <v>133</v>
      </c>
      <c r="B48" s="179" t="s">
        <v>134</v>
      </c>
      <c r="C48" s="179"/>
      <c r="D48" s="94"/>
      <c r="E48" s="95"/>
    </row>
    <row r="49" spans="1:7">
      <c r="A49" s="67"/>
      <c r="B49" s="96" t="s">
        <v>135</v>
      </c>
      <c r="C49" s="96"/>
      <c r="D49" s="97" t="s">
        <v>136</v>
      </c>
      <c r="E49" s="67"/>
    </row>
    <row r="50" spans="1:7">
      <c r="A50" s="67"/>
      <c r="B50" s="98"/>
      <c r="C50" s="98"/>
      <c r="D50" s="67"/>
      <c r="E50" s="67"/>
    </row>
    <row r="51" spans="1:7">
      <c r="A51" s="99" t="s">
        <v>137</v>
      </c>
      <c r="B51" s="135" t="s">
        <v>138</v>
      </c>
      <c r="C51" s="135"/>
      <c r="D51" s="94"/>
      <c r="E51" s="67"/>
    </row>
    <row r="52" spans="1:7">
      <c r="A52" s="97"/>
      <c r="B52" s="96" t="s">
        <v>135</v>
      </c>
      <c r="C52" s="96"/>
      <c r="D52" s="97" t="s">
        <v>136</v>
      </c>
      <c r="E52" s="67"/>
    </row>
    <row r="53" spans="1:7">
      <c r="A53" s="67"/>
      <c r="B53" s="98"/>
      <c r="C53" s="98"/>
      <c r="D53" s="67"/>
      <c r="E53" s="67"/>
      <c r="F53" s="67"/>
      <c r="G53" s="67"/>
    </row>
    <row r="54" spans="1:7">
      <c r="B54" s="35"/>
      <c r="C54" s="35"/>
    </row>
  </sheetData>
  <mergeCells count="4">
    <mergeCell ref="C1:F3"/>
    <mergeCell ref="B6:D6"/>
    <mergeCell ref="B48:C48"/>
    <mergeCell ref="B51:C51"/>
  </mergeCells>
  <pageMargins left="0.31496062992125984" right="0.15748031496062992" top="0.35433070866141736" bottom="0.31496062992125984" header="0.51181102362204722" footer="0.51181102362204722"/>
  <pageSetup paperSize="9" scale="7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4"/>
  <sheetViews>
    <sheetView workbookViewId="0">
      <selection activeCell="F22" sqref="F22"/>
    </sheetView>
  </sheetViews>
  <sheetFormatPr defaultRowHeight="13.2"/>
  <cols>
    <col min="4" max="4" width="9.109375" style="35" customWidth="1"/>
    <col min="5" max="5" width="13.6640625" style="35" customWidth="1"/>
    <col min="6" max="6" width="11.44140625" style="35" bestFit="1" customWidth="1"/>
    <col min="7" max="7" width="12.33203125" style="35" customWidth="1"/>
    <col min="8" max="8" width="10.88671875" style="35" customWidth="1"/>
    <col min="9" max="9" width="11.109375" style="35" customWidth="1"/>
    <col min="10" max="10" width="14.109375" style="35" customWidth="1"/>
    <col min="11" max="11" width="10" style="35" bestFit="1" customWidth="1"/>
    <col min="13" max="13" width="12.5546875" customWidth="1"/>
  </cols>
  <sheetData>
    <row r="1" spans="1:11">
      <c r="A1" s="199"/>
      <c r="B1" s="199"/>
      <c r="C1" s="199"/>
      <c r="D1" s="199"/>
      <c r="E1" s="199"/>
      <c r="F1" s="199"/>
      <c r="G1" s="199"/>
      <c r="H1" s="100"/>
      <c r="I1" s="100"/>
      <c r="J1" s="200" t="s">
        <v>249</v>
      </c>
      <c r="K1" s="200"/>
    </row>
    <row r="2" spans="1:11">
      <c r="A2" s="199"/>
      <c r="B2" s="199"/>
      <c r="C2" s="199"/>
      <c r="D2" s="199"/>
      <c r="E2" s="199"/>
      <c r="F2" s="199"/>
      <c r="G2" s="199"/>
      <c r="H2" s="100"/>
      <c r="I2" s="100"/>
      <c r="J2" s="200"/>
      <c r="K2" s="200"/>
    </row>
    <row r="3" spans="1:11" ht="40.5" customHeight="1">
      <c r="A3" s="199"/>
      <c r="B3" s="199"/>
      <c r="C3" s="199"/>
      <c r="D3" s="199"/>
      <c r="E3" s="199"/>
      <c r="F3" s="199"/>
      <c r="G3" s="199"/>
      <c r="H3" s="100"/>
      <c r="I3" s="100"/>
      <c r="J3" s="200"/>
      <c r="K3" s="200"/>
    </row>
    <row r="4" spans="1:11">
      <c r="A4" s="101"/>
      <c r="B4" s="101"/>
      <c r="C4" s="101"/>
      <c r="D4" s="100"/>
      <c r="E4" s="100"/>
      <c r="F4" s="100"/>
      <c r="G4" s="100"/>
      <c r="H4" s="100"/>
      <c r="I4" s="102"/>
      <c r="J4" s="100"/>
      <c r="K4" s="103" t="s">
        <v>250</v>
      </c>
    </row>
    <row r="5" spans="1:11">
      <c r="A5" s="101"/>
      <c r="B5" s="101"/>
      <c r="C5" s="101"/>
      <c r="D5" s="100"/>
      <c r="E5" s="100"/>
      <c r="F5" s="100"/>
      <c r="G5" s="100"/>
      <c r="H5" s="100"/>
      <c r="I5" s="102"/>
      <c r="J5" s="100"/>
      <c r="K5" s="100"/>
    </row>
    <row r="6" spans="1:11">
      <c r="A6" s="104" t="s">
        <v>1</v>
      </c>
      <c r="B6" s="101"/>
      <c r="C6" s="101"/>
      <c r="D6" s="201" t="s">
        <v>2</v>
      </c>
      <c r="E6" s="173"/>
      <c r="F6" s="173"/>
      <c r="G6" s="173"/>
      <c r="H6" s="173"/>
      <c r="I6" s="173"/>
      <c r="J6" s="173"/>
      <c r="K6" s="173"/>
    </row>
    <row r="7" spans="1:11">
      <c r="A7" s="101"/>
      <c r="B7" s="101"/>
      <c r="C7" s="101"/>
      <c r="D7" s="100"/>
      <c r="E7" s="100"/>
      <c r="F7" s="100"/>
      <c r="G7" s="100"/>
      <c r="H7" s="100"/>
      <c r="I7" s="100"/>
      <c r="J7" s="100"/>
      <c r="K7" s="100"/>
    </row>
    <row r="8" spans="1:11" ht="13.8">
      <c r="A8" s="105"/>
      <c r="B8" s="104"/>
      <c r="C8" s="188" t="s">
        <v>251</v>
      </c>
      <c r="D8" s="188"/>
      <c r="E8" s="188"/>
      <c r="F8" s="188"/>
      <c r="G8" s="188"/>
      <c r="H8" s="188"/>
      <c r="I8" s="188"/>
      <c r="J8" s="188"/>
      <c r="K8" s="188"/>
    </row>
    <row r="9" spans="1:11" ht="13.8">
      <c r="A9" s="105"/>
      <c r="B9" s="104"/>
      <c r="C9" s="188" t="s">
        <v>252</v>
      </c>
      <c r="D9" s="188"/>
      <c r="E9" s="188"/>
      <c r="F9" s="188"/>
      <c r="G9" s="188"/>
      <c r="H9" s="188"/>
      <c r="I9" s="188"/>
      <c r="J9" s="188"/>
      <c r="K9" s="188"/>
    </row>
    <row r="10" spans="1:11" ht="13.8" thickBot="1">
      <c r="J10" s="106" t="str">
        <f>'[1]Форма 3'!D11</f>
        <v>в тыс тенге</v>
      </c>
    </row>
    <row r="11" spans="1:11" ht="48.75" customHeight="1">
      <c r="A11" s="189" t="s">
        <v>253</v>
      </c>
      <c r="B11" s="190"/>
      <c r="C11" s="190"/>
      <c r="D11" s="107" t="s">
        <v>19</v>
      </c>
      <c r="E11" s="191" t="s">
        <v>254</v>
      </c>
      <c r="F11" s="191"/>
      <c r="G11" s="191"/>
      <c r="H11" s="191"/>
      <c r="I11" s="192"/>
      <c r="J11" s="193" t="s">
        <v>128</v>
      </c>
      <c r="K11" s="195" t="s">
        <v>255</v>
      </c>
    </row>
    <row r="12" spans="1:11" ht="45.6">
      <c r="A12" s="197"/>
      <c r="B12" s="198"/>
      <c r="C12" s="198"/>
      <c r="D12" s="108"/>
      <c r="E12" s="109" t="s">
        <v>116</v>
      </c>
      <c r="F12" s="109" t="s">
        <v>118</v>
      </c>
      <c r="G12" s="109" t="s">
        <v>120</v>
      </c>
      <c r="H12" s="109" t="s">
        <v>122</v>
      </c>
      <c r="I12" s="110" t="s">
        <v>256</v>
      </c>
      <c r="J12" s="194"/>
      <c r="K12" s="196"/>
    </row>
    <row r="13" spans="1:11">
      <c r="A13" s="186" t="s">
        <v>257</v>
      </c>
      <c r="B13" s="187"/>
      <c r="C13" s="187"/>
      <c r="D13" s="111" t="s">
        <v>28</v>
      </c>
      <c r="E13" s="112">
        <v>712950</v>
      </c>
      <c r="F13" s="112"/>
      <c r="G13" s="112"/>
      <c r="H13" s="112">
        <f>43705+1691</f>
        <v>45396</v>
      </c>
      <c r="I13" s="113">
        <v>-54156</v>
      </c>
      <c r="J13" s="113" t="s">
        <v>258</v>
      </c>
      <c r="K13" s="114">
        <f>E13+H13+I13</f>
        <v>704190</v>
      </c>
    </row>
    <row r="14" spans="1:11" ht="12.75" customHeight="1">
      <c r="A14" s="181" t="s">
        <v>259</v>
      </c>
      <c r="B14" s="182"/>
      <c r="C14" s="182"/>
      <c r="D14" s="111" t="s">
        <v>30</v>
      </c>
      <c r="E14" s="115">
        <v>0</v>
      </c>
      <c r="F14" s="115"/>
      <c r="G14" s="115"/>
      <c r="H14" s="115"/>
      <c r="I14" s="116"/>
      <c r="J14" s="116"/>
      <c r="K14" s="117" t="s">
        <v>258</v>
      </c>
    </row>
    <row r="15" spans="1:11" ht="12.75" customHeight="1">
      <c r="A15" s="181" t="s">
        <v>260</v>
      </c>
      <c r="B15" s="182"/>
      <c r="C15" s="182"/>
      <c r="D15" s="118">
        <v>100</v>
      </c>
      <c r="E15" s="112">
        <f>E13</f>
        <v>712950</v>
      </c>
      <c r="F15" s="112"/>
      <c r="G15" s="112"/>
      <c r="H15" s="112">
        <f>H13</f>
        <v>45396</v>
      </c>
      <c r="I15" s="113">
        <f>I13</f>
        <v>-54156</v>
      </c>
      <c r="J15" s="113" t="s">
        <v>258</v>
      </c>
      <c r="K15" s="114">
        <f>E15+H15+I15</f>
        <v>704190</v>
      </c>
    </row>
    <row r="16" spans="1:11" ht="12.75" customHeight="1">
      <c r="A16" s="181" t="s">
        <v>261</v>
      </c>
      <c r="B16" s="182"/>
      <c r="C16" s="182"/>
      <c r="D16" s="119">
        <v>200</v>
      </c>
      <c r="E16" s="115">
        <v>0</v>
      </c>
      <c r="F16" s="115"/>
      <c r="G16" s="115"/>
      <c r="H16" s="115">
        <f>H17+H18</f>
        <v>0</v>
      </c>
      <c r="I16" s="116"/>
      <c r="J16" s="116"/>
      <c r="K16" s="114">
        <f>E16+H16+I16</f>
        <v>0</v>
      </c>
    </row>
    <row r="17" spans="1:11" ht="12.75" customHeight="1">
      <c r="A17" s="181" t="s">
        <v>262</v>
      </c>
      <c r="B17" s="182"/>
      <c r="C17" s="182"/>
      <c r="D17" s="119">
        <v>210</v>
      </c>
      <c r="E17" s="115">
        <v>0</v>
      </c>
      <c r="F17" s="115"/>
      <c r="G17" s="115"/>
      <c r="H17" s="115"/>
      <c r="I17" s="116">
        <v>150864</v>
      </c>
      <c r="J17" s="116" t="s">
        <v>258</v>
      </c>
      <c r="K17" s="114">
        <f t="shared" ref="K17:K74" si="0">E17+H17+I17</f>
        <v>150864</v>
      </c>
    </row>
    <row r="18" spans="1:11" ht="12.75" customHeight="1">
      <c r="A18" s="181" t="s">
        <v>263</v>
      </c>
      <c r="B18" s="182" t="s">
        <v>263</v>
      </c>
      <c r="C18" s="182" t="s">
        <v>263</v>
      </c>
      <c r="D18" s="119">
        <v>220</v>
      </c>
      <c r="E18" s="115"/>
      <c r="F18" s="115"/>
      <c r="G18" s="115"/>
      <c r="H18" s="115"/>
      <c r="I18" s="116"/>
      <c r="J18" s="116"/>
      <c r="K18" s="114">
        <f t="shared" si="0"/>
        <v>0</v>
      </c>
    </row>
    <row r="19" spans="1:11" ht="12.75" customHeight="1">
      <c r="A19" s="181" t="s">
        <v>175</v>
      </c>
      <c r="B19" s="182" t="s">
        <v>175</v>
      </c>
      <c r="C19" s="182" t="s">
        <v>175</v>
      </c>
      <c r="D19" s="119"/>
      <c r="E19" s="115"/>
      <c r="F19" s="115"/>
      <c r="G19" s="115"/>
      <c r="H19" s="115"/>
      <c r="I19" s="116"/>
      <c r="J19" s="116"/>
      <c r="K19" s="114">
        <f t="shared" si="0"/>
        <v>0</v>
      </c>
    </row>
    <row r="20" spans="1:11" ht="12.75" customHeight="1">
      <c r="A20" s="181" t="s">
        <v>264</v>
      </c>
      <c r="B20" s="182" t="s">
        <v>264</v>
      </c>
      <c r="C20" s="182" t="s">
        <v>264</v>
      </c>
      <c r="D20" s="119">
        <v>221</v>
      </c>
      <c r="E20" s="115"/>
      <c r="F20" s="115"/>
      <c r="G20" s="115"/>
      <c r="H20" s="115">
        <v>-227</v>
      </c>
      <c r="I20" s="116">
        <v>227</v>
      </c>
      <c r="J20" s="116"/>
      <c r="K20" s="114">
        <f t="shared" si="0"/>
        <v>0</v>
      </c>
    </row>
    <row r="21" spans="1:11" ht="12.75" customHeight="1">
      <c r="A21" s="181" t="s">
        <v>265</v>
      </c>
      <c r="B21" s="182" t="s">
        <v>265</v>
      </c>
      <c r="C21" s="182" t="s">
        <v>265</v>
      </c>
      <c r="D21" s="119">
        <v>222</v>
      </c>
      <c r="E21" s="115"/>
      <c r="F21" s="115"/>
      <c r="G21" s="115"/>
      <c r="H21" s="115"/>
      <c r="I21" s="116"/>
      <c r="J21" s="116"/>
      <c r="K21" s="114">
        <f t="shared" si="0"/>
        <v>0</v>
      </c>
    </row>
    <row r="22" spans="1:11" ht="12.75" customHeight="1">
      <c r="A22" s="181" t="s">
        <v>266</v>
      </c>
      <c r="B22" s="182" t="s">
        <v>266</v>
      </c>
      <c r="C22" s="182" t="s">
        <v>266</v>
      </c>
      <c r="D22" s="119">
        <v>223</v>
      </c>
      <c r="E22" s="115"/>
      <c r="F22" s="115"/>
      <c r="G22" s="115"/>
      <c r="H22" s="115">
        <v>-26587</v>
      </c>
      <c r="I22" s="116"/>
      <c r="J22" s="116"/>
      <c r="K22" s="114">
        <f t="shared" si="0"/>
        <v>-26587</v>
      </c>
    </row>
    <row r="23" spans="1:11" ht="12.75" customHeight="1">
      <c r="A23" s="181" t="s">
        <v>178</v>
      </c>
      <c r="B23" s="182" t="s">
        <v>178</v>
      </c>
      <c r="C23" s="182" t="s">
        <v>178</v>
      </c>
      <c r="D23" s="119">
        <v>224</v>
      </c>
      <c r="E23" s="115"/>
      <c r="F23" s="115"/>
      <c r="G23" s="115"/>
      <c r="H23" s="115"/>
      <c r="I23" s="116"/>
      <c r="J23" s="116"/>
      <c r="K23" s="114">
        <f t="shared" si="0"/>
        <v>0</v>
      </c>
    </row>
    <row r="24" spans="1:11" ht="12.75" customHeight="1">
      <c r="A24" s="181" t="s">
        <v>179</v>
      </c>
      <c r="B24" s="182" t="s">
        <v>179</v>
      </c>
      <c r="C24" s="182" t="s">
        <v>179</v>
      </c>
      <c r="D24" s="119">
        <v>225</v>
      </c>
      <c r="E24" s="115"/>
      <c r="F24" s="115"/>
      <c r="G24" s="115"/>
      <c r="H24" s="115"/>
      <c r="I24" s="116"/>
      <c r="J24" s="116"/>
      <c r="K24" s="114">
        <f t="shared" si="0"/>
        <v>0</v>
      </c>
    </row>
    <row r="25" spans="1:11" ht="12.75" customHeight="1">
      <c r="A25" s="181" t="s">
        <v>180</v>
      </c>
      <c r="B25" s="182" t="s">
        <v>180</v>
      </c>
      <c r="C25" s="182" t="s">
        <v>180</v>
      </c>
      <c r="D25" s="119">
        <v>226</v>
      </c>
      <c r="E25" s="115"/>
      <c r="F25" s="115"/>
      <c r="G25" s="115"/>
      <c r="H25" s="115"/>
      <c r="I25" s="116"/>
      <c r="J25" s="116"/>
      <c r="K25" s="114">
        <f t="shared" si="0"/>
        <v>0</v>
      </c>
    </row>
    <row r="26" spans="1:11" ht="12.75" customHeight="1">
      <c r="A26" s="181" t="s">
        <v>181</v>
      </c>
      <c r="B26" s="182"/>
      <c r="C26" s="182"/>
      <c r="D26" s="119">
        <v>227</v>
      </c>
      <c r="E26" s="115"/>
      <c r="F26" s="115"/>
      <c r="G26" s="115"/>
      <c r="H26" s="115"/>
      <c r="I26" s="116"/>
      <c r="J26" s="116"/>
      <c r="K26" s="114">
        <f t="shared" si="0"/>
        <v>0</v>
      </c>
    </row>
    <row r="27" spans="1:11" ht="12.75" customHeight="1">
      <c r="A27" s="181" t="s">
        <v>183</v>
      </c>
      <c r="B27" s="182"/>
      <c r="C27" s="182"/>
      <c r="D27" s="120">
        <v>228</v>
      </c>
      <c r="E27" s="115"/>
      <c r="F27" s="115"/>
      <c r="G27" s="115"/>
      <c r="H27" s="115"/>
      <c r="I27" s="116"/>
      <c r="J27" s="116"/>
      <c r="K27" s="114">
        <f t="shared" si="0"/>
        <v>0</v>
      </c>
    </row>
    <row r="28" spans="1:11" ht="12.75" customHeight="1">
      <c r="A28" s="181" t="s">
        <v>185</v>
      </c>
      <c r="B28" s="182" t="s">
        <v>185</v>
      </c>
      <c r="C28" s="182" t="s">
        <v>185</v>
      </c>
      <c r="D28" s="119">
        <v>229</v>
      </c>
      <c r="E28" s="115"/>
      <c r="F28" s="115"/>
      <c r="G28" s="115"/>
      <c r="H28" s="115"/>
      <c r="I28" s="116"/>
      <c r="J28" s="116"/>
      <c r="K28" s="114">
        <f t="shared" si="0"/>
        <v>0</v>
      </c>
    </row>
    <row r="29" spans="1:11" ht="12.75" customHeight="1">
      <c r="A29" s="181" t="s">
        <v>267</v>
      </c>
      <c r="B29" s="182" t="s">
        <v>267</v>
      </c>
      <c r="C29" s="182" t="s">
        <v>267</v>
      </c>
      <c r="D29" s="119">
        <v>300</v>
      </c>
      <c r="E29" s="115"/>
      <c r="F29" s="115"/>
      <c r="G29" s="115"/>
      <c r="H29" s="115"/>
      <c r="I29" s="116"/>
      <c r="J29" s="116"/>
      <c r="K29" s="114">
        <f t="shared" si="0"/>
        <v>0</v>
      </c>
    </row>
    <row r="30" spans="1:11" ht="12.75" customHeight="1">
      <c r="A30" s="181" t="s">
        <v>175</v>
      </c>
      <c r="B30" s="182" t="s">
        <v>175</v>
      </c>
      <c r="C30" s="182" t="s">
        <v>175</v>
      </c>
      <c r="D30" s="119"/>
      <c r="E30" s="115"/>
      <c r="F30" s="115"/>
      <c r="G30" s="115"/>
      <c r="H30" s="115"/>
      <c r="I30" s="116"/>
      <c r="J30" s="116"/>
      <c r="K30" s="114">
        <f t="shared" si="0"/>
        <v>0</v>
      </c>
    </row>
    <row r="31" spans="1:11" ht="12.75" customHeight="1">
      <c r="A31" s="181" t="s">
        <v>268</v>
      </c>
      <c r="B31" s="182" t="s">
        <v>268</v>
      </c>
      <c r="C31" s="182" t="s">
        <v>268</v>
      </c>
      <c r="D31" s="119">
        <v>310</v>
      </c>
      <c r="E31" s="115"/>
      <c r="F31" s="115"/>
      <c r="G31" s="115"/>
      <c r="H31" s="115"/>
      <c r="I31" s="116"/>
      <c r="J31" s="116"/>
      <c r="K31" s="114">
        <f t="shared" si="0"/>
        <v>0</v>
      </c>
    </row>
    <row r="32" spans="1:11" ht="12.75" customHeight="1">
      <c r="A32" s="181" t="s">
        <v>175</v>
      </c>
      <c r="B32" s="182" t="s">
        <v>175</v>
      </c>
      <c r="C32" s="182" t="s">
        <v>175</v>
      </c>
      <c r="D32" s="119"/>
      <c r="E32" s="115"/>
      <c r="F32" s="115"/>
      <c r="G32" s="115"/>
      <c r="H32" s="115"/>
      <c r="I32" s="116"/>
      <c r="J32" s="116"/>
      <c r="K32" s="114">
        <f t="shared" si="0"/>
        <v>0</v>
      </c>
    </row>
    <row r="33" spans="1:12" ht="12.75" customHeight="1">
      <c r="A33" s="181" t="s">
        <v>269</v>
      </c>
      <c r="B33" s="182" t="s">
        <v>269</v>
      </c>
      <c r="C33" s="182" t="s">
        <v>269</v>
      </c>
      <c r="D33" s="119"/>
      <c r="E33" s="115"/>
      <c r="F33" s="115"/>
      <c r="G33" s="115"/>
      <c r="H33" s="115"/>
      <c r="I33" s="116"/>
      <c r="J33" s="116"/>
      <c r="K33" s="114">
        <f t="shared" si="0"/>
        <v>0</v>
      </c>
    </row>
    <row r="34" spans="1:12" ht="12.75" customHeight="1">
      <c r="A34" s="181" t="s">
        <v>270</v>
      </c>
      <c r="B34" s="182" t="s">
        <v>270</v>
      </c>
      <c r="C34" s="182" t="s">
        <v>270</v>
      </c>
      <c r="D34" s="119"/>
      <c r="E34" s="115"/>
      <c r="F34" s="115"/>
      <c r="G34" s="115"/>
      <c r="H34" s="115"/>
      <c r="I34" s="116"/>
      <c r="J34" s="116"/>
      <c r="K34" s="114">
        <f t="shared" si="0"/>
        <v>0</v>
      </c>
    </row>
    <row r="35" spans="1:12" ht="12.75" customHeight="1">
      <c r="A35" s="181" t="s">
        <v>271</v>
      </c>
      <c r="B35" s="182" t="s">
        <v>271</v>
      </c>
      <c r="C35" s="182" t="s">
        <v>271</v>
      </c>
      <c r="D35" s="119"/>
      <c r="E35" s="115"/>
      <c r="F35" s="115"/>
      <c r="G35" s="115"/>
      <c r="H35" s="115"/>
      <c r="I35" s="116"/>
      <c r="J35" s="116"/>
      <c r="K35" s="114">
        <f t="shared" si="0"/>
        <v>0</v>
      </c>
    </row>
    <row r="36" spans="1:12" ht="12.75" customHeight="1">
      <c r="A36" s="181" t="s">
        <v>272</v>
      </c>
      <c r="B36" s="182" t="s">
        <v>272</v>
      </c>
      <c r="C36" s="182" t="s">
        <v>272</v>
      </c>
      <c r="D36" s="119">
        <v>311</v>
      </c>
      <c r="E36" s="115"/>
      <c r="F36" s="115"/>
      <c r="G36" s="115"/>
      <c r="H36" s="115"/>
      <c r="I36" s="116"/>
      <c r="J36" s="116"/>
      <c r="K36" s="114">
        <f t="shared" si="0"/>
        <v>0</v>
      </c>
    </row>
    <row r="37" spans="1:12" ht="12.75" customHeight="1">
      <c r="A37" s="181" t="s">
        <v>273</v>
      </c>
      <c r="B37" s="182" t="s">
        <v>273</v>
      </c>
      <c r="C37" s="182" t="s">
        <v>273</v>
      </c>
      <c r="D37" s="119">
        <v>312</v>
      </c>
      <c r="E37" s="115"/>
      <c r="F37" s="115"/>
      <c r="G37" s="115"/>
      <c r="H37" s="115"/>
      <c r="I37" s="116"/>
      <c r="J37" s="116"/>
      <c r="K37" s="114">
        <f t="shared" si="0"/>
        <v>0</v>
      </c>
    </row>
    <row r="38" spans="1:12" ht="12.75" customHeight="1">
      <c r="A38" s="181" t="s">
        <v>274</v>
      </c>
      <c r="B38" s="182" t="s">
        <v>274</v>
      </c>
      <c r="C38" s="182" t="s">
        <v>274</v>
      </c>
      <c r="D38" s="119">
        <v>313</v>
      </c>
      <c r="E38" s="115"/>
      <c r="F38" s="115"/>
      <c r="G38" s="115"/>
      <c r="H38" s="115"/>
      <c r="I38" s="116"/>
      <c r="J38" s="116"/>
      <c r="K38" s="114">
        <f t="shared" si="0"/>
        <v>0</v>
      </c>
    </row>
    <row r="39" spans="1:12" ht="12.75" customHeight="1">
      <c r="A39" s="181" t="s">
        <v>275</v>
      </c>
      <c r="B39" s="182" t="s">
        <v>275</v>
      </c>
      <c r="C39" s="182" t="s">
        <v>275</v>
      </c>
      <c r="D39" s="119">
        <v>314</v>
      </c>
      <c r="E39" s="112"/>
      <c r="F39" s="112"/>
      <c r="G39" s="112"/>
      <c r="H39" s="112"/>
      <c r="I39" s="113"/>
      <c r="J39" s="113"/>
      <c r="K39" s="114">
        <f t="shared" si="0"/>
        <v>0</v>
      </c>
    </row>
    <row r="40" spans="1:12" ht="12.75" customHeight="1">
      <c r="A40" s="181" t="s">
        <v>276</v>
      </c>
      <c r="B40" s="182" t="s">
        <v>276</v>
      </c>
      <c r="C40" s="182" t="s">
        <v>276</v>
      </c>
      <c r="D40" s="119">
        <v>315</v>
      </c>
      <c r="E40" s="115"/>
      <c r="F40" s="115"/>
      <c r="G40" s="115"/>
      <c r="H40" s="115"/>
      <c r="I40" s="116"/>
      <c r="J40" s="116"/>
      <c r="K40" s="114">
        <f t="shared" si="0"/>
        <v>0</v>
      </c>
    </row>
    <row r="41" spans="1:12" ht="12.75" customHeight="1">
      <c r="A41" s="181" t="s">
        <v>277</v>
      </c>
      <c r="B41" s="182" t="s">
        <v>277</v>
      </c>
      <c r="C41" s="182" t="s">
        <v>277</v>
      </c>
      <c r="D41" s="119">
        <v>316</v>
      </c>
      <c r="E41" s="112"/>
      <c r="F41" s="112"/>
      <c r="G41" s="112"/>
      <c r="H41" s="112"/>
      <c r="I41" s="113"/>
      <c r="J41" s="113"/>
      <c r="K41" s="114">
        <f t="shared" si="0"/>
        <v>0</v>
      </c>
    </row>
    <row r="42" spans="1:12" ht="12.75" customHeight="1">
      <c r="A42" s="181" t="s">
        <v>278</v>
      </c>
      <c r="B42" s="182" t="s">
        <v>278</v>
      </c>
      <c r="C42" s="182" t="s">
        <v>278</v>
      </c>
      <c r="D42" s="119">
        <v>317</v>
      </c>
      <c r="E42" s="121"/>
      <c r="F42" s="121"/>
      <c r="G42" s="121"/>
      <c r="H42" s="121"/>
      <c r="I42" s="122"/>
      <c r="J42" s="122"/>
      <c r="K42" s="114">
        <f t="shared" si="0"/>
        <v>0</v>
      </c>
    </row>
    <row r="43" spans="1:12" ht="12.75" customHeight="1">
      <c r="A43" s="181" t="s">
        <v>279</v>
      </c>
      <c r="B43" s="182" t="s">
        <v>279</v>
      </c>
      <c r="C43" s="182" t="s">
        <v>279</v>
      </c>
      <c r="D43" s="119">
        <v>318</v>
      </c>
      <c r="E43" s="116"/>
      <c r="F43" s="116"/>
      <c r="G43" s="116"/>
      <c r="H43" s="115"/>
      <c r="I43" s="116"/>
      <c r="J43" s="116"/>
      <c r="K43" s="114">
        <f t="shared" si="0"/>
        <v>0</v>
      </c>
    </row>
    <row r="44" spans="1:12" ht="36.75" customHeight="1">
      <c r="A44" s="186" t="s">
        <v>280</v>
      </c>
      <c r="B44" s="187"/>
      <c r="C44" s="187"/>
      <c r="D44" s="118">
        <v>400</v>
      </c>
      <c r="E44" s="112">
        <f>SUM(E15:E43)</f>
        <v>712950</v>
      </c>
      <c r="F44" s="112"/>
      <c r="G44" s="112"/>
      <c r="H44" s="112">
        <f>SUM(H15:H43)</f>
        <v>18582</v>
      </c>
      <c r="I44" s="112">
        <f>SUM(I15:I43)</f>
        <v>96935</v>
      </c>
      <c r="J44" s="112"/>
      <c r="K44" s="123">
        <f>SUM(K15:K43)</f>
        <v>828467</v>
      </c>
      <c r="L44" s="58"/>
    </row>
    <row r="45" spans="1:12" ht="12.75" customHeight="1">
      <c r="A45" s="181" t="s">
        <v>259</v>
      </c>
      <c r="B45" s="182"/>
      <c r="C45" s="182"/>
      <c r="D45" s="124">
        <v>401</v>
      </c>
      <c r="E45" s="121"/>
      <c r="F45" s="121"/>
      <c r="G45" s="121"/>
      <c r="H45" s="121"/>
      <c r="I45" s="122"/>
      <c r="J45" s="122"/>
      <c r="K45" s="114">
        <f t="shared" si="0"/>
        <v>0</v>
      </c>
    </row>
    <row r="46" spans="1:12" ht="12.75" customHeight="1">
      <c r="A46" s="181" t="s">
        <v>281</v>
      </c>
      <c r="B46" s="182"/>
      <c r="C46" s="182"/>
      <c r="D46" s="118">
        <v>500</v>
      </c>
      <c r="E46" s="112">
        <f>E44</f>
        <v>712950</v>
      </c>
      <c r="F46" s="112"/>
      <c r="G46" s="112"/>
      <c r="H46" s="112">
        <f>H44</f>
        <v>18582</v>
      </c>
      <c r="I46" s="113">
        <f>I44</f>
        <v>96935</v>
      </c>
      <c r="J46" s="113"/>
      <c r="K46" s="114">
        <f t="shared" si="0"/>
        <v>828467</v>
      </c>
    </row>
    <row r="47" spans="1:12" ht="12.75" customHeight="1">
      <c r="A47" s="181" t="s">
        <v>282</v>
      </c>
      <c r="B47" s="182" t="s">
        <v>282</v>
      </c>
      <c r="C47" s="182" t="s">
        <v>282</v>
      </c>
      <c r="D47" s="124">
        <v>600</v>
      </c>
      <c r="E47" s="116"/>
      <c r="F47" s="116"/>
      <c r="G47" s="116"/>
      <c r="H47" s="116">
        <f>H49</f>
        <v>-0.98444999999925498</v>
      </c>
      <c r="I47" s="116"/>
      <c r="J47" s="116"/>
      <c r="K47" s="114">
        <f t="shared" si="0"/>
        <v>-0.98444999999925498</v>
      </c>
    </row>
    <row r="48" spans="1:12" ht="12.75" customHeight="1">
      <c r="A48" s="181" t="s">
        <v>283</v>
      </c>
      <c r="B48" s="182" t="s">
        <v>283</v>
      </c>
      <c r="C48" s="182" t="s">
        <v>283</v>
      </c>
      <c r="D48" s="124">
        <v>610</v>
      </c>
      <c r="E48" s="116"/>
      <c r="F48" s="116"/>
      <c r="G48" s="116"/>
      <c r="H48" s="116"/>
      <c r="I48" s="116">
        <f>'[1]Форма 1'!F79-'[1]Форма 1'!G79</f>
        <v>56116.318249999997</v>
      </c>
      <c r="J48" s="116"/>
      <c r="K48" s="114">
        <f t="shared" si="0"/>
        <v>56116.318249999997</v>
      </c>
    </row>
    <row r="49" spans="1:11" ht="12.75" customHeight="1">
      <c r="A49" s="181" t="s">
        <v>284</v>
      </c>
      <c r="B49" s="182" t="s">
        <v>284</v>
      </c>
      <c r="C49" s="182" t="s">
        <v>284</v>
      </c>
      <c r="D49" s="124">
        <v>620</v>
      </c>
      <c r="E49" s="116"/>
      <c r="F49" s="116"/>
      <c r="G49" s="116"/>
      <c r="H49" s="116">
        <f>'[1]Форма 2'!G38</f>
        <v>-0.98444999999925498</v>
      </c>
      <c r="I49" s="116"/>
      <c r="J49" s="116"/>
      <c r="K49" s="114">
        <f>E49+H49+I49</f>
        <v>-0.98444999999925498</v>
      </c>
    </row>
    <row r="50" spans="1:11" ht="12.75" customHeight="1">
      <c r="A50" s="181" t="s">
        <v>175</v>
      </c>
      <c r="B50" s="182" t="s">
        <v>175</v>
      </c>
      <c r="C50" s="182" t="s">
        <v>175</v>
      </c>
      <c r="D50" s="124"/>
      <c r="E50" s="116"/>
      <c r="F50" s="116"/>
      <c r="G50" s="116"/>
      <c r="H50" s="116"/>
      <c r="I50" s="116"/>
      <c r="J50" s="116"/>
      <c r="K50" s="114">
        <f t="shared" si="0"/>
        <v>0</v>
      </c>
    </row>
    <row r="51" spans="1:11" ht="12.75" customHeight="1">
      <c r="A51" s="181" t="s">
        <v>264</v>
      </c>
      <c r="B51" s="182" t="s">
        <v>264</v>
      </c>
      <c r="C51" s="182" t="s">
        <v>264</v>
      </c>
      <c r="D51" s="124">
        <v>621</v>
      </c>
      <c r="E51" s="116"/>
      <c r="F51" s="116"/>
      <c r="G51" s="116"/>
      <c r="H51" s="116">
        <f>'[1]Форма 1'!F78-'[1]Форма 1'!G78+1</f>
        <v>-112.96092000000135</v>
      </c>
      <c r="I51" s="116"/>
      <c r="J51" s="116"/>
      <c r="K51" s="114">
        <f t="shared" si="0"/>
        <v>-112.96092000000135</v>
      </c>
    </row>
    <row r="52" spans="1:11" ht="12.75" customHeight="1">
      <c r="A52" s="181" t="s">
        <v>265</v>
      </c>
      <c r="B52" s="182" t="s">
        <v>265</v>
      </c>
      <c r="C52" s="182" t="s">
        <v>265</v>
      </c>
      <c r="D52" s="124">
        <v>622</v>
      </c>
      <c r="E52" s="116"/>
      <c r="F52" s="116"/>
      <c r="G52" s="116"/>
      <c r="H52" s="116"/>
      <c r="I52" s="116"/>
      <c r="J52" s="116"/>
      <c r="K52" s="114">
        <f t="shared" si="0"/>
        <v>0</v>
      </c>
    </row>
    <row r="53" spans="1:11" ht="12.75" customHeight="1">
      <c r="A53" s="181" t="s">
        <v>266</v>
      </c>
      <c r="B53" s="182" t="s">
        <v>266</v>
      </c>
      <c r="C53" s="182" t="s">
        <v>266</v>
      </c>
      <c r="D53" s="124">
        <v>623</v>
      </c>
      <c r="E53" s="116"/>
      <c r="F53" s="116"/>
      <c r="G53" s="116"/>
      <c r="H53" s="116">
        <v>1</v>
      </c>
      <c r="I53" s="116"/>
      <c r="J53" s="116"/>
      <c r="K53" s="114">
        <f t="shared" si="0"/>
        <v>1</v>
      </c>
    </row>
    <row r="54" spans="1:11" ht="12.75" customHeight="1">
      <c r="A54" s="181" t="s">
        <v>178</v>
      </c>
      <c r="B54" s="182" t="s">
        <v>178</v>
      </c>
      <c r="C54" s="182" t="s">
        <v>178</v>
      </c>
      <c r="D54" s="124">
        <v>624</v>
      </c>
      <c r="E54" s="116"/>
      <c r="F54" s="116"/>
      <c r="G54" s="116"/>
      <c r="H54" s="116"/>
      <c r="I54" s="116"/>
      <c r="J54" s="116"/>
      <c r="K54" s="114">
        <f t="shared" si="0"/>
        <v>0</v>
      </c>
    </row>
    <row r="55" spans="1:11" ht="12.75" customHeight="1">
      <c r="A55" s="181" t="s">
        <v>179</v>
      </c>
      <c r="B55" s="182" t="s">
        <v>179</v>
      </c>
      <c r="C55" s="182" t="s">
        <v>179</v>
      </c>
      <c r="D55" s="124">
        <v>625</v>
      </c>
      <c r="E55" s="116"/>
      <c r="F55" s="116"/>
      <c r="G55" s="116"/>
      <c r="H55" s="116"/>
      <c r="I55" s="116"/>
      <c r="J55" s="116"/>
      <c r="K55" s="114">
        <f t="shared" si="0"/>
        <v>0</v>
      </c>
    </row>
    <row r="56" spans="1:11" ht="12.75" customHeight="1">
      <c r="A56" s="181" t="s">
        <v>285</v>
      </c>
      <c r="B56" s="182" t="s">
        <v>285</v>
      </c>
      <c r="C56" s="182" t="s">
        <v>285</v>
      </c>
      <c r="D56" s="124">
        <v>626</v>
      </c>
      <c r="E56" s="116"/>
      <c r="F56" s="116"/>
      <c r="G56" s="116"/>
      <c r="H56" s="116"/>
      <c r="I56" s="116"/>
      <c r="J56" s="116"/>
      <c r="K56" s="114">
        <f t="shared" si="0"/>
        <v>0</v>
      </c>
    </row>
    <row r="57" spans="1:11" ht="12.75" customHeight="1">
      <c r="A57" s="181" t="s">
        <v>286</v>
      </c>
      <c r="B57" s="182" t="s">
        <v>286</v>
      </c>
      <c r="C57" s="182" t="s">
        <v>286</v>
      </c>
      <c r="D57" s="124">
        <v>627</v>
      </c>
      <c r="E57" s="116"/>
      <c r="F57" s="116"/>
      <c r="G57" s="116"/>
      <c r="H57" s="116"/>
      <c r="I57" s="116"/>
      <c r="J57" s="116"/>
      <c r="K57" s="114">
        <f t="shared" si="0"/>
        <v>0</v>
      </c>
    </row>
    <row r="58" spans="1:11" ht="12.75" customHeight="1">
      <c r="A58" s="181" t="s">
        <v>183</v>
      </c>
      <c r="B58" s="182" t="s">
        <v>183</v>
      </c>
      <c r="C58" s="182" t="s">
        <v>183</v>
      </c>
      <c r="D58" s="124">
        <v>628</v>
      </c>
      <c r="E58" s="116"/>
      <c r="F58" s="116"/>
      <c r="G58" s="116"/>
      <c r="H58" s="116"/>
      <c r="I58" s="116"/>
      <c r="J58" s="116"/>
      <c r="K58" s="114">
        <f t="shared" si="0"/>
        <v>0</v>
      </c>
    </row>
    <row r="59" spans="1:11" ht="12.75" customHeight="1">
      <c r="A59" s="181" t="s">
        <v>185</v>
      </c>
      <c r="B59" s="182" t="s">
        <v>185</v>
      </c>
      <c r="C59" s="182" t="s">
        <v>185</v>
      </c>
      <c r="D59" s="124">
        <v>629</v>
      </c>
      <c r="E59" s="116"/>
      <c r="F59" s="116"/>
      <c r="G59" s="116"/>
      <c r="H59" s="116"/>
      <c r="I59" s="116"/>
      <c r="J59" s="116"/>
      <c r="K59" s="114">
        <f t="shared" si="0"/>
        <v>0</v>
      </c>
    </row>
    <row r="60" spans="1:11" ht="12.75" customHeight="1">
      <c r="A60" s="181" t="s">
        <v>287</v>
      </c>
      <c r="B60" s="182" t="s">
        <v>287</v>
      </c>
      <c r="C60" s="182" t="s">
        <v>287</v>
      </c>
      <c r="D60" s="124">
        <v>700</v>
      </c>
      <c r="E60" s="116"/>
      <c r="F60" s="116"/>
      <c r="G60" s="116"/>
      <c r="H60" s="116"/>
      <c r="I60" s="116"/>
      <c r="J60" s="116"/>
      <c r="K60" s="114">
        <f t="shared" si="0"/>
        <v>0</v>
      </c>
    </row>
    <row r="61" spans="1:11" ht="12.75" customHeight="1">
      <c r="A61" s="181" t="s">
        <v>175</v>
      </c>
      <c r="B61" s="182" t="s">
        <v>175</v>
      </c>
      <c r="C61" s="182" t="s">
        <v>175</v>
      </c>
      <c r="D61" s="124"/>
      <c r="E61" s="116"/>
      <c r="F61" s="116"/>
      <c r="G61" s="116"/>
      <c r="H61" s="116"/>
      <c r="I61" s="116"/>
      <c r="J61" s="116"/>
      <c r="K61" s="114">
        <f t="shared" si="0"/>
        <v>0</v>
      </c>
    </row>
    <row r="62" spans="1:11" ht="12.75" customHeight="1">
      <c r="A62" s="181" t="s">
        <v>288</v>
      </c>
      <c r="B62" s="182" t="s">
        <v>288</v>
      </c>
      <c r="C62" s="182" t="s">
        <v>288</v>
      </c>
      <c r="D62" s="124">
        <v>710</v>
      </c>
      <c r="E62" s="116"/>
      <c r="F62" s="116"/>
      <c r="G62" s="116"/>
      <c r="H62" s="116"/>
      <c r="I62" s="116"/>
      <c r="J62" s="116"/>
      <c r="K62" s="114">
        <f t="shared" si="0"/>
        <v>0</v>
      </c>
    </row>
    <row r="63" spans="1:11" ht="12.75" customHeight="1">
      <c r="A63" s="181" t="s">
        <v>175</v>
      </c>
      <c r="B63" s="182" t="s">
        <v>175</v>
      </c>
      <c r="C63" s="182" t="s">
        <v>175</v>
      </c>
      <c r="D63" s="124"/>
      <c r="E63" s="116"/>
      <c r="F63" s="116"/>
      <c r="G63" s="116"/>
      <c r="H63" s="116"/>
      <c r="I63" s="116"/>
      <c r="J63" s="116"/>
      <c r="K63" s="114">
        <f t="shared" si="0"/>
        <v>0</v>
      </c>
    </row>
    <row r="64" spans="1:11" ht="12.75" customHeight="1">
      <c r="A64" s="181" t="s">
        <v>269</v>
      </c>
      <c r="B64" s="182" t="s">
        <v>269</v>
      </c>
      <c r="C64" s="182" t="s">
        <v>269</v>
      </c>
      <c r="D64" s="124"/>
      <c r="E64" s="116"/>
      <c r="F64" s="116"/>
      <c r="G64" s="116"/>
      <c r="H64" s="116"/>
      <c r="I64" s="116"/>
      <c r="J64" s="116"/>
      <c r="K64" s="114">
        <f t="shared" si="0"/>
        <v>0</v>
      </c>
    </row>
    <row r="65" spans="1:13" ht="12.75" customHeight="1">
      <c r="A65" s="181" t="s">
        <v>270</v>
      </c>
      <c r="B65" s="182" t="s">
        <v>270</v>
      </c>
      <c r="C65" s="182" t="s">
        <v>270</v>
      </c>
      <c r="D65" s="124"/>
      <c r="E65" s="116"/>
      <c r="F65" s="116"/>
      <c r="G65" s="116"/>
      <c r="H65" s="116"/>
      <c r="I65" s="116"/>
      <c r="J65" s="116"/>
      <c r="K65" s="114">
        <f t="shared" si="0"/>
        <v>0</v>
      </c>
    </row>
    <row r="66" spans="1:13" ht="12.75" customHeight="1">
      <c r="A66" s="181" t="s">
        <v>271</v>
      </c>
      <c r="B66" s="182" t="s">
        <v>271</v>
      </c>
      <c r="C66" s="182" t="s">
        <v>271</v>
      </c>
      <c r="D66" s="124"/>
      <c r="E66" s="116"/>
      <c r="F66" s="116"/>
      <c r="G66" s="116"/>
      <c r="H66" s="116"/>
      <c r="I66" s="116"/>
      <c r="J66" s="116"/>
      <c r="K66" s="114">
        <f t="shared" si="0"/>
        <v>0</v>
      </c>
    </row>
    <row r="67" spans="1:13" ht="12.75" customHeight="1">
      <c r="A67" s="181" t="s">
        <v>272</v>
      </c>
      <c r="B67" s="182" t="s">
        <v>272</v>
      </c>
      <c r="C67" s="182" t="s">
        <v>272</v>
      </c>
      <c r="D67" s="124">
        <v>711</v>
      </c>
      <c r="E67" s="116"/>
      <c r="F67" s="116"/>
      <c r="G67" s="116"/>
      <c r="H67" s="116"/>
      <c r="I67" s="116"/>
      <c r="J67" s="116"/>
      <c r="K67" s="114">
        <f t="shared" si="0"/>
        <v>0</v>
      </c>
    </row>
    <row r="68" spans="1:13" ht="12.75" customHeight="1">
      <c r="A68" s="181" t="s">
        <v>273</v>
      </c>
      <c r="B68" s="182" t="s">
        <v>273</v>
      </c>
      <c r="C68" s="182" t="s">
        <v>273</v>
      </c>
      <c r="D68" s="124">
        <v>712</v>
      </c>
      <c r="E68" s="116"/>
      <c r="F68" s="116"/>
      <c r="G68" s="116"/>
      <c r="H68" s="116"/>
      <c r="I68" s="116"/>
      <c r="J68" s="116"/>
      <c r="K68" s="114">
        <f t="shared" si="0"/>
        <v>0</v>
      </c>
    </row>
    <row r="69" spans="1:13" ht="12.75" customHeight="1">
      <c r="A69" s="181" t="s">
        <v>289</v>
      </c>
      <c r="B69" s="182" t="s">
        <v>289</v>
      </c>
      <c r="C69" s="182" t="s">
        <v>289</v>
      </c>
      <c r="D69" s="124">
        <v>713</v>
      </c>
      <c r="E69" s="116"/>
      <c r="F69" s="116"/>
      <c r="G69" s="116"/>
      <c r="H69" s="116"/>
      <c r="I69" s="116"/>
      <c r="J69" s="116"/>
      <c r="K69" s="114">
        <f t="shared" si="0"/>
        <v>0</v>
      </c>
    </row>
    <row r="70" spans="1:13" ht="12.75" customHeight="1">
      <c r="A70" s="181" t="s">
        <v>275</v>
      </c>
      <c r="B70" s="182" t="s">
        <v>275</v>
      </c>
      <c r="C70" s="182" t="s">
        <v>275</v>
      </c>
      <c r="D70" s="124">
        <v>714</v>
      </c>
      <c r="E70" s="116"/>
      <c r="F70" s="116"/>
      <c r="G70" s="116"/>
      <c r="H70" s="116"/>
      <c r="I70" s="116"/>
      <c r="J70" s="116"/>
      <c r="K70" s="114">
        <f t="shared" si="0"/>
        <v>0</v>
      </c>
    </row>
    <row r="71" spans="1:13" ht="12.75" customHeight="1">
      <c r="A71" s="181" t="s">
        <v>276</v>
      </c>
      <c r="B71" s="182" t="s">
        <v>276</v>
      </c>
      <c r="C71" s="182" t="s">
        <v>276</v>
      </c>
      <c r="D71" s="124">
        <v>715</v>
      </c>
      <c r="E71" s="116"/>
      <c r="F71" s="116"/>
      <c r="G71" s="116"/>
      <c r="H71" s="116"/>
      <c r="I71" s="116"/>
      <c r="J71" s="116"/>
      <c r="K71" s="114">
        <f t="shared" si="0"/>
        <v>0</v>
      </c>
    </row>
    <row r="72" spans="1:13" ht="13.5" customHeight="1">
      <c r="A72" s="181" t="s">
        <v>277</v>
      </c>
      <c r="B72" s="182" t="s">
        <v>277</v>
      </c>
      <c r="C72" s="182" t="s">
        <v>277</v>
      </c>
      <c r="D72" s="124">
        <v>716</v>
      </c>
      <c r="E72" s="116"/>
      <c r="F72" s="116"/>
      <c r="G72" s="116"/>
      <c r="H72" s="116"/>
      <c r="I72" s="116"/>
      <c r="J72" s="116"/>
      <c r="K72" s="114">
        <f t="shared" si="0"/>
        <v>0</v>
      </c>
    </row>
    <row r="73" spans="1:13" ht="12.75" customHeight="1">
      <c r="A73" s="181" t="s">
        <v>278</v>
      </c>
      <c r="B73" s="182" t="s">
        <v>278</v>
      </c>
      <c r="C73" s="182" t="s">
        <v>278</v>
      </c>
      <c r="D73" s="124">
        <v>717</v>
      </c>
      <c r="E73" s="116"/>
      <c r="F73" s="116"/>
      <c r="G73" s="116"/>
      <c r="H73" s="116"/>
      <c r="I73" s="116"/>
      <c r="J73" s="116"/>
      <c r="K73" s="114">
        <f t="shared" si="0"/>
        <v>0</v>
      </c>
    </row>
    <row r="74" spans="1:13" ht="12.75" customHeight="1">
      <c r="A74" s="181" t="s">
        <v>279</v>
      </c>
      <c r="B74" s="182" t="s">
        <v>279</v>
      </c>
      <c r="C74" s="182" t="s">
        <v>279</v>
      </c>
      <c r="D74" s="124">
        <v>718</v>
      </c>
      <c r="E74" s="116"/>
      <c r="F74" s="116"/>
      <c r="G74" s="116"/>
      <c r="H74" s="116"/>
      <c r="I74" s="116"/>
      <c r="J74" s="116"/>
      <c r="K74" s="114">
        <f t="shared" si="0"/>
        <v>0</v>
      </c>
    </row>
    <row r="75" spans="1:13" ht="42" customHeight="1" thickBot="1">
      <c r="A75" s="183" t="s">
        <v>290</v>
      </c>
      <c r="B75" s="184"/>
      <c r="C75" s="184"/>
      <c r="D75" s="125">
        <v>800</v>
      </c>
      <c r="E75" s="126">
        <f t="shared" ref="E75:J75" si="1">SUM(E46:E74)</f>
        <v>712950</v>
      </c>
      <c r="F75" s="126">
        <f t="shared" si="1"/>
        <v>0</v>
      </c>
      <c r="G75" s="126">
        <f t="shared" si="1"/>
        <v>0</v>
      </c>
      <c r="H75" s="126">
        <f t="shared" si="1"/>
        <v>18468.070179999999</v>
      </c>
      <c r="I75" s="126">
        <f t="shared" si="1"/>
        <v>153051.31825000001</v>
      </c>
      <c r="J75" s="126">
        <f t="shared" si="1"/>
        <v>0</v>
      </c>
      <c r="K75" s="127">
        <f>SUM(K46:K74)</f>
        <v>884469.38843000005</v>
      </c>
      <c r="L75" s="58"/>
      <c r="M75" s="58"/>
    </row>
    <row r="76" spans="1:13">
      <c r="K76" s="128"/>
    </row>
    <row r="77" spans="1:13">
      <c r="A77" s="129" t="s">
        <v>133</v>
      </c>
      <c r="B77" s="101"/>
      <c r="C77" s="185" t="s">
        <v>134</v>
      </c>
      <c r="D77" s="185"/>
      <c r="E77" s="185"/>
      <c r="F77" s="130"/>
      <c r="G77" s="131"/>
      <c r="K77" s="56"/>
    </row>
    <row r="78" spans="1:13">
      <c r="A78" s="101"/>
      <c r="B78" s="101"/>
      <c r="C78" s="180" t="s">
        <v>135</v>
      </c>
      <c r="D78" s="180"/>
      <c r="E78" s="180"/>
      <c r="F78" s="100"/>
      <c r="G78" s="132" t="s">
        <v>136</v>
      </c>
    </row>
    <row r="79" spans="1:13">
      <c r="A79" s="101"/>
      <c r="B79" s="101"/>
      <c r="C79" s="100"/>
      <c r="D79" s="100"/>
      <c r="E79" s="100"/>
      <c r="F79" s="100"/>
      <c r="G79" s="100"/>
    </row>
    <row r="80" spans="1:13">
      <c r="A80" s="133" t="s">
        <v>137</v>
      </c>
      <c r="B80" s="101"/>
      <c r="C80" s="185" t="s">
        <v>138</v>
      </c>
      <c r="D80" s="185"/>
      <c r="E80" s="185"/>
      <c r="F80" s="100"/>
      <c r="G80" s="131"/>
    </row>
    <row r="81" spans="1:8">
      <c r="A81" s="134"/>
      <c r="B81" s="101"/>
      <c r="C81" s="180" t="s">
        <v>135</v>
      </c>
      <c r="D81" s="180"/>
      <c r="E81" s="180"/>
      <c r="F81" s="100"/>
      <c r="G81" s="132" t="s">
        <v>136</v>
      </c>
    </row>
    <row r="82" spans="1:8">
      <c r="A82" s="101" t="s">
        <v>139</v>
      </c>
      <c r="B82" s="101"/>
      <c r="C82" s="100"/>
      <c r="D82" s="100"/>
      <c r="E82" s="100"/>
      <c r="F82" s="100"/>
      <c r="G82" s="100"/>
    </row>
    <row r="83" spans="1:8">
      <c r="B83" s="101"/>
      <c r="C83" s="101"/>
      <c r="D83" s="100"/>
      <c r="E83" s="100"/>
      <c r="F83" s="100"/>
      <c r="G83" s="100"/>
      <c r="H83" s="100"/>
    </row>
    <row r="84" spans="1:8">
      <c r="B84" s="101"/>
      <c r="C84" s="101"/>
      <c r="D84" s="100"/>
      <c r="E84" s="100"/>
      <c r="F84" s="100"/>
      <c r="G84" s="100"/>
      <c r="H84" s="100"/>
    </row>
  </sheetData>
  <mergeCells count="79">
    <mergeCell ref="C8:K8"/>
    <mergeCell ref="A1:G1"/>
    <mergeCell ref="J1:K3"/>
    <mergeCell ref="A2:G2"/>
    <mergeCell ref="A3:G3"/>
    <mergeCell ref="D6:K6"/>
    <mergeCell ref="C9:K9"/>
    <mergeCell ref="A11:C11"/>
    <mergeCell ref="E11:I11"/>
    <mergeCell ref="J11:J12"/>
    <mergeCell ref="K11:K12"/>
    <mergeCell ref="A12:C12"/>
    <mergeCell ref="A24:C24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36:C36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48:C48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60:C60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72:C72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C81:E81"/>
    <mergeCell ref="A73:C73"/>
    <mergeCell ref="A74:C74"/>
    <mergeCell ref="A75:C75"/>
    <mergeCell ref="C77:E77"/>
    <mergeCell ref="C78:E78"/>
    <mergeCell ref="C80:E80"/>
  </mergeCells>
  <pageMargins left="0.39370078740157483" right="0.23622047244094491" top="0.31496062992125984" bottom="0.23622047244094491" header="0.51181102362204722" footer="0.51181102362204722"/>
  <pageSetup paperSize="9" scale="7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Форма 1</vt:lpstr>
      <vt:lpstr>Форма 2</vt:lpstr>
      <vt:lpstr>Форма 3</vt:lpstr>
      <vt:lpstr>Форма 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GaliyaDauletbakova</dc:creator>
  <cp:lastModifiedBy>GaliyaDauletbakova</cp:lastModifiedBy>
  <cp:lastPrinted>2015-07-27T10:13:02Z</cp:lastPrinted>
  <dcterms:created xsi:type="dcterms:W3CDTF">2015-07-16T11:58:47Z</dcterms:created>
  <dcterms:modified xsi:type="dcterms:W3CDTF">2015-07-27T10:13:35Z</dcterms:modified>
</cp:coreProperties>
</file>