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ОФП" sheetId="1" r:id="rId1"/>
    <sheet name="ОПУ" sheetId="2" r:id="rId2"/>
    <sheet name="ОИК" sheetId="3" r:id="rId3"/>
    <sheet name="ОДДС" sheetId="4" r:id="rId4"/>
  </sheets>
  <externalReferences>
    <externalReference r:id="rId7"/>
  </externalReferences>
  <definedNames/>
  <calcPr fullCalcOnLoad="1" refMode="R1C1"/>
</workbook>
</file>

<file path=xl/sharedStrings.xml><?xml version="1.0" encoding="utf-8"?>
<sst xmlns="http://schemas.openxmlformats.org/spreadsheetml/2006/main" count="134" uniqueCount="105">
  <si>
    <t>в тысячах тенге</t>
  </si>
  <si>
    <t>Примечание</t>
  </si>
  <si>
    <t>АКТИВЫ</t>
  </si>
  <si>
    <t xml:space="preserve">Денежные средства </t>
  </si>
  <si>
    <t>Активы по операциям «Обратное РЕПО»</t>
  </si>
  <si>
    <t>Вклады размещенные</t>
  </si>
  <si>
    <t>Финансовые активы, оцениваемые по справедливой стоимости через прибыль или убыток</t>
  </si>
  <si>
    <t>Краткосрочная торговая и прочая дебиторская задолженность</t>
  </si>
  <si>
    <t>Текущий подоходный налог</t>
  </si>
  <si>
    <t>Текущие налоговые активы, кроме корпоративного подоходного налога</t>
  </si>
  <si>
    <t>Прочие краткосрочные активы</t>
  </si>
  <si>
    <t>Основные средства и нематериальные активы</t>
  </si>
  <si>
    <t>Отложенные налоговые активы</t>
  </si>
  <si>
    <t>Итого активы</t>
  </si>
  <si>
    <t>ОБЯЗАТЕЛЬСТВА</t>
  </si>
  <si>
    <t>Обязательства по соглашениям РЕПО</t>
  </si>
  <si>
    <t>Обязательства по аренде</t>
  </si>
  <si>
    <t>Прочие краткосрочные обязательства</t>
  </si>
  <si>
    <t>Итого обязательства</t>
  </si>
  <si>
    <t>КАПИТАЛ</t>
  </si>
  <si>
    <t>Уставный (акционерный) капитал</t>
  </si>
  <si>
    <t xml:space="preserve">Нераспределенная прибыль </t>
  </si>
  <si>
    <t>Итого капитал</t>
  </si>
  <si>
    <t>Всего капитал и обязательства</t>
  </si>
  <si>
    <t>АО «СЕНТРАС СЕКЬЮРИТИЗ»</t>
  </si>
  <si>
    <t>ОТЧЕТ О ФИНАНСОВОМ ПОЛОЖЕНИИ</t>
  </si>
  <si>
    <t>Балансовая стоимость простой акции за период</t>
  </si>
  <si>
    <t xml:space="preserve">Главный бухгалтер ___________________________ Даулетбакова Г.А.        </t>
  </si>
  <si>
    <t xml:space="preserve">Исполнитель ________________________________Даулетбакова Г.А. </t>
  </si>
  <si>
    <t>Телефон 259-88-77 вн707</t>
  </si>
  <si>
    <t>Место для печати</t>
  </si>
  <si>
    <t>Комиссионный доход от брокерской деятельности</t>
  </si>
  <si>
    <t>Комиссионный доход от управления активами</t>
  </si>
  <si>
    <t>Комиссионный доход от консультационных услуг</t>
  </si>
  <si>
    <t>Итого комиссионный доход</t>
  </si>
  <si>
    <t>Прибыль/(убыток) по операциям с финансовыми активами, оцениваемыми по справедливой стоимости через прибыль или убыток</t>
  </si>
  <si>
    <t>Чистый процентный доход</t>
  </si>
  <si>
    <t>Доходы по дивидендам</t>
  </si>
  <si>
    <t>Чистая прибыль/ (убыток) по операциям с иностранной валютой</t>
  </si>
  <si>
    <t>Прочие доходы</t>
  </si>
  <si>
    <t xml:space="preserve">Итого операционная прибыль </t>
  </si>
  <si>
    <t>Операционные расходы</t>
  </si>
  <si>
    <t xml:space="preserve">Прибыль до налогообложения </t>
  </si>
  <si>
    <t>Расходы по подоходному налогу</t>
  </si>
  <si>
    <t xml:space="preserve">Прибыль после налогообложения </t>
  </si>
  <si>
    <t>Прочий совокупный доход</t>
  </si>
  <si>
    <t>Прочий совокупный доход/(убыток) за год</t>
  </si>
  <si>
    <t>-</t>
  </si>
  <si>
    <t>Итого совокупный доход за год</t>
  </si>
  <si>
    <t>Прибыль за год на акцию (тенге):</t>
  </si>
  <si>
    <t>ОТЧЕТ ОБ ИЗМЕНЕНИЯХ В КАПИТАЛЕ</t>
  </si>
  <si>
    <t>ОТЧЕТ О ДВИЖЕНИИ ДЕНЕЖНЫХ СРЕДСТВ (косвенный метод)</t>
  </si>
  <si>
    <t>Нераспределенная прибыль</t>
  </si>
  <si>
    <t>Прочий совокупный доход за год</t>
  </si>
  <si>
    <t>Размещение акций</t>
  </si>
  <si>
    <t>Выплата дивидендов</t>
  </si>
  <si>
    <t>Чистая прибыль до налогообложения</t>
  </si>
  <si>
    <t>Корректировки на неденежные операционные статьи, в т.ч.:</t>
  </si>
  <si>
    <t>амортизационные отчисления и износ</t>
  </si>
  <si>
    <t>нереализованные доходы и расходы в виде курсовой разницы по операциям с иностранной валютой</t>
  </si>
  <si>
    <t>амортизация дисконта обязательств по аренде</t>
  </si>
  <si>
    <t>чистое изменение справедливой стоимости финансовых активов, оцениваемых по справедливой стоимости через прибыль или убыток</t>
  </si>
  <si>
    <t>расходы по созданию резервов под ожидаемые кредитные убытки</t>
  </si>
  <si>
    <t>расходы по оценочным обязательствам по неиспользованным отпускам работников</t>
  </si>
  <si>
    <t>расходы от выбытия основных средств</t>
  </si>
  <si>
    <t>Денежные потоки от операционной деятельности до изменений в операционных активах и обязательствах</t>
  </si>
  <si>
    <t xml:space="preserve">(Увеличение) уменьшение в операционных активах: </t>
  </si>
  <si>
    <t>(Увеличение) уменьшение финансовых активов, оцениваемых по справедливой стоимости через прибыль или убыток</t>
  </si>
  <si>
    <t>(Увеличение) уменьшение операций "Обратное РЕПО"</t>
  </si>
  <si>
    <t>(Увеличение) уменьшение вкладов размещенных</t>
  </si>
  <si>
    <t>(Увеличение) уменьшение краткосрочной дебиторской задолженности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</si>
  <si>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</si>
  <si>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</si>
  <si>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обязательств по операциям РЕПО</t>
  </si>
  <si>
    <t>Увеличение (уменьшение) прочих обязательств</t>
  </si>
  <si>
    <t>Чистый приток/ (отток) денежных средств от операционной деятельности до уплаты корпоративного подоходного налога</t>
  </si>
  <si>
    <t>Корпоративный подоходный налог</t>
  </si>
  <si>
    <t xml:space="preserve">Чистый приток/ (отток) денежных средств от операционной деятельности </t>
  </si>
  <si>
    <t>Движение денежных средств от инвестиционной деятельности</t>
  </si>
  <si>
    <t>покупка основных средств и нематериальных активов</t>
  </si>
  <si>
    <t>продажа основных средств</t>
  </si>
  <si>
    <t xml:space="preserve">Чистый приток/ (отток) денежных средств от инвестиционной деятельности </t>
  </si>
  <si>
    <t>Движение денежных средств от финансовой деятельности</t>
  </si>
  <si>
    <t xml:space="preserve">                  </t>
  </si>
  <si>
    <t>арендные платежи</t>
  </si>
  <si>
    <t>выплата дивидендов</t>
  </si>
  <si>
    <t xml:space="preserve">Чистый приток/ (отток) денежных средств от финансовой деятельности                                                </t>
  </si>
  <si>
    <t>Чистое изменение в денежных средствах за отчетный период</t>
  </si>
  <si>
    <t>Денежные средства на начало периода</t>
  </si>
  <si>
    <t>Денежные средства на конец периода</t>
  </si>
  <si>
    <t>Прибыль за период</t>
  </si>
  <si>
    <t>Прочий совокупный доход за период</t>
  </si>
  <si>
    <t>выпуск акций</t>
  </si>
  <si>
    <t>Сальдо на 31 декабря 2021 года</t>
  </si>
  <si>
    <t xml:space="preserve">ОТЧЕТ О ПРИБЫЛИ ИЛИ УБЫТКЕ И ПРОЧЕМ СОВОКУПНОМ ДОХОДЕ </t>
  </si>
  <si>
    <t>Первый руководитель _________________________Камаров Т.К.</t>
  </si>
  <si>
    <t>по состоянию на 31 марта 2023 года</t>
  </si>
  <si>
    <t>31 марта 2023 года</t>
  </si>
  <si>
    <t xml:space="preserve">31 декабря 2022 года </t>
  </si>
  <si>
    <t>за период, закончившийся 31 марта 2023 года</t>
  </si>
  <si>
    <t>за период, закончившийся на 31 марта 2023 года</t>
  </si>
  <si>
    <t>за период, закончившийся на 31 марта 2022 года</t>
  </si>
  <si>
    <t>Сальдо на 31 марта 2023 года</t>
  </si>
  <si>
    <t>Сальдо на 31 марта 2022 года</t>
  </si>
  <si>
    <t>Сальдо на 31 декабря 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</si>
</sst>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#,##0.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Garamond"/>
      <family val="1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Garamond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double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3" fontId="52" fillId="0" borderId="0" xfId="0" applyNumberFormat="1" applyFont="1" applyAlignment="1">
      <alignment horizontal="right" vertical="center"/>
    </xf>
    <xf numFmtId="0" fontId="49" fillId="0" borderId="0" xfId="0" applyFont="1" applyAlignment="1">
      <alignment vertical="center" wrapText="1"/>
    </xf>
    <xf numFmtId="3" fontId="49" fillId="0" borderId="0" xfId="0" applyNumberFormat="1" applyFont="1" applyAlignment="1">
      <alignment horizontal="right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0" fontId="54" fillId="0" borderId="0" xfId="0" applyFont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55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/>
      <protection locked="0"/>
    </xf>
    <xf numFmtId="14" fontId="2" fillId="0" borderId="0" xfId="0" applyNumberFormat="1" applyFont="1" applyAlignment="1" applyProtection="1">
      <alignment/>
      <protection locked="0"/>
    </xf>
    <xf numFmtId="3" fontId="52" fillId="0" borderId="0" xfId="0" applyNumberFormat="1" applyFont="1" applyAlignment="1">
      <alignment horizontal="right" vertical="center" wrapText="1"/>
    </xf>
    <xf numFmtId="3" fontId="49" fillId="0" borderId="0" xfId="0" applyNumberFormat="1" applyFont="1" applyAlignment="1">
      <alignment horizontal="right" vertical="center" wrapText="1"/>
    </xf>
    <xf numFmtId="0" fontId="49" fillId="0" borderId="0" xfId="0" applyFont="1" applyAlignment="1">
      <alignment horizontal="right" vertical="center" wrapText="1"/>
    </xf>
    <xf numFmtId="3" fontId="49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right" vertical="center" wrapText="1"/>
    </xf>
    <xf numFmtId="0" fontId="56" fillId="0" borderId="0" xfId="0" applyFont="1" applyAlignment="1">
      <alignment vertical="center"/>
    </xf>
    <xf numFmtId="3" fontId="52" fillId="0" borderId="0" xfId="0" applyNumberFormat="1" applyFont="1" applyAlignment="1">
      <alignment vertical="center"/>
    </xf>
    <xf numFmtId="0" fontId="49" fillId="0" borderId="0" xfId="0" applyFont="1" applyAlignment="1">
      <alignment horizontal="right" vertical="center"/>
    </xf>
    <xf numFmtId="3" fontId="5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9" fillId="0" borderId="0" xfId="0" applyFont="1" applyFill="1" applyAlignment="1">
      <alignment horizontal="center" vertical="center" wrapText="1"/>
    </xf>
    <xf numFmtId="3" fontId="49" fillId="0" borderId="0" xfId="0" applyNumberFormat="1" applyFont="1" applyFill="1" applyAlignment="1">
      <alignment horizontal="right" vertical="center" wrapText="1"/>
    </xf>
    <xf numFmtId="0" fontId="50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right" vertical="center" wrapText="1"/>
    </xf>
    <xf numFmtId="3" fontId="49" fillId="0" borderId="0" xfId="0" applyNumberFormat="1" applyFont="1" applyFill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14" fontId="0" fillId="0" borderId="0" xfId="0" applyNumberFormat="1" applyAlignment="1">
      <alignment/>
    </xf>
    <xf numFmtId="3" fontId="5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72" fontId="4" fillId="0" borderId="0" xfId="0" applyNumberFormat="1" applyFont="1" applyAlignment="1">
      <alignment horizontal="right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90;&#1095;&#1077;&#1090;%20&#1057;&#1077;&#1085;&#1090;&#1088;&#1072;&#1089;%20&#1057;&#1077;&#1082;&#1100;&#1102;&#1088;&#1080;&#1090;&#1080;&#1079;%202022%201%20&#1082;&#1074;%20&#1089;%20&#1041;&#1057;&#1040;(&#1082;&#1072;&#1089;&#1077;%20&#1082;&#1074;&#1072;&#1088;&#1090;&#1072;&#1083;-%204%20&#1092;&#1086;&#1088;&#1084;&#1099;)%20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ФП"/>
      <sheetName val="ОПУ"/>
      <sheetName val="ОИК"/>
      <sheetName val="ОДДС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PageLayoutView="0" workbookViewId="0" topLeftCell="A4">
      <selection activeCell="E15" sqref="E15:F15"/>
    </sheetView>
  </sheetViews>
  <sheetFormatPr defaultColWidth="9.140625" defaultRowHeight="15"/>
  <cols>
    <col min="1" max="1" width="52.140625" style="0" bestFit="1" customWidth="1"/>
    <col min="2" max="2" width="11.00390625" style="0" bestFit="1" customWidth="1"/>
    <col min="3" max="4" width="18.8515625" style="0" customWidth="1"/>
  </cols>
  <sheetData>
    <row r="1" ht="15.75">
      <c r="A1" s="13" t="s">
        <v>24</v>
      </c>
    </row>
    <row r="3" ht="15.75">
      <c r="A3" s="13" t="s">
        <v>25</v>
      </c>
    </row>
    <row r="4" ht="15.75">
      <c r="A4" s="14" t="s">
        <v>96</v>
      </c>
    </row>
    <row r="6" spans="1:4" ht="15">
      <c r="A6" s="1" t="s">
        <v>0</v>
      </c>
      <c r="B6" s="2" t="s">
        <v>1</v>
      </c>
      <c r="C6" s="3" t="s">
        <v>97</v>
      </c>
      <c r="D6" s="3" t="s">
        <v>98</v>
      </c>
    </row>
    <row r="7" spans="1:4" ht="15">
      <c r="A7" s="1" t="s">
        <v>2</v>
      </c>
      <c r="B7" s="5"/>
      <c r="C7" s="6"/>
      <c r="D7" s="6"/>
    </row>
    <row r="8" spans="1:4" ht="15">
      <c r="A8" s="7" t="s">
        <v>3</v>
      </c>
      <c r="B8" s="8">
        <v>2</v>
      </c>
      <c r="C8" s="10">
        <v>118147</v>
      </c>
      <c r="D8" s="10">
        <v>80763</v>
      </c>
    </row>
    <row r="9" spans="1:4" ht="15">
      <c r="A9" s="7" t="s">
        <v>4</v>
      </c>
      <c r="B9" s="8">
        <v>4</v>
      </c>
      <c r="C9" s="10">
        <v>31949</v>
      </c>
      <c r="D9" s="10">
        <v>188287</v>
      </c>
    </row>
    <row r="10" spans="1:4" ht="15">
      <c r="A10" s="7" t="s">
        <v>5</v>
      </c>
      <c r="B10" s="8">
        <v>3</v>
      </c>
      <c r="C10" s="10">
        <v>0</v>
      </c>
      <c r="D10" s="10">
        <v>0</v>
      </c>
    </row>
    <row r="11" spans="1:4" ht="25.5">
      <c r="A11" s="7" t="s">
        <v>6</v>
      </c>
      <c r="B11" s="8">
        <v>5</v>
      </c>
      <c r="C11" s="10">
        <v>4396144</v>
      </c>
      <c r="D11" s="10">
        <v>4334571</v>
      </c>
    </row>
    <row r="12" spans="1:4" ht="15">
      <c r="A12" s="7" t="s">
        <v>7</v>
      </c>
      <c r="B12" s="8">
        <v>6</v>
      </c>
      <c r="C12" s="10">
        <v>39927</v>
      </c>
      <c r="D12" s="10">
        <v>16463</v>
      </c>
    </row>
    <row r="13" spans="1:4" ht="15">
      <c r="A13" s="7" t="s">
        <v>8</v>
      </c>
      <c r="B13" s="8"/>
      <c r="C13" s="10">
        <v>1200</v>
      </c>
      <c r="D13" s="10"/>
    </row>
    <row r="14" spans="1:4" ht="25.5">
      <c r="A14" s="7" t="s">
        <v>9</v>
      </c>
      <c r="B14" s="8"/>
      <c r="C14" s="10">
        <v>517</v>
      </c>
      <c r="D14" s="6">
        <v>522</v>
      </c>
    </row>
    <row r="15" spans="1:6" ht="15">
      <c r="A15" s="7" t="s">
        <v>10</v>
      </c>
      <c r="B15" s="8">
        <v>8</v>
      </c>
      <c r="C15" s="38">
        <v>7676</v>
      </c>
      <c r="D15" s="10">
        <v>8850</v>
      </c>
      <c r="F15" s="9"/>
    </row>
    <row r="16" spans="1:4" ht="15">
      <c r="A16" s="7" t="s">
        <v>11</v>
      </c>
      <c r="B16" s="8">
        <v>7</v>
      </c>
      <c r="C16" s="10">
        <v>130278</v>
      </c>
      <c r="D16" s="10">
        <v>144079</v>
      </c>
    </row>
    <row r="17" spans="1:4" ht="15">
      <c r="A17" s="7" t="s">
        <v>12</v>
      </c>
      <c r="B17" s="8">
        <v>8</v>
      </c>
      <c r="C17" s="10">
        <v>10587</v>
      </c>
      <c r="D17" s="10">
        <v>10587</v>
      </c>
    </row>
    <row r="18" spans="1:4" ht="15">
      <c r="A18" s="11" t="s">
        <v>13</v>
      </c>
      <c r="B18" s="3"/>
      <c r="C18" s="12">
        <f>SUM(C8:C17)</f>
        <v>4736425</v>
      </c>
      <c r="D18" s="12">
        <f>SUM(D8:D17)</f>
        <v>4784122</v>
      </c>
    </row>
    <row r="19" spans="1:4" ht="15">
      <c r="A19" s="11" t="s">
        <v>14</v>
      </c>
      <c r="B19" s="3"/>
      <c r="C19" s="6"/>
      <c r="D19" s="6"/>
    </row>
    <row r="20" spans="1:4" ht="15">
      <c r="A20" s="7" t="s">
        <v>15</v>
      </c>
      <c r="B20" s="8">
        <v>9</v>
      </c>
      <c r="C20" s="10">
        <v>0</v>
      </c>
      <c r="D20" s="10"/>
    </row>
    <row r="21" spans="1:4" ht="15">
      <c r="A21" s="7" t="s">
        <v>16</v>
      </c>
      <c r="B21" s="8">
        <v>11</v>
      </c>
      <c r="C21" s="10">
        <v>50929</v>
      </c>
      <c r="D21" s="10">
        <v>59297</v>
      </c>
    </row>
    <row r="22" spans="1:4" ht="15">
      <c r="A22" s="7" t="s">
        <v>17</v>
      </c>
      <c r="B22" s="8">
        <v>10</v>
      </c>
      <c r="C22" s="10">
        <v>21975</v>
      </c>
      <c r="D22" s="10">
        <v>43990</v>
      </c>
    </row>
    <row r="23" spans="1:4" ht="15">
      <c r="A23" s="11" t="s">
        <v>18</v>
      </c>
      <c r="B23" s="3"/>
      <c r="C23" s="12">
        <f>SUM(C20:C22)</f>
        <v>72904</v>
      </c>
      <c r="D23" s="12">
        <f>SUM(D20:D22)</f>
        <v>103287</v>
      </c>
    </row>
    <row r="24" spans="1:4" ht="15">
      <c r="A24" s="11" t="s">
        <v>19</v>
      </c>
      <c r="B24" s="8"/>
      <c r="C24" s="6"/>
      <c r="D24" s="6"/>
    </row>
    <row r="25" spans="1:4" ht="15">
      <c r="A25" s="7" t="s">
        <v>20</v>
      </c>
      <c r="B25" s="8">
        <v>12</v>
      </c>
      <c r="C25" s="10">
        <v>3564417</v>
      </c>
      <c r="D25" s="10">
        <v>3564417</v>
      </c>
    </row>
    <row r="26" spans="1:4" ht="15">
      <c r="A26" s="7" t="s">
        <v>21</v>
      </c>
      <c r="B26" s="8"/>
      <c r="C26" s="10">
        <v>1099104</v>
      </c>
      <c r="D26" s="10">
        <v>1116418</v>
      </c>
    </row>
    <row r="27" spans="1:4" ht="15">
      <c r="A27" s="11" t="s">
        <v>22</v>
      </c>
      <c r="B27" s="3"/>
      <c r="C27" s="12">
        <f>SUM(C25:C26)</f>
        <v>4663521</v>
      </c>
      <c r="D27" s="12">
        <f>SUM(D25:D26)</f>
        <v>4680835</v>
      </c>
    </row>
    <row r="28" spans="1:4" ht="15">
      <c r="A28" s="11" t="s">
        <v>23</v>
      </c>
      <c r="B28" s="3"/>
      <c r="C28" s="12">
        <f>C27+C23</f>
        <v>4736425</v>
      </c>
      <c r="D28" s="12">
        <f>D27+D23</f>
        <v>4784122</v>
      </c>
    </row>
    <row r="29" spans="3:4" ht="15.75" thickBot="1">
      <c r="C29" s="9">
        <f>C18-C28</f>
        <v>0</v>
      </c>
      <c r="D29" s="9">
        <f>D18-D28</f>
        <v>0</v>
      </c>
    </row>
    <row r="30" spans="1:4" ht="15.75" thickTop="1">
      <c r="A30" s="15" t="s">
        <v>26</v>
      </c>
      <c r="B30" s="16">
        <v>13</v>
      </c>
      <c r="C30" s="17">
        <f>(C18-8943-C23)/3242600*1000</f>
        <v>1435.4462468389563</v>
      </c>
      <c r="D30" s="17">
        <f>(D18-7270-D23)/3242600*1000</f>
        <v>1441.30173317708</v>
      </c>
    </row>
    <row r="31" spans="1:4" ht="15">
      <c r="A31" s="18"/>
      <c r="B31" s="18"/>
      <c r="C31" s="18"/>
      <c r="D31" s="18"/>
    </row>
    <row r="32" spans="1:4" ht="15">
      <c r="A32" s="18"/>
      <c r="B32" s="18"/>
      <c r="C32" s="18"/>
      <c r="D32" s="18"/>
    </row>
    <row r="33" spans="1:4" ht="15">
      <c r="A33" s="18" t="s">
        <v>95</v>
      </c>
      <c r="B33" s="18"/>
      <c r="C33" s="19">
        <v>45026</v>
      </c>
      <c r="D33" s="18"/>
    </row>
    <row r="34" spans="1:4" ht="15">
      <c r="A34" s="18" t="s">
        <v>27</v>
      </c>
      <c r="B34" s="18"/>
      <c r="C34" s="19">
        <f>C33</f>
        <v>45026</v>
      </c>
      <c r="D34" s="18"/>
    </row>
    <row r="35" spans="1:4" ht="15">
      <c r="A35" s="18" t="s">
        <v>28</v>
      </c>
      <c r="B35" s="18"/>
      <c r="C35" s="19">
        <f>C34</f>
        <v>45026</v>
      </c>
      <c r="D35" s="18"/>
    </row>
    <row r="36" spans="1:4" ht="15">
      <c r="A36" s="18" t="s">
        <v>29</v>
      </c>
      <c r="B36" s="18"/>
      <c r="C36" s="18"/>
      <c r="D36" s="18"/>
    </row>
    <row r="37" spans="1:4" ht="15">
      <c r="A37" s="18" t="s">
        <v>30</v>
      </c>
      <c r="B37" s="18"/>
      <c r="C37" s="18"/>
      <c r="D37" s="18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3">
      <selection activeCell="C17" sqref="C17"/>
    </sheetView>
  </sheetViews>
  <sheetFormatPr defaultColWidth="9.140625" defaultRowHeight="15"/>
  <cols>
    <col min="1" max="1" width="83.7109375" style="0" bestFit="1" customWidth="1"/>
    <col min="3" max="4" width="14.8515625" style="0" customWidth="1"/>
  </cols>
  <sheetData>
    <row r="1" ht="15.75">
      <c r="A1" s="13" t="s">
        <v>24</v>
      </c>
    </row>
    <row r="2" ht="15">
      <c r="A2" s="4"/>
    </row>
    <row r="3" ht="15.75">
      <c r="A3" s="13" t="s">
        <v>94</v>
      </c>
    </row>
    <row r="4" ht="15.75">
      <c r="A4" s="13" t="s">
        <v>99</v>
      </c>
    </row>
    <row r="6" spans="1:4" ht="49.5" customHeight="1">
      <c r="A6" s="11" t="s">
        <v>0</v>
      </c>
      <c r="B6" s="3" t="s">
        <v>1</v>
      </c>
      <c r="C6" s="3" t="s">
        <v>100</v>
      </c>
      <c r="D6" s="31" t="s">
        <v>101</v>
      </c>
    </row>
    <row r="7" spans="1:4" ht="15">
      <c r="A7" s="7" t="s">
        <v>31</v>
      </c>
      <c r="B7" s="8"/>
      <c r="C7" s="20">
        <v>38546</v>
      </c>
      <c r="D7" s="28">
        <v>54454</v>
      </c>
    </row>
    <row r="8" spans="1:4" ht="15">
      <c r="A8" s="7" t="s">
        <v>32</v>
      </c>
      <c r="B8" s="8"/>
      <c r="C8" s="20">
        <v>34174</v>
      </c>
      <c r="D8" s="28">
        <v>10898</v>
      </c>
    </row>
    <row r="9" spans="1:4" ht="15">
      <c r="A9" s="7" t="s">
        <v>33</v>
      </c>
      <c r="B9" s="8"/>
      <c r="C9" s="20">
        <v>13502</v>
      </c>
      <c r="D9" s="28">
        <v>11679</v>
      </c>
    </row>
    <row r="10" spans="1:4" ht="15">
      <c r="A10" s="11" t="s">
        <v>34</v>
      </c>
      <c r="B10" s="3">
        <v>14</v>
      </c>
      <c r="C10" s="21">
        <f>SUM(C7:C9)</f>
        <v>86222</v>
      </c>
      <c r="D10" s="32">
        <f>SUM(D7:D9)</f>
        <v>77031</v>
      </c>
    </row>
    <row r="11" spans="1:4" ht="25.5">
      <c r="A11" s="7" t="s">
        <v>35</v>
      </c>
      <c r="B11" s="8">
        <v>15</v>
      </c>
      <c r="C11" s="28">
        <v>4589</v>
      </c>
      <c r="D11" s="28">
        <v>-81315</v>
      </c>
    </row>
    <row r="12" spans="1:4" ht="15">
      <c r="A12" s="7" t="s">
        <v>36</v>
      </c>
      <c r="B12" s="8">
        <v>16</v>
      </c>
      <c r="C12" s="28">
        <v>50711</v>
      </c>
      <c r="D12" s="28">
        <v>105481</v>
      </c>
    </row>
    <row r="13" spans="1:4" ht="15">
      <c r="A13" s="7" t="s">
        <v>37</v>
      </c>
      <c r="B13" s="8"/>
      <c r="C13" s="20">
        <v>1326</v>
      </c>
      <c r="D13" s="28">
        <v>342</v>
      </c>
    </row>
    <row r="14" spans="1:4" ht="15">
      <c r="A14" s="7" t="s">
        <v>38</v>
      </c>
      <c r="B14" s="8">
        <v>17</v>
      </c>
      <c r="C14" s="20">
        <v>-3745</v>
      </c>
      <c r="D14" s="28">
        <v>-1792</v>
      </c>
    </row>
    <row r="15" spans="1:4" ht="15">
      <c r="A15" s="7" t="s">
        <v>39</v>
      </c>
      <c r="B15" s="8">
        <v>18</v>
      </c>
      <c r="C15" s="20">
        <v>835</v>
      </c>
      <c r="D15" s="28">
        <v>3055</v>
      </c>
    </row>
    <row r="16" spans="1:4" ht="15">
      <c r="A16" s="11" t="s">
        <v>40</v>
      </c>
      <c r="B16" s="3"/>
      <c r="C16" s="21">
        <f>SUM(C10:C15)</f>
        <v>139938</v>
      </c>
      <c r="D16" s="32">
        <f>SUM(D10:D15)</f>
        <v>102802</v>
      </c>
    </row>
    <row r="17" spans="1:4" ht="15">
      <c r="A17" s="7" t="s">
        <v>41</v>
      </c>
      <c r="B17" s="8">
        <v>19</v>
      </c>
      <c r="C17" s="28">
        <f>-158401+248</f>
        <v>-158153</v>
      </c>
      <c r="D17" s="28">
        <v>-152827</v>
      </c>
    </row>
    <row r="18" spans="1:4" ht="15">
      <c r="A18" s="11" t="s">
        <v>42</v>
      </c>
      <c r="B18" s="3"/>
      <c r="C18" s="21">
        <f>C16+C17</f>
        <v>-18215</v>
      </c>
      <c r="D18" s="32">
        <f>D16+D17</f>
        <v>-50025</v>
      </c>
    </row>
    <row r="19" spans="1:4" ht="15">
      <c r="A19" s="7" t="s">
        <v>43</v>
      </c>
      <c r="B19" s="8"/>
      <c r="C19" s="20">
        <v>900</v>
      </c>
      <c r="D19" s="28">
        <v>-301</v>
      </c>
    </row>
    <row r="20" spans="1:4" ht="15">
      <c r="A20" s="11" t="s">
        <v>44</v>
      </c>
      <c r="B20" s="3"/>
      <c r="C20" s="21">
        <f>C18+C19</f>
        <v>-17315</v>
      </c>
      <c r="D20" s="32">
        <f>D18+D19</f>
        <v>-50326</v>
      </c>
    </row>
    <row r="21" spans="1:4" ht="15">
      <c r="A21" s="11" t="s">
        <v>45</v>
      </c>
      <c r="B21" s="3"/>
      <c r="C21" s="21"/>
      <c r="D21" s="33"/>
    </row>
    <row r="22" spans="1:4" ht="15">
      <c r="A22" s="11" t="s">
        <v>46</v>
      </c>
      <c r="B22" s="8"/>
      <c r="C22" s="22" t="s">
        <v>47</v>
      </c>
      <c r="D22" s="34" t="s">
        <v>47</v>
      </c>
    </row>
    <row r="23" spans="1:4" ht="15">
      <c r="A23" s="11" t="s">
        <v>48</v>
      </c>
      <c r="B23" s="8"/>
      <c r="C23" s="23">
        <f>C20</f>
        <v>-17315</v>
      </c>
      <c r="D23" s="35">
        <f>D20</f>
        <v>-50326</v>
      </c>
    </row>
    <row r="24" spans="1:4" ht="15">
      <c r="A24" s="7" t="s">
        <v>49</v>
      </c>
      <c r="B24" s="8">
        <v>20</v>
      </c>
      <c r="C24" s="30">
        <f>C23/3242600*1000</f>
        <v>-5.339850737062851</v>
      </c>
      <c r="D24" s="40">
        <f>D23/3242600*1000</f>
        <v>-15.52026151853451</v>
      </c>
    </row>
    <row r="25" ht="15">
      <c r="A25" s="25"/>
    </row>
    <row r="27" spans="1:3" ht="15">
      <c r="A27" s="18" t="str">
        <f>ОФП!A33</f>
        <v>Первый руководитель _________________________Камаров Т.К.</v>
      </c>
      <c r="B27" s="18"/>
      <c r="C27" s="19">
        <f>ОФП!C33</f>
        <v>45026</v>
      </c>
    </row>
    <row r="28" spans="1:3" ht="15">
      <c r="A28" s="18" t="s">
        <v>27</v>
      </c>
      <c r="B28" s="18"/>
      <c r="C28" s="19">
        <f>C27</f>
        <v>45026</v>
      </c>
    </row>
    <row r="29" spans="1:3" ht="15">
      <c r="A29" s="18" t="s">
        <v>28</v>
      </c>
      <c r="B29" s="18"/>
      <c r="C29" s="19">
        <f>C28</f>
        <v>45026</v>
      </c>
    </row>
    <row r="30" spans="1:3" ht="15">
      <c r="A30" s="18" t="s">
        <v>29</v>
      </c>
      <c r="B30" s="18"/>
      <c r="C30" s="18"/>
    </row>
    <row r="31" spans="1:3" ht="15">
      <c r="A31" s="18" t="s">
        <v>30</v>
      </c>
      <c r="B31" s="18"/>
      <c r="C31" s="18"/>
    </row>
    <row r="32" ht="15">
      <c r="C32" s="9"/>
    </row>
    <row r="38" ht="15">
      <c r="D38" s="37"/>
    </row>
    <row r="39" ht="15">
      <c r="D39" s="37"/>
    </row>
    <row r="40" ht="15">
      <c r="D40" s="37"/>
    </row>
    <row r="41" ht="15">
      <c r="D41" s="37"/>
    </row>
    <row r="42" ht="15">
      <c r="D42" s="37"/>
    </row>
    <row r="43" ht="15">
      <c r="D43" s="37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F1" sqref="F1:J16384"/>
    </sheetView>
  </sheetViews>
  <sheetFormatPr defaultColWidth="9.140625" defaultRowHeight="15"/>
  <cols>
    <col min="1" max="1" width="60.28125" style="0" bestFit="1" customWidth="1"/>
    <col min="2" max="4" width="19.28125" style="0" customWidth="1"/>
    <col min="5" max="5" width="9.57421875" style="0" bestFit="1" customWidth="1"/>
  </cols>
  <sheetData>
    <row r="1" ht="15.75">
      <c r="A1" s="13" t="s">
        <v>24</v>
      </c>
    </row>
    <row r="2" ht="15">
      <c r="A2" s="4"/>
    </row>
    <row r="3" ht="15.75">
      <c r="A3" s="13" t="s">
        <v>50</v>
      </c>
    </row>
    <row r="4" ht="15.75">
      <c r="A4" s="13" t="str">
        <f>ОПУ!A4</f>
        <v>за период, закончившийся 31 марта 2023 года</v>
      </c>
    </row>
    <row r="6" spans="1:4" ht="38.25">
      <c r="A6" s="11" t="s">
        <v>0</v>
      </c>
      <c r="B6" s="3" t="s">
        <v>20</v>
      </c>
      <c r="C6" s="3" t="s">
        <v>52</v>
      </c>
      <c r="D6" s="3" t="s">
        <v>22</v>
      </c>
    </row>
    <row r="7" spans="1:4" ht="15">
      <c r="A7" s="36" t="s">
        <v>93</v>
      </c>
      <c r="B7" s="21">
        <v>3311233</v>
      </c>
      <c r="C7" s="21">
        <v>844109</v>
      </c>
      <c r="D7" s="21">
        <f>B7+C7</f>
        <v>4155342</v>
      </c>
    </row>
    <row r="8" spans="1:5" ht="15">
      <c r="A8" s="7" t="s">
        <v>90</v>
      </c>
      <c r="B8" s="24">
        <v>0</v>
      </c>
      <c r="C8" s="20">
        <f>ОПУ!D23</f>
        <v>-50326</v>
      </c>
      <c r="D8" s="21">
        <f aca="true" t="shared" si="0" ref="D8:D16">B8+C8</f>
        <v>-50326</v>
      </c>
      <c r="E8" s="9"/>
    </row>
    <row r="9" spans="1:4" ht="15">
      <c r="A9" s="7" t="s">
        <v>53</v>
      </c>
      <c r="B9" s="24">
        <v>0</v>
      </c>
      <c r="C9" s="24">
        <v>0</v>
      </c>
      <c r="D9" s="21">
        <f t="shared" si="0"/>
        <v>0</v>
      </c>
    </row>
    <row r="10" spans="1:4" ht="15">
      <c r="A10" s="7" t="s">
        <v>54</v>
      </c>
      <c r="B10" s="20">
        <v>253184</v>
      </c>
      <c r="C10" s="24"/>
      <c r="D10" s="21">
        <f t="shared" si="0"/>
        <v>253184</v>
      </c>
    </row>
    <row r="11" spans="1:4" ht="15">
      <c r="A11" s="7" t="s">
        <v>55</v>
      </c>
      <c r="B11" s="24"/>
      <c r="C11" s="20"/>
      <c r="D11" s="21">
        <f t="shared" si="0"/>
        <v>0</v>
      </c>
    </row>
    <row r="12" spans="1:4" ht="15">
      <c r="A12" s="11" t="s">
        <v>103</v>
      </c>
      <c r="B12" s="21">
        <f>SUM(B7:B11)</f>
        <v>3564417</v>
      </c>
      <c r="C12" s="21">
        <f>SUM(C7:C11)</f>
        <v>793783</v>
      </c>
      <c r="D12" s="21">
        <f>SUM(D7:D11)</f>
        <v>4358200</v>
      </c>
    </row>
    <row r="13" spans="1:4" ht="15">
      <c r="A13" s="7" t="s">
        <v>90</v>
      </c>
      <c r="B13" s="24">
        <v>0</v>
      </c>
      <c r="C13" s="20">
        <v>328051</v>
      </c>
      <c r="D13" s="21">
        <f t="shared" si="0"/>
        <v>328051</v>
      </c>
    </row>
    <row r="14" spans="1:4" ht="15">
      <c r="A14" s="7" t="s">
        <v>53</v>
      </c>
      <c r="B14" s="24">
        <v>0</v>
      </c>
      <c r="C14" s="24">
        <v>0</v>
      </c>
      <c r="D14" s="21">
        <f t="shared" si="0"/>
        <v>0</v>
      </c>
    </row>
    <row r="15" spans="1:4" ht="15">
      <c r="A15" s="7" t="s">
        <v>54</v>
      </c>
      <c r="B15" s="20"/>
      <c r="C15" s="24">
        <v>0</v>
      </c>
      <c r="D15" s="21">
        <f t="shared" si="0"/>
        <v>0</v>
      </c>
    </row>
    <row r="16" spans="1:4" ht="15">
      <c r="A16" s="7" t="s">
        <v>55</v>
      </c>
      <c r="B16" s="24">
        <v>0</v>
      </c>
      <c r="C16" s="20">
        <v>-5415</v>
      </c>
      <c r="D16" s="21">
        <f t="shared" si="0"/>
        <v>-5415</v>
      </c>
    </row>
    <row r="17" spans="1:4" ht="15">
      <c r="A17" s="11" t="s">
        <v>104</v>
      </c>
      <c r="B17" s="21">
        <f>SUM(B12:B16)</f>
        <v>3564417</v>
      </c>
      <c r="C17" s="21">
        <f>SUM(C12:C16)</f>
        <v>1116419</v>
      </c>
      <c r="D17" s="21">
        <f>SUM(D12:D16)</f>
        <v>4680836</v>
      </c>
    </row>
    <row r="18" spans="1:4" ht="15">
      <c r="A18" s="7" t="s">
        <v>90</v>
      </c>
      <c r="B18" s="24">
        <v>0</v>
      </c>
      <c r="C18" s="20">
        <f>ОПУ!C23</f>
        <v>-17315</v>
      </c>
      <c r="D18" s="21">
        <f>B18+C18</f>
        <v>-17315</v>
      </c>
    </row>
    <row r="19" spans="1:4" ht="15">
      <c r="A19" s="7" t="s">
        <v>91</v>
      </c>
      <c r="B19" s="24">
        <v>0</v>
      </c>
      <c r="C19" s="24">
        <v>0</v>
      </c>
      <c r="D19" s="21">
        <f>B19+C19</f>
        <v>0</v>
      </c>
    </row>
    <row r="20" spans="1:5" ht="15">
      <c r="A20" s="7" t="s">
        <v>54</v>
      </c>
      <c r="B20" s="20">
        <v>0</v>
      </c>
      <c r="C20" s="24">
        <v>0</v>
      </c>
      <c r="D20" s="21">
        <f>B20+C20</f>
        <v>0</v>
      </c>
      <c r="E20" s="9"/>
    </row>
    <row r="21" spans="1:4" ht="15">
      <c r="A21" s="7" t="s">
        <v>55</v>
      </c>
      <c r="B21" s="24">
        <v>0</v>
      </c>
      <c r="C21" s="20">
        <v>0</v>
      </c>
      <c r="D21" s="21">
        <f>B21+C21</f>
        <v>0</v>
      </c>
    </row>
    <row r="22" spans="1:5" ht="15">
      <c r="A22" s="11" t="s">
        <v>102</v>
      </c>
      <c r="B22" s="21">
        <f>SUM(B17:B21)</f>
        <v>3564417</v>
      </c>
      <c r="C22" s="21">
        <f>SUM(C17:C21)</f>
        <v>1099104</v>
      </c>
      <c r="D22" s="21">
        <f>SUM(D17:D21)</f>
        <v>4663521</v>
      </c>
      <c r="E22" s="9"/>
    </row>
    <row r="23" spans="3:5" ht="15">
      <c r="C23" s="9"/>
      <c r="D23" s="9">
        <f>D22-ОФП!C27</f>
        <v>0</v>
      </c>
      <c r="E23" s="9"/>
    </row>
    <row r="26" spans="1:3" ht="15">
      <c r="A26" s="18" t="str">
        <f>ОПУ!A27</f>
        <v>Первый руководитель _________________________Камаров Т.К.</v>
      </c>
      <c r="B26" s="18"/>
      <c r="C26" s="19">
        <f>ОПУ!C27</f>
        <v>45026</v>
      </c>
    </row>
    <row r="27" spans="1:3" ht="15">
      <c r="A27" s="18" t="s">
        <v>27</v>
      </c>
      <c r="B27" s="18"/>
      <c r="C27" s="19">
        <f>C26</f>
        <v>45026</v>
      </c>
    </row>
    <row r="28" spans="1:3" ht="15">
      <c r="A28" s="18" t="s">
        <v>28</v>
      </c>
      <c r="B28" s="18"/>
      <c r="C28" s="19">
        <f>C27</f>
        <v>45026</v>
      </c>
    </row>
    <row r="29" spans="1:3" ht="15">
      <c r="A29" s="18" t="s">
        <v>29</v>
      </c>
      <c r="B29" s="18"/>
      <c r="C29" s="18"/>
    </row>
    <row r="30" spans="1:3" ht="15">
      <c r="A30" s="18" t="s">
        <v>30</v>
      </c>
      <c r="B30" s="18"/>
      <c r="C30" s="18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zoomScalePageLayoutView="0" workbookViewId="0" topLeftCell="A16">
      <selection activeCell="E16" sqref="E1:I16384"/>
    </sheetView>
  </sheetViews>
  <sheetFormatPr defaultColWidth="9.140625" defaultRowHeight="15"/>
  <cols>
    <col min="1" max="1" width="73.28125" style="0" bestFit="1" customWidth="1"/>
    <col min="2" max="3" width="18.28125" style="0" customWidth="1"/>
  </cols>
  <sheetData>
    <row r="1" ht="15.75">
      <c r="A1" s="13" t="s">
        <v>24</v>
      </c>
    </row>
    <row r="2" ht="15">
      <c r="A2" s="4"/>
    </row>
    <row r="3" ht="15.75">
      <c r="A3" s="13" t="s">
        <v>51</v>
      </c>
    </row>
    <row r="4" ht="15.75">
      <c r="A4" s="13" t="str">
        <f>ОИК!A4</f>
        <v>за период, закончившийся 31 марта 2023 года</v>
      </c>
    </row>
    <row r="6" spans="1:3" ht="15">
      <c r="A6" s="41" t="s">
        <v>0</v>
      </c>
      <c r="B6" s="42" t="str">
        <f>ОПУ!C6</f>
        <v>за период, закончившийся на 31 марта 2023 года</v>
      </c>
      <c r="C6" s="42" t="str">
        <f>ОПУ!D6</f>
        <v>за период, закончившийся на 31 марта 2022 года</v>
      </c>
    </row>
    <row r="7" spans="1:3" ht="32.25" customHeight="1">
      <c r="A7" s="41"/>
      <c r="B7" s="43"/>
      <c r="C7" s="43"/>
    </row>
    <row r="8" spans="1:3" ht="15">
      <c r="A8" s="11" t="s">
        <v>56</v>
      </c>
      <c r="B8" s="21">
        <f>ОПУ!C18</f>
        <v>-18215</v>
      </c>
      <c r="C8" s="32">
        <v>-50025</v>
      </c>
    </row>
    <row r="9" spans="1:3" ht="15">
      <c r="A9" s="11" t="s">
        <v>57</v>
      </c>
      <c r="B9" s="12">
        <f>SUM(B10:B16)</f>
        <v>18829</v>
      </c>
      <c r="C9" s="12">
        <f>SUM(C10:C16)</f>
        <v>14847</v>
      </c>
    </row>
    <row r="10" spans="1:3" ht="15">
      <c r="A10" s="7" t="s">
        <v>58</v>
      </c>
      <c r="B10" s="38">
        <v>15777</v>
      </c>
      <c r="C10" s="38">
        <v>13020</v>
      </c>
    </row>
    <row r="11" spans="1:3" ht="25.5">
      <c r="A11" s="7" t="s">
        <v>59</v>
      </c>
      <c r="B11" s="38">
        <v>748</v>
      </c>
      <c r="C11" s="38">
        <v>-1769</v>
      </c>
    </row>
    <row r="12" spans="1:3" ht="15">
      <c r="A12" s="7" t="s">
        <v>60</v>
      </c>
      <c r="B12" s="39">
        <v>1692</v>
      </c>
      <c r="C12" s="38">
        <v>2031</v>
      </c>
    </row>
    <row r="13" spans="1:3" ht="25.5">
      <c r="A13" s="7" t="s">
        <v>61</v>
      </c>
      <c r="B13" s="39"/>
      <c r="C13" s="10"/>
    </row>
    <row r="14" spans="1:3" ht="15">
      <c r="A14" s="7" t="s">
        <v>62</v>
      </c>
      <c r="B14" s="39">
        <v>612</v>
      </c>
      <c r="C14" s="10">
        <v>1565</v>
      </c>
    </row>
    <row r="15" spans="1:3" ht="15">
      <c r="A15" s="7" t="s">
        <v>63</v>
      </c>
      <c r="B15" s="29"/>
      <c r="C15" s="10"/>
    </row>
    <row r="16" spans="1:3" ht="15">
      <c r="A16" s="7" t="s">
        <v>64</v>
      </c>
      <c r="B16" s="6"/>
      <c r="C16" s="6"/>
    </row>
    <row r="17" spans="1:3" ht="25.5">
      <c r="A17" s="11" t="s">
        <v>65</v>
      </c>
      <c r="B17" s="12">
        <f>B8+B9</f>
        <v>614</v>
      </c>
      <c r="C17" s="12">
        <f>C8+C9</f>
        <v>-35178</v>
      </c>
    </row>
    <row r="18" spans="1:3" ht="15">
      <c r="A18" s="11" t="s">
        <v>66</v>
      </c>
      <c r="B18" s="12">
        <f>SUM(B19:B23)</f>
        <v>71863</v>
      </c>
      <c r="C18" s="12">
        <f>SUM(C19:C23)</f>
        <v>-166600</v>
      </c>
    </row>
    <row r="19" spans="1:3" ht="25.5">
      <c r="A19" s="7" t="s">
        <v>67</v>
      </c>
      <c r="B19" s="10">
        <f>ОФП!D11-ОФП!C11</f>
        <v>-61573</v>
      </c>
      <c r="C19" s="10">
        <v>-291741</v>
      </c>
    </row>
    <row r="20" spans="1:3" ht="15">
      <c r="A20" s="7" t="s">
        <v>68</v>
      </c>
      <c r="B20" s="10">
        <f>ОФП!D9-ОФП!C9</f>
        <v>156338</v>
      </c>
      <c r="C20" s="10">
        <v>122992</v>
      </c>
    </row>
    <row r="21" spans="1:3" ht="15">
      <c r="A21" s="7" t="s">
        <v>69</v>
      </c>
      <c r="B21" s="10"/>
      <c r="C21" s="10"/>
    </row>
    <row r="22" spans="1:3" ht="15">
      <c r="A22" s="7" t="s">
        <v>70</v>
      </c>
      <c r="B22" s="10">
        <f>ОФП!D12-ОФП!C12-B14</f>
        <v>-24076</v>
      </c>
      <c r="C22" s="10">
        <v>-359</v>
      </c>
    </row>
    <row r="23" spans="1:3" ht="15">
      <c r="A23" s="7" t="s">
        <v>71</v>
      </c>
      <c r="B23" s="10">
        <f>ОФП!D15-ОФП!C15</f>
        <v>1174</v>
      </c>
      <c r="C23" s="29">
        <v>2508</v>
      </c>
    </row>
    <row r="24" spans="1:3" ht="15">
      <c r="A24" s="11" t="s">
        <v>72</v>
      </c>
      <c r="B24" s="12">
        <f>SUM(B25:B26)</f>
        <v>-23707</v>
      </c>
      <c r="C24" s="12">
        <f>SUM(C25:C26)</f>
        <v>-18751</v>
      </c>
    </row>
    <row r="25" spans="1:3" ht="15">
      <c r="A25" s="7" t="s">
        <v>73</v>
      </c>
      <c r="B25" s="10">
        <f>ОФП!C20-ОФП!D20</f>
        <v>0</v>
      </c>
      <c r="C25" s="10">
        <v>-10003</v>
      </c>
    </row>
    <row r="26" spans="1:3" ht="15">
      <c r="A26" s="7" t="s">
        <v>74</v>
      </c>
      <c r="B26" s="26">
        <f>ОФП!C22-ОФП!D22-B12</f>
        <v>-23707</v>
      </c>
      <c r="C26" s="10">
        <v>-8748</v>
      </c>
    </row>
    <row r="27" spans="1:3" ht="25.5">
      <c r="A27" s="11" t="s">
        <v>75</v>
      </c>
      <c r="B27" s="12">
        <f>B17+B18+B24</f>
        <v>48770</v>
      </c>
      <c r="C27" s="12">
        <f>C17+C18+C24</f>
        <v>-220529</v>
      </c>
    </row>
    <row r="28" spans="1:3" ht="15">
      <c r="A28" s="7" t="s">
        <v>76</v>
      </c>
      <c r="B28" s="10">
        <f>ОПУ!C19</f>
        <v>900</v>
      </c>
      <c r="C28" s="10">
        <v>-301</v>
      </c>
    </row>
    <row r="29" spans="1:3" ht="15">
      <c r="A29" s="11" t="s">
        <v>77</v>
      </c>
      <c r="B29" s="12">
        <f>B27+B28</f>
        <v>49670</v>
      </c>
      <c r="C29" s="12">
        <f>C27+C28</f>
        <v>-220830</v>
      </c>
    </row>
    <row r="30" spans="1:3" ht="15">
      <c r="A30" s="11" t="s">
        <v>78</v>
      </c>
      <c r="B30" s="27"/>
      <c r="C30" s="4"/>
    </row>
    <row r="31" spans="1:3" ht="15">
      <c r="A31" s="7" t="s">
        <v>79</v>
      </c>
      <c r="B31" s="38">
        <v>-2225</v>
      </c>
      <c r="C31" s="10">
        <v>-1585</v>
      </c>
    </row>
    <row r="32" spans="1:3" ht="15">
      <c r="A32" s="7" t="s">
        <v>80</v>
      </c>
      <c r="B32" s="6"/>
      <c r="C32" s="6"/>
    </row>
    <row r="33" spans="1:3" ht="15">
      <c r="A33" s="11" t="s">
        <v>81</v>
      </c>
      <c r="B33" s="12">
        <f>B31+B32</f>
        <v>-2225</v>
      </c>
      <c r="C33" s="12">
        <f>C31+C32</f>
        <v>-1585</v>
      </c>
    </row>
    <row r="34" spans="1:3" ht="15">
      <c r="A34" s="11" t="s">
        <v>82</v>
      </c>
      <c r="B34" s="6" t="s">
        <v>83</v>
      </c>
      <c r="C34" s="27"/>
    </row>
    <row r="35" spans="1:3" ht="15">
      <c r="A35" s="7" t="s">
        <v>92</v>
      </c>
      <c r="B35" s="10"/>
      <c r="C35" s="10">
        <v>253184</v>
      </c>
    </row>
    <row r="36" spans="1:3" ht="15">
      <c r="A36" s="7" t="s">
        <v>84</v>
      </c>
      <c r="B36" s="38">
        <v>-10061</v>
      </c>
      <c r="C36" s="10">
        <v>-10988</v>
      </c>
    </row>
    <row r="37" spans="1:3" ht="15">
      <c r="A37" s="7" t="s">
        <v>85</v>
      </c>
      <c r="B37" s="38"/>
      <c r="C37" s="10"/>
    </row>
    <row r="38" spans="1:3" ht="15">
      <c r="A38" s="11" t="s">
        <v>86</v>
      </c>
      <c r="B38" s="12">
        <f>B36+B37+B35</f>
        <v>-10061</v>
      </c>
      <c r="C38" s="12">
        <f>C36+C37+C35</f>
        <v>242196</v>
      </c>
    </row>
    <row r="39" spans="1:3" ht="15">
      <c r="A39" s="11" t="s">
        <v>87</v>
      </c>
      <c r="B39" s="12">
        <f>B29+B33+B38</f>
        <v>37384</v>
      </c>
      <c r="C39" s="12">
        <f>C27+C33+C38</f>
        <v>20082</v>
      </c>
    </row>
    <row r="40" spans="1:3" ht="15">
      <c r="A40" s="11" t="s">
        <v>88</v>
      </c>
      <c r="B40" s="12">
        <f>ОФП!D8</f>
        <v>80763</v>
      </c>
      <c r="C40" s="12">
        <v>21045</v>
      </c>
    </row>
    <row r="41" spans="1:3" ht="15">
      <c r="A41" s="11" t="s">
        <v>89</v>
      </c>
      <c r="B41" s="12">
        <f>B40+B39</f>
        <v>118147</v>
      </c>
      <c r="C41" s="12">
        <f>C40+C39</f>
        <v>41127</v>
      </c>
    </row>
    <row r="42" spans="2:3" ht="15">
      <c r="B42" s="9">
        <f>B41-ОФП!C8</f>
        <v>0</v>
      </c>
      <c r="C42" s="12">
        <f>C41-41127</f>
        <v>0</v>
      </c>
    </row>
    <row r="43" spans="2:3" ht="15">
      <c r="B43" s="9"/>
      <c r="C43" s="9"/>
    </row>
    <row r="45" spans="1:3" ht="15">
      <c r="A45" s="18" t="str">
        <f>ОИК!A26</f>
        <v>Первый руководитель _________________________Камаров Т.К.</v>
      </c>
      <c r="B45" s="18"/>
      <c r="C45" s="19">
        <f>ОИК!C26</f>
        <v>45026</v>
      </c>
    </row>
    <row r="46" spans="1:3" ht="15">
      <c r="A46" s="18" t="s">
        <v>27</v>
      </c>
      <c r="B46" s="18"/>
      <c r="C46" s="19">
        <f>C45</f>
        <v>45026</v>
      </c>
    </row>
    <row r="47" spans="1:3" ht="15">
      <c r="A47" s="18" t="s">
        <v>28</v>
      </c>
      <c r="B47" s="18"/>
      <c r="C47" s="19">
        <f>C46</f>
        <v>45026</v>
      </c>
    </row>
    <row r="48" spans="1:3" ht="15">
      <c r="A48" s="18" t="s">
        <v>29</v>
      </c>
      <c r="B48" s="18"/>
      <c r="C48" s="18"/>
    </row>
    <row r="49" spans="1:3" ht="15">
      <c r="A49" s="18" t="s">
        <v>30</v>
      </c>
      <c r="B49" s="18"/>
      <c r="C49" s="18"/>
    </row>
  </sheetData>
  <sheetProtection/>
  <mergeCells count="3">
    <mergeCell ref="A6:A7"/>
    <mergeCell ref="B6:B7"/>
    <mergeCell ref="C6:C7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Galiya Dauletbakova</dc:creator>
  <cp:keywords/>
  <dc:description/>
  <cp:lastModifiedBy>Galiya Dauletbakova</cp:lastModifiedBy>
  <cp:lastPrinted>2022-07-25T03:48:26Z</cp:lastPrinted>
  <dcterms:created xsi:type="dcterms:W3CDTF">2021-08-02T07:49:08Z</dcterms:created>
  <dcterms:modified xsi:type="dcterms:W3CDTF">2023-04-11T02:17:29Z</dcterms:modified>
  <cp:category/>
  <cp:version/>
  <cp:contentType/>
  <cp:contentStatus/>
</cp:coreProperties>
</file>