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655" activeTab="0"/>
  </bookViews>
  <sheets>
    <sheet name="ф1" sheetId="1" r:id="rId1"/>
    <sheet name="ф2" sheetId="2" r:id="rId2"/>
    <sheet name="3ф" sheetId="3" r:id="rId3"/>
    <sheet name="4ф" sheetId="4" r:id="rId4"/>
    <sheet name="осв" sheetId="5" state="hidden" r:id="rId5"/>
    <sheet name="mapping" sheetId="6" state="hidden" r:id="rId6"/>
    <sheet name="свод " sheetId="7" state="hidden" r:id="rId7"/>
    <sheet name="5610" sheetId="8" state="hidden" r:id="rId8"/>
    <sheet name="1000 (2)" sheetId="9" state="hidden" r:id="rId9"/>
    <sheet name="Лист4" sheetId="10" state="hidden" r:id="rId10"/>
    <sheet name="Лист1" sheetId="11" state="hidden" r:id="rId11"/>
    <sheet name="Лист2" sheetId="12" state="hidden" r:id="rId12"/>
  </sheets>
  <externalReferences>
    <externalReference r:id="rId16"/>
  </externalReferences>
  <definedNames>
    <definedName name="_xlfn.SUMIFS" hidden="1">#NAME?</definedName>
    <definedName name="_xlnm._FilterDatabase" localSheetId="5" hidden="1">'mapping'!$A$1:$F$123</definedName>
    <definedName name="_xlnm._FilterDatabase" localSheetId="4" hidden="1">'осв'!$A$1:$J$124</definedName>
    <definedName name="_xlnm.Print_Area" localSheetId="2">'3ф'!$A$1:$F$97</definedName>
    <definedName name="_xlnm.Print_Area" localSheetId="9">'Лист4'!$G$1:$J$31</definedName>
    <definedName name="_xlnm.Print_Area" localSheetId="0">'ф1'!$A$1:$I$106</definedName>
    <definedName name="_xlnm.Print_Area" localSheetId="1">'ф2'!$A$1:$F$78</definedName>
  </definedNames>
  <calcPr fullCalcOnLoad="1"/>
  <pivotCaches>
    <pivotCache cacheId="1" r:id="rId13"/>
  </pivotCaches>
</workbook>
</file>

<file path=xl/comments1.xml><?xml version="1.0" encoding="utf-8"?>
<comments xmlns="http://schemas.openxmlformats.org/spreadsheetml/2006/main">
  <authors>
    <author>Еремеев Роман Петрович</author>
  </authors>
  <commentList>
    <comment ref="L25" authorId="0">
      <text>
        <r>
          <rPr>
            <b/>
            <sz val="9"/>
            <rFont val="Tahoma"/>
            <family val="2"/>
          </rPr>
          <t>Резерв на прочие крткорочные активы</t>
        </r>
      </text>
    </comment>
    <comment ref="M78" authorId="0">
      <text>
        <r>
          <rPr>
            <b/>
            <sz val="9"/>
            <rFont val="Tahoma"/>
            <family val="0"/>
          </rPr>
          <t xml:space="preserve">кпн
</t>
        </r>
      </text>
    </comment>
    <comment ref="N78" authorId="0">
      <text>
        <r>
          <rPr>
            <b/>
            <sz val="9"/>
            <rFont val="Tahoma"/>
            <family val="0"/>
          </rPr>
          <t>самал транс дисконт</t>
        </r>
        <r>
          <rPr>
            <sz val="9"/>
            <rFont val="Tahoma"/>
            <family val="0"/>
          </rPr>
          <t xml:space="preserve">
</t>
        </r>
      </text>
    </comment>
    <comment ref="L36" authorId="0">
      <text>
        <r>
          <rPr>
            <b/>
            <sz val="9"/>
            <rFont val="Tahoma"/>
            <family val="0"/>
          </rPr>
          <t>самал транс дисконт</t>
        </r>
        <r>
          <rPr>
            <sz val="9"/>
            <rFont val="Tahoma"/>
            <family val="0"/>
          </rPr>
          <t xml:space="preserve">
</t>
        </r>
      </text>
    </comment>
    <comment ref="M36" authorId="0">
      <text>
        <r>
          <rPr>
            <b/>
            <sz val="9"/>
            <rFont val="Tahoma"/>
            <family val="0"/>
          </rPr>
          <t>вклад  в дочки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Еремеев Роман Петрович</author>
  </authors>
  <commentList>
    <comment ref="I15" authorId="0">
      <text>
        <r>
          <rPr>
            <sz val="9"/>
            <rFont val="Tahoma"/>
            <family val="2"/>
          </rPr>
          <t xml:space="preserve">Донный слой и газогравий
</t>
        </r>
      </text>
    </comment>
    <comment ref="J20" authorId="0">
      <text>
        <r>
          <rPr>
            <b/>
            <sz val="9"/>
            <rFont val="Tahoma"/>
            <family val="2"/>
          </rPr>
          <t xml:space="preserve">курсовая разница
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0"/>
          </rPr>
          <t>свернули пр доходы и расходы</t>
        </r>
        <r>
          <rPr>
            <sz val="9"/>
            <rFont val="Tahoma"/>
            <family val="0"/>
          </rPr>
          <t xml:space="preserve">
</t>
        </r>
      </text>
    </comment>
    <comment ref="I27" authorId="0">
      <text>
        <r>
          <rPr>
            <b/>
            <sz val="9"/>
            <rFont val="Tahoma"/>
            <family val="0"/>
          </rPr>
          <t>преоценка инвест имущества</t>
        </r>
        <r>
          <rPr>
            <sz val="9"/>
            <rFont val="Tahoma"/>
            <family val="0"/>
          </rPr>
          <t xml:space="preserve">
</t>
        </r>
      </text>
    </comment>
    <comment ref="I23" authorId="0">
      <text>
        <r>
          <rPr>
            <b/>
            <sz val="9"/>
            <rFont val="Tahoma"/>
            <family val="0"/>
          </rPr>
          <t>самал транс дисконт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<sst xmlns="http://schemas.openxmlformats.org/spreadsheetml/2006/main" count="2096" uniqueCount="484">
  <si>
    <t>На конец отчетного периода</t>
  </si>
  <si>
    <t>На начало отчетного периода</t>
  </si>
  <si>
    <t>I. Краткосрочные активы</t>
  </si>
  <si>
    <t>Запасы</t>
  </si>
  <si>
    <t>Прочие краткосрочные активы</t>
  </si>
  <si>
    <t>II. Долгосрочные активы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</si>
  <si>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</si>
  <si>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</si>
  <si>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</si>
  <si>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</si>
  <si>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III. Краткосрочные обязательства</t>
  </si>
  <si>
    <t>IV. Долгосрочные обязательства</t>
  </si>
  <si>
    <t>V. Капитал</t>
  </si>
  <si>
    <t>Эмиссионный доход</t>
  </si>
  <si>
    <t>Выкупленные собственные долевые инструменты</t>
  </si>
  <si>
    <t>Резервы</t>
  </si>
  <si>
    <t>Наименование показателей</t>
  </si>
  <si>
    <t>За отчетный период</t>
  </si>
  <si>
    <t>За предыдущий период</t>
  </si>
  <si>
    <t>Прочие доходы</t>
  </si>
  <si>
    <t>в том числе:</t>
  </si>
  <si>
    <t>Инвестиции, учитываемые методом долевого участия</t>
  </si>
  <si>
    <t>Отложенные налоговые активы</t>
  </si>
  <si>
    <t>Прочие краткосрочные обязательства</t>
  </si>
  <si>
    <t>Прочие долгосрочные обязательства</t>
  </si>
  <si>
    <t>Наименование организации</t>
  </si>
  <si>
    <t>АО "Экотон+"</t>
  </si>
  <si>
    <t>Вид деятельности организации</t>
  </si>
  <si>
    <t>Организационно-правовая форма</t>
  </si>
  <si>
    <t>Юридический адрес организации</t>
  </si>
  <si>
    <t>в тыс. тенге</t>
  </si>
  <si>
    <t>Код
строки</t>
  </si>
  <si>
    <t>-</t>
  </si>
  <si>
    <t>(фамилия, имя, отчество)</t>
  </si>
  <si>
    <t>Прочие долгосрочные активы</t>
  </si>
  <si>
    <t>М.П.</t>
  </si>
  <si>
    <t>Производство изделий из ячеистого бетона</t>
  </si>
  <si>
    <t>Акционерное общество</t>
  </si>
  <si>
    <t>г.Астана, ул.Аксай, 1</t>
  </si>
  <si>
    <t>Хеджирование денежных потоков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</si>
  <si>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</si>
  <si>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</si>
  <si>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</si>
  <si>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</si>
  <si>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</si>
  <si>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</si>
  <si>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Итого краткосрочных активов (сумма строк с 010 по 019)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</si>
  <si>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</si>
  <si>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</si>
  <si>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</si>
  <si>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Итого долгосрочных активов (сумма строк с 110 по 123)</t>
  </si>
  <si>
    <t>Займы</t>
  </si>
  <si>
    <t>Краткосрочная торговая и прочая кредиторская задолженность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</si>
  <si>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</si>
  <si>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</si>
  <si>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</si>
  <si>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Прочие краткосрочные финансовые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</si>
  <si>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</si>
  <si>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</si>
  <si>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</si>
  <si>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Итого долгосрочных обязательств (сумма строк с 310 по 316)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</si>
  <si>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</si>
  <si>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</si>
  <si>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</si>
  <si>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</si>
  <si>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</si>
  <si>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</si>
  <si>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</si>
  <si>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</si>
  <si>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</si>
  <si>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</si>
  <si>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</si>
  <si>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</si>
  <si>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</si>
  <si>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</si>
  <si>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</si>
  <si>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</si>
  <si>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</si>
  <si>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</si>
  <si>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</si>
  <si>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</si>
  <si>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</si>
  <si>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Прочая совокупная прибыль, всего (сумма строк с 410 по 420):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</si>
  <si>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</si>
  <si>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</si>
  <si>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</si>
  <si>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</si>
  <si>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</si>
  <si>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</si>
  <si>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</si>
  <si>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</si>
  <si>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</si>
  <si>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</si>
  <si>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</si>
  <si>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</si>
  <si>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</si>
  <si>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</si>
  <si>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</si>
  <si>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Базовая 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</si>
  <si>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</si>
  <si>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</si>
  <si>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</si>
  <si>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</si>
  <si>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Акционерное Общество "Экотон+"</t>
  </si>
  <si>
    <t>Юридический адрес (организации)</t>
  </si>
  <si>
    <t>Республика Казахстан, г.Астана, Аксай 1</t>
  </si>
  <si>
    <t>тыс. тенге</t>
  </si>
  <si>
    <t>АКТИВЫ</t>
  </si>
  <si>
    <t>Активы (или выбывающие группы), предназначенные для продажи</t>
  </si>
  <si>
    <t>БАЛАНС (строка 100 + строка 101 + строка 200)</t>
  </si>
  <si>
    <t>Отложенные налоговые обязательства</t>
  </si>
  <si>
    <t>Уставный (акционерный) капитал</t>
  </si>
  <si>
    <t>Нераспределенная прибыль (непокрытый убыток)</t>
  </si>
  <si>
    <t>Всего капитал (строка 420 +/- строка 421)</t>
  </si>
  <si>
    <t>БАЛАНС (строка 300 + строка 301 + строка 400 + строка 500)</t>
  </si>
  <si>
    <t>ПАССИВЫ</t>
  </si>
  <si>
    <t>Текущие налоговые обязательства</t>
  </si>
  <si>
    <t xml:space="preserve">Краткосрочные оценочные обязательства </t>
  </si>
  <si>
    <t>Обязательства по другим обязательным платежам</t>
  </si>
  <si>
    <t xml:space="preserve">Долгосрочные  финансовые обязательства </t>
  </si>
  <si>
    <t xml:space="preserve">Займы </t>
  </si>
  <si>
    <t>Бухгалтерский баланс</t>
  </si>
  <si>
    <t xml:space="preserve">  ОТЧЕТ О ПРИБЫЛЯХ И УБЫТКАХ</t>
  </si>
  <si>
    <t>(Форма 2)</t>
  </si>
  <si>
    <t>Денежные средства</t>
  </si>
  <si>
    <t>,</t>
  </si>
  <si>
    <t>Главный  бухгалтер</t>
  </si>
  <si>
    <t>Еремеев Р.П.</t>
  </si>
  <si>
    <t>Президент</t>
  </si>
  <si>
    <t>Машанский К.А.</t>
  </si>
  <si>
    <t>ОТЧЕТ О ДВИЖЕНИИ ДЕНЕГ</t>
  </si>
  <si>
    <t>(Форма 3)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</si>
  <si>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</si>
  <si>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</si>
  <si>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        реализация товаров и услуг</t>
  </si>
  <si>
    <t xml:space="preserve">              прочая выручка</t>
  </si>
  <si>
    <t xml:space="preserve">              авансы, полученные от покупателей, заказчиков</t>
  </si>
  <si>
    <t xml:space="preserve">              поступления по договорам страхования</t>
  </si>
  <si>
    <t xml:space="preserve">              полученные вознаграждения</t>
  </si>
  <si>
    <t xml:space="preserve">              прочие поступления</t>
  </si>
  <si>
    <t>2. Выбытие денежных средств, всего (сумма строк с 021 по 027)</t>
  </si>
  <si>
    <t xml:space="preserve">              платежи поставщикам за товары и услуги</t>
  </si>
  <si>
    <t xml:space="preserve">              авансы, выданные поставщикам товаров и услуг</t>
  </si>
  <si>
    <t xml:space="preserve">              выплата по оплате труда</t>
  </si>
  <si>
    <t xml:space="preserve">              выплата вознаграждения </t>
  </si>
  <si>
    <t>вознаграждение по займам</t>
  </si>
  <si>
    <t xml:space="preserve">              возврат депозита</t>
  </si>
  <si>
    <t xml:space="preserve">              подоходный налог и другие платежи в бюджет</t>
  </si>
  <si>
    <t xml:space="preserve">              прочие выплаты</t>
  </si>
  <si>
    <t>3. Чистая сумма денежных средств от операционной деятельности (стр. 010 - стр.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</si>
  <si>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</si>
  <si>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</si>
  <si>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 xml:space="preserve">              реализация основных средств</t>
  </si>
  <si>
    <t xml:space="preserve">              реализация нематериальных активов</t>
  </si>
  <si>
    <t xml:space="preserve">              реализация других долгосрочных активов</t>
  </si>
  <si>
    <t xml:space="preserve">              реализация долевых нстументов других организаций (кроме                                             дочерних) и долей участия в совместном предпринимательстве</t>
  </si>
  <si>
    <t xml:space="preserve">              реализация долговых инструментов других организаций</t>
  </si>
  <si>
    <t xml:space="preserve">              возмещение при потере контроля над дочерними организациями</t>
  </si>
  <si>
    <t xml:space="preserve">               реализация прочих финансовых активов</t>
  </si>
  <si>
    <t xml:space="preserve">              фьючерсные и форвардные контракты, опционы и свопы</t>
  </si>
  <si>
    <t xml:space="preserve">              полученные дивиденды</t>
  </si>
  <si>
    <t>2. Выбытие денежных средств, всего (сумма строк с 061 по 071)</t>
  </si>
  <si>
    <t xml:space="preserve">              приобретение основных средств</t>
  </si>
  <si>
    <t xml:space="preserve">              приобретение нематериальных активов</t>
  </si>
  <si>
    <t xml:space="preserve">              приобретение других долгосрочных активов</t>
  </si>
  <si>
    <t xml:space="preserve">              приобретение  долевых нстументов других организаций (кроме дочерних) и долей участия в совместном предпринимательстве</t>
  </si>
  <si>
    <t xml:space="preserve">              приобретение долговых инструментов других организаций</t>
  </si>
  <si>
    <t xml:space="preserve">              приобретение контроля над дочерними организациями</t>
  </si>
  <si>
    <t xml:space="preserve">              приобретение прочих финансовых активов</t>
  </si>
  <si>
    <t xml:space="preserve">              предоставление займов</t>
  </si>
  <si>
    <t xml:space="preserve">              фьючерсные и форвардные контракты, опционы и свопы                 организациям</t>
  </si>
  <si>
    <t xml:space="preserve">              инвестиции в ассоциированные и дочерние организации</t>
  </si>
  <si>
    <t>инвестиции ЭСИ</t>
  </si>
  <si>
    <t>3. Чистая сумма денежных средств от инвестиционной деятельности (стр. 040 - стр.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</si>
  <si>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</si>
  <si>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</si>
  <si>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 xml:space="preserve">              эмиссия акций и других финансовых инстументов</t>
  </si>
  <si>
    <t xml:space="preserve">              получение займов</t>
  </si>
  <si>
    <t xml:space="preserve">              получение вознаграждения </t>
  </si>
  <si>
    <t xml:space="preserve">вознагр. По депозиту  </t>
  </si>
  <si>
    <t>возврат облиг.</t>
  </si>
  <si>
    <t>2. Выбытие денежных средств, всего (сумма строк с 101 по 105)</t>
  </si>
  <si>
    <t xml:space="preserve">              погашение займов</t>
  </si>
  <si>
    <t>ОД займа</t>
  </si>
  <si>
    <t xml:space="preserve">              выплата вознаграждений</t>
  </si>
  <si>
    <t>облигации</t>
  </si>
  <si>
    <t xml:space="preserve">              выплата дивидендов</t>
  </si>
  <si>
    <t xml:space="preserve">              выплаты собственникам по акциям организации</t>
  </si>
  <si>
    <t xml:space="preserve">              прочие выбытия</t>
  </si>
  <si>
    <t>3. Чистая сумма денежных средств от финансовой деятельности (стр. 090 - стр. 100)</t>
  </si>
  <si>
    <t>4.Влияние обменных курсов валют к тенге</t>
  </si>
  <si>
    <t>5.       Увеличение +/- уменьшение денежных средств (стр. 030 +/- стр. 080 +/- стр. 110)</t>
  </si>
  <si>
    <t>6.Денежные средства и их эквиваленты на начало отчетного периода</t>
  </si>
  <si>
    <t>7.Денежные средства и их эквиваленты на конец отчетного периода</t>
  </si>
  <si>
    <t xml:space="preserve"> Отчет  об изменениях в собственном капитале</t>
  </si>
  <si>
    <r>
      <t xml:space="preserve">Организационно-правовая форма  </t>
    </r>
    <r>
      <rPr>
        <i/>
        <sz val="10"/>
        <rFont val="Arial Cyr"/>
        <family val="0"/>
      </rPr>
      <t xml:space="preserve"> </t>
    </r>
    <r>
      <rPr>
        <b/>
        <i/>
        <u val="single"/>
        <sz val="10"/>
        <rFont val="Arial Cyr"/>
        <family val="0"/>
      </rPr>
      <t>Акционерное общество</t>
    </r>
  </si>
  <si>
    <r>
      <t xml:space="preserve">Юридический адрес организации    </t>
    </r>
    <r>
      <rPr>
        <b/>
        <i/>
        <u val="single"/>
        <sz val="10"/>
        <rFont val="Arial Cyr"/>
        <family val="0"/>
      </rPr>
      <t>г. Астана, ул. Аксай,1</t>
    </r>
  </si>
  <si>
    <t>тыс.тенге</t>
  </si>
  <si>
    <t>Код стр.</t>
  </si>
  <si>
    <t>Капитал материнской организации</t>
  </si>
  <si>
    <t>Итого капитал</t>
  </si>
  <si>
    <t>Выпущенный капитал</t>
  </si>
  <si>
    <t>Нераспреде-ленная прибыль</t>
  </si>
  <si>
    <t>2</t>
  </si>
  <si>
    <t xml:space="preserve">Сальдо на 1 января предыдущего года </t>
  </si>
  <si>
    <t>010</t>
  </si>
  <si>
    <t>Изменения в учетной политике</t>
  </si>
  <si>
    <t>011</t>
  </si>
  <si>
    <t>Пересчитанное сальдо   (стр.010+/-стр. 011)</t>
  </si>
  <si>
    <t>100</t>
  </si>
  <si>
    <t>Общая совокупная прибыль, всего(строка 210 + строка 220):</t>
  </si>
  <si>
    <t>200</t>
  </si>
  <si>
    <t>Прибыль (убыток) за период</t>
  </si>
  <si>
    <t>210</t>
  </si>
  <si>
    <t>Прочая совокупная прибыль, всего (сумма строк с 221 по 229):</t>
  </si>
  <si>
    <t>220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</si>
  <si>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</si>
  <si>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</si>
  <si>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</si>
  <si>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</si>
  <si>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</si>
  <si>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</si>
  <si>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</si>
  <si>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</si>
  <si>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</si>
  <si>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</si>
  <si>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</si>
  <si>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</si>
  <si>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</si>
  <si>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</si>
  <si>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</si>
  <si>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</si>
  <si>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</si>
  <si>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Сальдо на 1 января отчетного года 
(строка 100 + строка 200 + строка 300)</t>
  </si>
  <si>
    <t>Изменение в учетной политике</t>
  </si>
  <si>
    <t>Пересчитанное сальдо (строка 400+/- строка 401)</t>
  </si>
  <si>
    <t>Общая совокупная прибыль, всего (строка 610+ строка 620):</t>
  </si>
  <si>
    <t>Прибыль (убыток) за год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</si>
  <si>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</si>
  <si>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</si>
  <si>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</si>
  <si>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(cумма строк с 710 по 718)</t>
  </si>
  <si>
    <t>Вознаграждения работников акциями
в том числе:</t>
  </si>
  <si>
    <t>Сальдо на конец  отчетного года
(строка 500 + строка 600 + строка 700)</t>
  </si>
  <si>
    <t>АО  "Экотон+"</t>
  </si>
  <si>
    <t>Анализ счета 1010 за Январь 2016 г. - Сентябрь 2016 г.</t>
  </si>
  <si>
    <t>Выводимые данные:</t>
  </si>
  <si>
    <t>БУ (данные бухгалтерского учета)</t>
  </si>
  <si>
    <t>Счет</t>
  </si>
  <si>
    <t>Кор. Счет</t>
  </si>
  <si>
    <t>Дебет</t>
  </si>
  <si>
    <t>Кредит</t>
  </si>
  <si>
    <t>Валюта</t>
  </si>
  <si>
    <t>Начальное сальдо</t>
  </si>
  <si>
    <t>KZT</t>
  </si>
  <si>
    <t>Оборот</t>
  </si>
  <si>
    <t>Конечное сальдо</t>
  </si>
  <si>
    <t>Анализ счета 1030 за Январь 2016 г. - Сентябрь 2016 г.</t>
  </si>
  <si>
    <t>Баланс</t>
  </si>
  <si>
    <t>исключаем</t>
  </si>
  <si>
    <t>неснижаемый остаток  в тенге</t>
  </si>
  <si>
    <t>неснижаемый остаток  в USD</t>
  </si>
  <si>
    <t>депозит Науменко</t>
  </si>
  <si>
    <t>1.</t>
  </si>
  <si>
    <t>2.</t>
  </si>
  <si>
    <t>переносим н/снижаемый остаток</t>
  </si>
  <si>
    <t>3.</t>
  </si>
  <si>
    <t>Долгосрочные  финансовые обязательства</t>
  </si>
  <si>
    <t>отнимаем дисконт</t>
  </si>
  <si>
    <t>4.</t>
  </si>
  <si>
    <t>на конец минус на начало</t>
  </si>
  <si>
    <t>проверка прибыли</t>
  </si>
  <si>
    <t>5.</t>
  </si>
  <si>
    <t xml:space="preserve">Нераспределенная прибыль </t>
  </si>
  <si>
    <t>Отчет о прибыли иии убытках</t>
  </si>
  <si>
    <t>Выручка</t>
  </si>
  <si>
    <t>минус доход от релизации  донного слоя, газобетонной гравии</t>
  </si>
  <si>
    <t>минус себестоимость  донного слоя, газобетонной гравии</t>
  </si>
  <si>
    <t>минус транс. усл. ( по месту доставка г/блоков)</t>
  </si>
  <si>
    <t>Прочие расходы</t>
  </si>
  <si>
    <t>плюс транс. усл. ( по месту доставка г/блоков)</t>
  </si>
  <si>
    <t>7110 (здесь толко регион) Кокчетав, Караганда</t>
  </si>
  <si>
    <t xml:space="preserve"> плюс или минус курсовая разница</t>
  </si>
  <si>
    <t>ставим толко разницу</t>
  </si>
  <si>
    <t>*20%</t>
  </si>
  <si>
    <t>разницу переносим  минус НРП+ текущие налог. обяз</t>
  </si>
  <si>
    <t>Отчет о движении денег</t>
  </si>
  <si>
    <t>от операционной деятельности</t>
  </si>
  <si>
    <t xml:space="preserve">   выплата вознаграждения </t>
  </si>
  <si>
    <t>от финансовой деятельности</t>
  </si>
  <si>
    <t>ОД займ+ облигации просроченная</t>
  </si>
  <si>
    <t>теку.вознагрожд.+ возн. по облигациям</t>
  </si>
  <si>
    <t>донный слой</t>
  </si>
  <si>
    <t>гравии</t>
  </si>
  <si>
    <t>Наименование</t>
  </si>
  <si>
    <t>Денежные средства в кассе</t>
  </si>
  <si>
    <t>Денежные средства в пути</t>
  </si>
  <si>
    <t>Конвертация валюты</t>
  </si>
  <si>
    <t>Денежные средства на текущих банковских счетах</t>
  </si>
  <si>
    <t>Денежные средства на сберегательных счетах</t>
  </si>
  <si>
    <t>Прочие денежные средства</t>
  </si>
  <si>
    <t>Прочие краткосрочные финансовые инвестиции</t>
  </si>
  <si>
    <t>Краткосрочная дебиторская задолженность покупателей и заказчиков</t>
  </si>
  <si>
    <t>Краткосрочная дебиторская задолженность дочерних организаций</t>
  </si>
  <si>
    <t>Краткосрочная дебиторская задолженность ассоциированных и совместных организаций</t>
  </si>
  <si>
    <t>Краткосрочная дебиторская задолженность филиалов и структурных подразделений</t>
  </si>
  <si>
    <t>Краткосрочная задолженность подотчетных лиц</t>
  </si>
  <si>
    <t>Задолженность по выплаченной заработной плате</t>
  </si>
  <si>
    <t>Краткосрочная задолженность по предоставленным работникам займам</t>
  </si>
  <si>
    <t>Прочая краткосрочная задолженность работников (хищение, порча, материальный ущерб и др.)</t>
  </si>
  <si>
    <t>Краткосрочные вознаграждения к получению</t>
  </si>
  <si>
    <t>Задолженность по возвратам ТМЗ поставщикам</t>
  </si>
  <si>
    <t>Задолженность по претензиям</t>
  </si>
  <si>
    <t>Прочая краткосрочная дебиторская задолженность</t>
  </si>
  <si>
    <t>Резерв по сомнительным требованиям</t>
  </si>
  <si>
    <t>Сырье</t>
  </si>
  <si>
    <t>Топливо и ГСМ</t>
  </si>
  <si>
    <t>Запасные части</t>
  </si>
  <si>
    <t>Прочие материалы</t>
  </si>
  <si>
    <t>Строительные и другие материалы</t>
  </si>
  <si>
    <t>Готовая продукция</t>
  </si>
  <si>
    <t>Товары</t>
  </si>
  <si>
    <t>Основное производство</t>
  </si>
  <si>
    <t>Вспомогательные производства</t>
  </si>
  <si>
    <t>Корпоративный подоходный налог</t>
  </si>
  <si>
    <t>Налог на добавленную стоимость</t>
  </si>
  <si>
    <t>Прочие налоги и другие обязательные платежи в бюджет</t>
  </si>
  <si>
    <t>Краткосрочные авансы выданные под поставку ТМЦ</t>
  </si>
  <si>
    <t>Краткосрочные авансы выданные под выполнение работ и услуг</t>
  </si>
  <si>
    <t>Краткосрочные расходы будущих периодов</t>
  </si>
  <si>
    <t>Долгосрочные предоставленные займы</t>
  </si>
  <si>
    <t>Прочие долгосрочные финансовые инвестиции</t>
  </si>
  <si>
    <t>Долгосрочная дебиторская задолженность работников</t>
  </si>
  <si>
    <t>Долгосрочная задолженность по предоставленным работникам займам</t>
  </si>
  <si>
    <t>Прочая долгосрочная дебиторская задолженность</t>
  </si>
  <si>
    <t>Инвестиции в недвижимость</t>
  </si>
  <si>
    <t>Земля</t>
  </si>
  <si>
    <t>Здания и сооружения</t>
  </si>
  <si>
    <t>Машины и оборудование , передаточные устройства</t>
  </si>
  <si>
    <t>Транспортные средства</t>
  </si>
  <si>
    <t>Прочие фиксированные активы</t>
  </si>
  <si>
    <t>Компьютеры и оборудование для обработки информации</t>
  </si>
  <si>
    <t>Амортизация основных средств</t>
  </si>
  <si>
    <t>Амортизация зданий и сооружений</t>
  </si>
  <si>
    <t>Амортизация  машин и оборудования</t>
  </si>
  <si>
    <t>Амортизация  транспортных средств</t>
  </si>
  <si>
    <t>Амортизация  прочих фиксированных активов</t>
  </si>
  <si>
    <t>Амортизация компьютеров и оборудования для обработки информации</t>
  </si>
  <si>
    <t>Прочие нематериальные активы</t>
  </si>
  <si>
    <t>Амортизация прочих нематериальных активов</t>
  </si>
  <si>
    <t>Отложенные налоговые активы по корпоративному подоходному налогу</t>
  </si>
  <si>
    <t>Долгосрочные авансы выданные</t>
  </si>
  <si>
    <t>Незавершенное строительство</t>
  </si>
  <si>
    <t>Модернизация и капитальный ремонт ОС</t>
  </si>
  <si>
    <t>Фиксированные активы на складе</t>
  </si>
  <si>
    <t>Краткосрочные банковские займы</t>
  </si>
  <si>
    <t>Корпоративный подоходный налог подлежащий уплате</t>
  </si>
  <si>
    <t>Индивидуальный подоходный налог</t>
  </si>
  <si>
    <t>Социальный налог</t>
  </si>
  <si>
    <t>Земельный налог</t>
  </si>
  <si>
    <t>Налог на транспортные средства</t>
  </si>
  <si>
    <t>Налог на имущество</t>
  </si>
  <si>
    <t>Прочие налоги</t>
  </si>
  <si>
    <t>Обязательства по социальному страхованию</t>
  </si>
  <si>
    <t>Обязательства по пенсионным отчислениям</t>
  </si>
  <si>
    <t>Краткосрочная задолженность поставщикам и подрядчикам</t>
  </si>
  <si>
    <t>Краткосрочная кредиторская задолженность дочерним организациям</t>
  </si>
  <si>
    <t>Краткосрочная кредиторская задолженность ассоциированным и совместным организациям</t>
  </si>
  <si>
    <t>Краткосрочная кредиторская задолженность филиалам и структурным подразделениям</t>
  </si>
  <si>
    <t>Краткосрочная задолженность по оплате труда</t>
  </si>
  <si>
    <t>Краткосрочные вознаграждения к выплате по займам</t>
  </si>
  <si>
    <t>Краткосрочные вознаграждения к выплате по облигациям</t>
  </si>
  <si>
    <t>Задолженность по возвратам реализованных готовой продукции, товаров, работ, услуг</t>
  </si>
  <si>
    <t>Задолженность по депонированной заработной плате</t>
  </si>
  <si>
    <t>Задолженность по исполнительным листам</t>
  </si>
  <si>
    <t>Задолженность перед подотчетными лицами</t>
  </si>
  <si>
    <t>Прочая краткосрочная кредиторская задолженность</t>
  </si>
  <si>
    <t>Краткосрочные оценочные обязательства по вознаграждениям работникам</t>
  </si>
  <si>
    <t>Краткосрочные авансы полученные под поставку ТМЦ</t>
  </si>
  <si>
    <t>Краткосрочные авансы полученные под выполнение работ и услуг</t>
  </si>
  <si>
    <t>Долгосрочные банковские займы</t>
  </si>
  <si>
    <t>Долгосрочные вознаграждения к выплате (облигаций)</t>
  </si>
  <si>
    <t>Прочие долгосрочные оценочные обязательства</t>
  </si>
  <si>
    <t>Отложенные налоговые обязательства по корпоративному подоходному налогу</t>
  </si>
  <si>
    <t>Простые акции</t>
  </si>
  <si>
    <t>Вклады и паи</t>
  </si>
  <si>
    <t>Резерв на переоценку основных средств</t>
  </si>
  <si>
    <t>Резерв на пересчет иностранной валюты по зарубежной деятельности</t>
  </si>
  <si>
    <t>Отложенные налоговые обязательство по резерву переоценки</t>
  </si>
  <si>
    <t>Нераспределенная прибыль непокрытый убыток отчетного года</t>
  </si>
  <si>
    <t>Нераспределенная прибыль непокрытый убыток предыдущих лет</t>
  </si>
  <si>
    <t>Итоговая прибыль итоговый убыток</t>
  </si>
  <si>
    <t>Доход от реализации продукции и оказания услуг</t>
  </si>
  <si>
    <t>Возврат проданной продукции</t>
  </si>
  <si>
    <t>Доходы по вознаграждениям</t>
  </si>
  <si>
    <t>Прочие доходы от финансирования</t>
  </si>
  <si>
    <t>Доходы от курсовой разницы</t>
  </si>
  <si>
    <t>Себестоимость реализованной продукции и оказанных услуг</t>
  </si>
  <si>
    <t>Расходы по реализации продукции и оказанию услуг</t>
  </si>
  <si>
    <t>Административные расходы не  идущие на вычет</t>
  </si>
  <si>
    <t>Расходы по вознаграждениям</t>
  </si>
  <si>
    <t>Расходы по выбытию активов</t>
  </si>
  <si>
    <t>Расходы по курсовой разнице</t>
  </si>
  <si>
    <t>Расходы по корпоративному подоходному налогу</t>
  </si>
  <si>
    <t>Накладные расходы</t>
  </si>
  <si>
    <t>Анализ счета 5610 за 1 квартал 2017 г.</t>
  </si>
  <si>
    <t>Счет Дт</t>
  </si>
  <si>
    <t>Счет Кт</t>
  </si>
  <si>
    <t>Анализ счета 1000 за 1 квартал 2017 г.</t>
  </si>
  <si>
    <t>отчет</t>
  </si>
  <si>
    <t>вид</t>
  </si>
  <si>
    <t>тип</t>
  </si>
  <si>
    <t>Б</t>
  </si>
  <si>
    <t>ДС</t>
  </si>
  <si>
    <t>ОС</t>
  </si>
  <si>
    <t>УК</t>
  </si>
  <si>
    <t>ДЗ</t>
  </si>
  <si>
    <t>ДЗ доченим</t>
  </si>
  <si>
    <t>ДЗ торговая</t>
  </si>
  <si>
    <t>ДЗ налоги</t>
  </si>
  <si>
    <t>ДЗ прочие платежи</t>
  </si>
  <si>
    <t>ДЗ дочерних</t>
  </si>
  <si>
    <t>ДЗ прочая</t>
  </si>
  <si>
    <t>ДЗ резерв</t>
  </si>
  <si>
    <t>ТМЦ</t>
  </si>
  <si>
    <t>ГП</t>
  </si>
  <si>
    <t>НЗП</t>
  </si>
  <si>
    <t xml:space="preserve">РБП </t>
  </si>
  <si>
    <t xml:space="preserve">ДЗ прочие </t>
  </si>
  <si>
    <t>ДЗ авансы</t>
  </si>
  <si>
    <t>РБП</t>
  </si>
  <si>
    <t>ДЗ долгосрочные займы</t>
  </si>
  <si>
    <t>инвестиции в дочерние</t>
  </si>
  <si>
    <t>инвестиции</t>
  </si>
  <si>
    <t>износ</t>
  </si>
  <si>
    <t>НА</t>
  </si>
  <si>
    <t>ОНА</t>
  </si>
  <si>
    <t>НЗС</t>
  </si>
  <si>
    <t>Займы внутри группы</t>
  </si>
  <si>
    <t>КЗ</t>
  </si>
  <si>
    <t>КЗ налоги</t>
  </si>
  <si>
    <t>КЗ прочие платежи</t>
  </si>
  <si>
    <t>КЗ вознаграждения</t>
  </si>
  <si>
    <t>резервы</t>
  </si>
  <si>
    <t>резеры на отпуска</t>
  </si>
  <si>
    <t>КЗ ЗП</t>
  </si>
  <si>
    <t>КЗ прочая</t>
  </si>
  <si>
    <t xml:space="preserve">КЗ </t>
  </si>
  <si>
    <t>займы</t>
  </si>
  <si>
    <t>Вознаграждения по облигациям</t>
  </si>
  <si>
    <t>ОНО</t>
  </si>
  <si>
    <t>внутрений</t>
  </si>
  <si>
    <t>Э доход</t>
  </si>
  <si>
    <t>Прибыль этого года</t>
  </si>
  <si>
    <t>Прибыль прошлых лет</t>
  </si>
  <si>
    <t xml:space="preserve"> </t>
  </si>
  <si>
    <t>ОПиУ</t>
  </si>
  <si>
    <t>Доход</t>
  </si>
  <si>
    <t>Производство</t>
  </si>
  <si>
    <t>Строка баланса</t>
  </si>
  <si>
    <t>Строка опиу</t>
  </si>
  <si>
    <t>строка баланса</t>
  </si>
  <si>
    <t>строка опиу</t>
  </si>
  <si>
    <t>Корректив</t>
  </si>
  <si>
    <t>Примечания</t>
  </si>
  <si>
    <t xml:space="preserve">по состоянию на 31 марта  2017 г. </t>
  </si>
  <si>
    <t>по состоянию на 31 марта  2017 г.</t>
  </si>
  <si>
    <t>Текущие налоговые активы</t>
  </si>
  <si>
    <t>Анализ счета 2410 за 2016 г.</t>
  </si>
  <si>
    <t>Анализ счета 2700 за 2016 г.</t>
  </si>
  <si>
    <t>строка</t>
  </si>
  <si>
    <t>итог</t>
  </si>
  <si>
    <t>ДЗ вознаграждения</t>
  </si>
  <si>
    <t>КЗ авансы</t>
  </si>
  <si>
    <t>КЗ вознаграждения займы</t>
  </si>
  <si>
    <t>(пусто)</t>
  </si>
  <si>
    <t>Общий итог</t>
  </si>
  <si>
    <t>Сумма по полю итог</t>
  </si>
  <si>
    <t>Данные</t>
  </si>
  <si>
    <t>Сумма по полю Дебет</t>
  </si>
  <si>
    <t>Сумма по полю Кредит</t>
  </si>
  <si>
    <t>по состоянию на 31 марта 2017 г.</t>
  </si>
  <si>
    <t xml:space="preserve">                                                                                                   по состоянию на 31 марта    2017 г.</t>
  </si>
  <si>
    <t xml:space="preserve">Балансовая стоимость 1  простой акции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</si>
</sst>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&quot; &quot;"/>
    <numFmt numFmtId="173" formatCode="#,##0.0&quot; &quot;"/>
    <numFmt numFmtId="174" formatCode="0.0"/>
    <numFmt numFmtId="175" formatCode="000"/>
    <numFmt numFmtId="176" formatCode="#,##0,"/>
    <numFmt numFmtId="177" formatCode="0,"/>
    <numFmt numFmtId="178" formatCode="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=0]&quot;&quot;;General"/>
    <numFmt numFmtId="185" formatCode="[=0]&quot;-&quot;;General"/>
    <numFmt numFmtId="186" formatCode="[=-15307000]&quot;(15 307)&quot;;General"/>
    <numFmt numFmtId="187" formatCode="[=-146953670.53]&quot;(146 954)&quot;;General"/>
    <numFmt numFmtId="188" formatCode="_-* #,##0.000_р_._-;\-* #,##0.000_р_._-;_-* &quot;-&quot;??_р_._-;_-@_-"/>
    <numFmt numFmtId="189" formatCode="_-* #,##0.0_р_._-;\-* #,##0.0_р_._-;_-* &quot;-&quot;??_р_._-;_-@_-"/>
    <numFmt numFmtId="190" formatCode="_-* #,##0_р_._-;\-* #,##0_р_._-;_-* &quot;-&quot;??_р_._-;_-@_-"/>
    <numFmt numFmtId="191" formatCode="_-* #,##0.0000_р_._-;\-* #,##0.0000_р_._-;_-* &quot;-&quot;??_р_._-;_-@_-"/>
    <numFmt numFmtId="192" formatCode="#,##0.0,"/>
    <numFmt numFmtId="193" formatCode="#,##0.000"/>
    <numFmt numFmtId="194" formatCode="#,##0.0000"/>
    <numFmt numFmtId="195" formatCode="#,##0.00;[Red]\-#,##0.00"/>
    <numFmt numFmtId="196" formatCode="0.0000"/>
    <numFmt numFmtId="197" formatCode="0.00000"/>
    <numFmt numFmtId="198" formatCode="#,##0_ ;\-#,##0\ "/>
    <numFmt numFmtId="199" formatCode="_(* #,##0_);_(* \(#,##0\);_(* &quot;-&quot;_);_(@_)"/>
  </numFmts>
  <fonts count="9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8"/>
      <name val="Arial"/>
      <family val="2"/>
    </font>
    <font>
      <sz val="9"/>
      <name val="Arial(K)"/>
      <family val="2"/>
    </font>
    <font>
      <b/>
      <sz val="9"/>
      <name val="Arial(K)"/>
      <family val="2"/>
    </font>
    <font>
      <sz val="11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b/>
      <sz val="12"/>
      <name val="Arial Cyr"/>
      <family val="0"/>
    </font>
    <font>
      <i/>
      <sz val="10"/>
      <name val="Arial Cyr"/>
      <family val="0"/>
    </font>
    <font>
      <b/>
      <i/>
      <u val="single"/>
      <sz val="10"/>
      <name val="Arial Cyr"/>
      <family val="0"/>
    </font>
    <font>
      <sz val="7"/>
      <name val="Arial Cyr"/>
      <family val="0"/>
    </font>
    <font>
      <b/>
      <sz val="10"/>
      <color indexed="10"/>
      <name val="Arial Cyr"/>
      <family val="0"/>
    </font>
    <font>
      <b/>
      <sz val="12"/>
      <name val="Arial"/>
      <family val="2"/>
    </font>
    <font>
      <sz val="9"/>
      <color indexed="10"/>
      <name val="Arial"/>
      <family val="2"/>
    </font>
    <font>
      <b/>
      <i/>
      <sz val="9"/>
      <name val="Arial"/>
      <family val="2"/>
    </font>
    <font>
      <sz val="10"/>
      <name val="Calibri"/>
      <family val="2"/>
    </font>
    <font>
      <b/>
      <sz val="9"/>
      <name val="Tahoma"/>
      <family val="2"/>
    </font>
    <font>
      <sz val="9"/>
      <name val="Tahoma"/>
      <family val="0"/>
    </font>
    <font>
      <i/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50"/>
      <name val="Calibri"/>
      <family val="2"/>
    </font>
    <font>
      <sz val="10"/>
      <color indexed="5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5"/>
      <color indexed="45"/>
      <name val="Calibri"/>
      <family val="2"/>
    </font>
    <font>
      <b/>
      <sz val="15"/>
      <color indexed="45"/>
      <name val="Arial"/>
      <family val="2"/>
    </font>
    <font>
      <b/>
      <sz val="13"/>
      <color indexed="45"/>
      <name val="Calibri"/>
      <family val="2"/>
    </font>
    <font>
      <b/>
      <sz val="13"/>
      <color indexed="45"/>
      <name val="Arial"/>
      <family val="2"/>
    </font>
    <font>
      <b/>
      <sz val="11"/>
      <color indexed="45"/>
      <name val="Calibri"/>
      <family val="2"/>
    </font>
    <font>
      <b/>
      <sz val="11"/>
      <color indexed="45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0"/>
      <color indexed="18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i/>
      <sz val="11"/>
      <color indexed="22"/>
      <name val="Calibri"/>
      <family val="2"/>
    </font>
    <font>
      <i/>
      <sz val="10"/>
      <color indexed="22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9"/>
      <color indexed="8"/>
      <name val="Arial(K)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sz val="9"/>
      <color rgb="FF000000"/>
      <name val="Arial(K)"/>
      <family val="2"/>
    </font>
    <font>
      <b/>
      <sz val="10"/>
      <color rgb="FFFF0000"/>
      <name val="Arial Cyr"/>
      <family val="0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medium"/>
      <right style="thin"/>
      <top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 style="medium"/>
      <top/>
      <bottom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2" fillId="2" borderId="0" applyNumberFormat="0" applyBorder="0" applyAlignment="0" applyProtection="0"/>
    <xf numFmtId="0" fontId="61" fillId="3" borderId="0" applyNumberFormat="0" applyBorder="0" applyAlignment="0" applyProtection="0"/>
    <xf numFmtId="0" fontId="62" fillId="3" borderId="0" applyNumberFormat="0" applyBorder="0" applyAlignment="0" applyProtection="0"/>
    <xf numFmtId="0" fontId="61" fillId="4" borderId="0" applyNumberFormat="0" applyBorder="0" applyAlignment="0" applyProtection="0"/>
    <xf numFmtId="0" fontId="62" fillId="4" borderId="0" applyNumberFormat="0" applyBorder="0" applyAlignment="0" applyProtection="0"/>
    <xf numFmtId="0" fontId="61" fillId="5" borderId="0" applyNumberFormat="0" applyBorder="0" applyAlignment="0" applyProtection="0"/>
    <xf numFmtId="0" fontId="62" fillId="5" borderId="0" applyNumberFormat="0" applyBorder="0" applyAlignment="0" applyProtection="0"/>
    <xf numFmtId="0" fontId="61" fillId="6" borderId="0" applyNumberFormat="0" applyBorder="0" applyAlignment="0" applyProtection="0"/>
    <xf numFmtId="0" fontId="62" fillId="6" borderId="0" applyNumberFormat="0" applyBorder="0" applyAlignment="0" applyProtection="0"/>
    <xf numFmtId="0" fontId="61" fillId="7" borderId="0" applyNumberFormat="0" applyBorder="0" applyAlignment="0" applyProtection="0"/>
    <xf numFmtId="0" fontId="62" fillId="7" borderId="0" applyNumberFormat="0" applyBorder="0" applyAlignment="0" applyProtection="0"/>
    <xf numFmtId="0" fontId="61" fillId="8" borderId="0" applyNumberFormat="0" applyBorder="0" applyAlignment="0" applyProtection="0"/>
    <xf numFmtId="0" fontId="62" fillId="8" borderId="0" applyNumberFormat="0" applyBorder="0" applyAlignment="0" applyProtection="0"/>
    <xf numFmtId="0" fontId="61" fillId="9" borderId="0" applyNumberFormat="0" applyBorder="0" applyAlignment="0" applyProtection="0"/>
    <xf numFmtId="0" fontId="62" fillId="9" borderId="0" applyNumberFormat="0" applyBorder="0" applyAlignment="0" applyProtection="0"/>
    <xf numFmtId="0" fontId="61" fillId="10" borderId="0" applyNumberFormat="0" applyBorder="0" applyAlignment="0" applyProtection="0"/>
    <xf numFmtId="0" fontId="62" fillId="10" borderId="0" applyNumberFormat="0" applyBorder="0" applyAlignment="0" applyProtection="0"/>
    <xf numFmtId="0" fontId="61" fillId="11" borderId="0" applyNumberFormat="0" applyBorder="0" applyAlignment="0" applyProtection="0"/>
    <xf numFmtId="0" fontId="62" fillId="11" borderId="0" applyNumberFormat="0" applyBorder="0" applyAlignment="0" applyProtection="0"/>
    <xf numFmtId="0" fontId="61" fillId="12" borderId="0" applyNumberFormat="0" applyBorder="0" applyAlignment="0" applyProtection="0"/>
    <xf numFmtId="0" fontId="62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4" fillId="14" borderId="0" applyNumberFormat="0" applyBorder="0" applyAlignment="0" applyProtection="0"/>
    <xf numFmtId="0" fontId="63" fillId="15" borderId="0" applyNumberFormat="0" applyBorder="0" applyAlignment="0" applyProtection="0"/>
    <xf numFmtId="0" fontId="64" fillId="15" borderId="0" applyNumberFormat="0" applyBorder="0" applyAlignment="0" applyProtection="0"/>
    <xf numFmtId="0" fontId="63" fillId="16" borderId="0" applyNumberFormat="0" applyBorder="0" applyAlignment="0" applyProtection="0"/>
    <xf numFmtId="0" fontId="64" fillId="16" borderId="0" applyNumberFormat="0" applyBorder="0" applyAlignment="0" applyProtection="0"/>
    <xf numFmtId="0" fontId="63" fillId="17" borderId="0" applyNumberFormat="0" applyBorder="0" applyAlignment="0" applyProtection="0"/>
    <xf numFmtId="0" fontId="64" fillId="17" borderId="0" applyNumberFormat="0" applyBorder="0" applyAlignment="0" applyProtection="0"/>
    <xf numFmtId="0" fontId="63" fillId="18" borderId="0" applyNumberFormat="0" applyBorder="0" applyAlignment="0" applyProtection="0"/>
    <xf numFmtId="0" fontId="64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19" borderId="0" applyNumberFormat="0" applyBorder="0" applyAlignment="0" applyProtection="0"/>
    <xf numFmtId="0" fontId="26" fillId="0" borderId="0" applyNumberFormat="0" applyBorder="0">
      <alignment horizontal="center"/>
      <protection/>
    </xf>
    <xf numFmtId="0" fontId="16" fillId="0" borderId="0">
      <alignment/>
      <protection/>
    </xf>
    <xf numFmtId="0" fontId="63" fillId="20" borderId="0" applyNumberFormat="0" applyBorder="0" applyAlignment="0" applyProtection="0"/>
    <xf numFmtId="0" fontId="64" fillId="20" borderId="0" applyNumberFormat="0" applyBorder="0" applyAlignment="0" applyProtection="0"/>
    <xf numFmtId="0" fontId="63" fillId="21" borderId="0" applyNumberFormat="0" applyBorder="0" applyAlignment="0" applyProtection="0"/>
    <xf numFmtId="0" fontId="64" fillId="21" borderId="0" applyNumberFormat="0" applyBorder="0" applyAlignment="0" applyProtection="0"/>
    <xf numFmtId="0" fontId="63" fillId="22" borderId="0" applyNumberFormat="0" applyBorder="0" applyAlignment="0" applyProtection="0"/>
    <xf numFmtId="0" fontId="64" fillId="22" borderId="0" applyNumberFormat="0" applyBorder="0" applyAlignment="0" applyProtection="0"/>
    <xf numFmtId="0" fontId="63" fillId="23" borderId="0" applyNumberFormat="0" applyBorder="0" applyAlignment="0" applyProtection="0"/>
    <xf numFmtId="0" fontId="64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6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29" borderId="0" applyNumberFormat="0" applyBorder="0" applyAlignment="0" applyProtection="0"/>
    <xf numFmtId="0" fontId="6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62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92" fillId="32" borderId="0" applyNumberFormat="0" applyBorder="0" applyAlignment="0" applyProtection="0"/>
    <xf numFmtId="0" fontId="93" fillId="32" borderId="0" applyNumberFormat="0" applyBorder="0" applyAlignment="0" applyProtection="0"/>
  </cellStyleXfs>
  <cellXfs count="4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center"/>
    </xf>
    <xf numFmtId="175" fontId="6" fillId="0" borderId="11" xfId="0" applyNumberFormat="1" applyFont="1" applyBorder="1" applyAlignment="1">
      <alignment horizontal="center" vertical="center"/>
    </xf>
    <xf numFmtId="175" fontId="6" fillId="0" borderId="12" xfId="0" applyNumberFormat="1" applyFont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6" fillId="0" borderId="10" xfId="0" applyNumberFormat="1" applyFont="1" applyFill="1" applyBorder="1" applyAlignment="1">
      <alignment horizontal="center" vertical="top" wrapText="1"/>
    </xf>
    <xf numFmtId="1" fontId="9" fillId="0" borderId="10" xfId="0" applyNumberFormat="1" applyFont="1" applyFill="1" applyBorder="1" applyAlignment="1">
      <alignment horizontal="center" vertical="center"/>
    </xf>
    <xf numFmtId="0" fontId="6" fillId="0" borderId="13" xfId="0" applyNumberFormat="1" applyFont="1" applyBorder="1" applyAlignment="1">
      <alignment vertical="center" wrapText="1"/>
    </xf>
    <xf numFmtId="0" fontId="6" fillId="0" borderId="13" xfId="0" applyNumberFormat="1" applyFont="1" applyBorder="1" applyAlignment="1">
      <alignment vertical="top" wrapText="1"/>
    </xf>
    <xf numFmtId="0" fontId="6" fillId="0" borderId="13" xfId="0" applyNumberFormat="1" applyFont="1" applyBorder="1" applyAlignment="1">
      <alignment wrapText="1"/>
    </xf>
    <xf numFmtId="0" fontId="6" fillId="0" borderId="14" xfId="0" applyNumberFormat="1" applyFont="1" applyBorder="1" applyAlignment="1">
      <alignment horizontal="left" vertical="top"/>
    </xf>
    <xf numFmtId="0" fontId="6" fillId="0" borderId="15" xfId="0" applyNumberFormat="1" applyFont="1" applyBorder="1" applyAlignment="1">
      <alignment horizontal="left" vertical="top"/>
    </xf>
    <xf numFmtId="0" fontId="6" fillId="0" borderId="16" xfId="0" applyNumberFormat="1" applyFont="1" applyBorder="1" applyAlignment="1">
      <alignment wrapText="1"/>
    </xf>
    <xf numFmtId="175" fontId="7" fillId="33" borderId="11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right" vertical="center"/>
    </xf>
    <xf numFmtId="1" fontId="7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/>
    </xf>
    <xf numFmtId="175" fontId="6" fillId="0" borderId="18" xfId="0" applyNumberFormat="1" applyFont="1" applyBorder="1" applyAlignment="1">
      <alignment horizontal="center" vertical="center"/>
    </xf>
    <xf numFmtId="175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top"/>
    </xf>
    <xf numFmtId="0" fontId="0" fillId="0" borderId="19" xfId="0" applyFont="1" applyBorder="1" applyAlignment="1">
      <alignment horizontal="left"/>
    </xf>
    <xf numFmtId="1" fontId="6" fillId="0" borderId="18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 vertical="top"/>
    </xf>
    <xf numFmtId="0" fontId="0" fillId="34" borderId="0" xfId="0" applyFill="1" applyAlignment="1">
      <alignment horizontal="left"/>
    </xf>
    <xf numFmtId="0" fontId="6" fillId="34" borderId="10" xfId="0" applyNumberFormat="1" applyFont="1" applyFill="1" applyBorder="1" applyAlignment="1">
      <alignment horizontal="center" vertical="top" wrapText="1"/>
    </xf>
    <xf numFmtId="1" fontId="5" fillId="34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wrapText="1"/>
    </xf>
    <xf numFmtId="175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  <xf numFmtId="43" fontId="0" fillId="34" borderId="10" xfId="114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34" borderId="0" xfId="0" applyNumberFormat="1" applyFill="1" applyAlignment="1">
      <alignment horizontal="center"/>
    </xf>
    <xf numFmtId="0" fontId="6" fillId="34" borderId="10" xfId="0" applyNumberFormat="1" applyFont="1" applyFill="1" applyBorder="1" applyAlignment="1">
      <alignment horizontal="center" vertical="center"/>
    </xf>
    <xf numFmtId="0" fontId="0" fillId="34" borderId="17" xfId="0" applyNumberFormat="1" applyFont="1" applyFill="1" applyBorder="1" applyAlignment="1">
      <alignment horizontal="center" vertical="top"/>
    </xf>
    <xf numFmtId="190" fontId="7" fillId="34" borderId="0" xfId="114" applyNumberFormat="1" applyFont="1" applyFill="1" applyBorder="1" applyAlignment="1">
      <alignment horizontal="center" vertical="center"/>
    </xf>
    <xf numFmtId="190" fontId="0" fillId="34" borderId="10" xfId="114" applyNumberFormat="1" applyFont="1" applyFill="1" applyBorder="1" applyAlignment="1">
      <alignment horizontal="center"/>
    </xf>
    <xf numFmtId="3" fontId="0" fillId="34" borderId="10" xfId="114" applyNumberFormat="1" applyFont="1" applyFill="1" applyBorder="1" applyAlignment="1">
      <alignment horizontal="center"/>
    </xf>
    <xf numFmtId="3" fontId="6" fillId="34" borderId="10" xfId="114" applyNumberFormat="1" applyFont="1" applyFill="1" applyBorder="1" applyAlignment="1">
      <alignment horizontal="center" vertical="center"/>
    </xf>
    <xf numFmtId="3" fontId="6" fillId="34" borderId="18" xfId="114" applyNumberFormat="1" applyFont="1" applyFill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/>
    </xf>
    <xf numFmtId="3" fontId="14" fillId="33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/>
    </xf>
    <xf numFmtId="3" fontId="94" fillId="0" borderId="1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190" fontId="7" fillId="33" borderId="10" xfId="114" applyNumberFormat="1" applyFont="1" applyFill="1" applyBorder="1" applyAlignment="1">
      <alignment horizontal="center" vertical="center"/>
    </xf>
    <xf numFmtId="1" fontId="6" fillId="33" borderId="18" xfId="0" applyNumberFormat="1" applyFont="1" applyFill="1" applyBorder="1" applyAlignment="1">
      <alignment horizontal="center" vertical="center"/>
    </xf>
    <xf numFmtId="3" fontId="7" fillId="33" borderId="10" xfId="114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194" fontId="14" fillId="33" borderId="10" xfId="0" applyNumberFormat="1" applyFont="1" applyFill="1" applyBorder="1" applyAlignment="1">
      <alignment horizontal="right" vertical="center"/>
    </xf>
    <xf numFmtId="194" fontId="13" fillId="0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/>
    </xf>
    <xf numFmtId="0" fontId="7" fillId="0" borderId="0" xfId="0" applyNumberFormat="1" applyFont="1" applyFill="1" applyAlignment="1">
      <alignment horizontal="left" wrapText="1"/>
    </xf>
    <xf numFmtId="0" fontId="7" fillId="34" borderId="0" xfId="0" applyNumberFormat="1" applyFont="1" applyFill="1" applyBorder="1" applyAlignment="1">
      <alignment horizontal="left" wrapText="1"/>
    </xf>
    <xf numFmtId="190" fontId="0" fillId="0" borderId="0" xfId="0" applyNumberFormat="1" applyAlignment="1">
      <alignment horizontal="left"/>
    </xf>
    <xf numFmtId="0" fontId="7" fillId="0" borderId="0" xfId="0" applyFont="1" applyAlignment="1">
      <alignment/>
    </xf>
    <xf numFmtId="0" fontId="7" fillId="34" borderId="0" xfId="0" applyNumberFormat="1" applyFont="1" applyFill="1" applyBorder="1" applyAlignment="1">
      <alignment wrapText="1"/>
    </xf>
    <xf numFmtId="0" fontId="9" fillId="34" borderId="0" xfId="0" applyNumberFormat="1" applyFont="1" applyFill="1" applyAlignment="1">
      <alignment vertical="top"/>
    </xf>
    <xf numFmtId="0" fontId="9" fillId="34" borderId="0" xfId="0" applyNumberFormat="1" applyFont="1" applyFill="1" applyAlignment="1">
      <alignment horizontal="left" vertical="top"/>
    </xf>
    <xf numFmtId="0" fontId="0" fillId="34" borderId="0" xfId="0" applyNumberFormat="1" applyFill="1" applyAlignment="1">
      <alignment horizontal="right"/>
    </xf>
    <xf numFmtId="1" fontId="9" fillId="34" borderId="10" xfId="0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right" vertical="center"/>
    </xf>
    <xf numFmtId="3" fontId="6" fillId="34" borderId="18" xfId="0" applyNumberFormat="1" applyFont="1" applyFill="1" applyBorder="1" applyAlignment="1">
      <alignment horizontal="right" vertical="center"/>
    </xf>
    <xf numFmtId="4" fontId="6" fillId="34" borderId="0" xfId="0" applyNumberFormat="1" applyFont="1" applyFill="1" applyBorder="1" applyAlignment="1">
      <alignment horizontal="right" vertical="center"/>
    </xf>
    <xf numFmtId="0" fontId="17" fillId="34" borderId="0" xfId="0" applyNumberFormat="1" applyFont="1" applyFill="1" applyBorder="1" applyAlignment="1">
      <alignment horizontal="left"/>
    </xf>
    <xf numFmtId="0" fontId="17" fillId="34" borderId="0" xfId="0" applyNumberFormat="1" applyFont="1" applyFill="1" applyBorder="1" applyAlignment="1">
      <alignment/>
    </xf>
    <xf numFmtId="0" fontId="7" fillId="0" borderId="0" xfId="0" applyNumberFormat="1" applyFont="1" applyAlignment="1">
      <alignment/>
    </xf>
    <xf numFmtId="0" fontId="9" fillId="34" borderId="0" xfId="0" applyNumberFormat="1" applyFont="1" applyFill="1" applyBorder="1" applyAlignment="1">
      <alignment vertical="top"/>
    </xf>
    <xf numFmtId="0" fontId="0" fillId="0" borderId="0" xfId="0" applyBorder="1" applyAlignment="1">
      <alignment horizontal="left"/>
    </xf>
    <xf numFmtId="0" fontId="17" fillId="34" borderId="0" xfId="0" applyNumberFormat="1" applyFont="1" applyFill="1" applyBorder="1" applyAlignment="1">
      <alignment horizontal="left"/>
    </xf>
    <xf numFmtId="190" fontId="0" fillId="0" borderId="0" xfId="0" applyNumberFormat="1" applyAlignment="1">
      <alignment horizontal="right"/>
    </xf>
    <xf numFmtId="3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6" fillId="34" borderId="0" xfId="114" applyNumberFormat="1" applyFont="1" applyFill="1" applyBorder="1" applyAlignment="1">
      <alignment horizontal="center" vertical="center"/>
    </xf>
    <xf numFmtId="175" fontId="7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 vertical="center"/>
    </xf>
    <xf numFmtId="175" fontId="6" fillId="0" borderId="11" xfId="0" applyNumberFormat="1" applyFont="1" applyBorder="1" applyAlignment="1">
      <alignment horizontal="center" vertical="top"/>
    </xf>
    <xf numFmtId="175" fontId="7" fillId="0" borderId="12" xfId="0" applyNumberFormat="1" applyFont="1" applyBorder="1" applyAlignment="1">
      <alignment horizontal="center" vertical="center"/>
    </xf>
    <xf numFmtId="3" fontId="7" fillId="33" borderId="18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top"/>
    </xf>
    <xf numFmtId="3" fontId="6" fillId="34" borderId="10" xfId="0" applyNumberFormat="1" applyFont="1" applyFill="1" applyBorder="1" applyAlignment="1">
      <alignment horizontal="right" vertical="top"/>
    </xf>
    <xf numFmtId="3" fontId="6" fillId="0" borderId="18" xfId="0" applyNumberFormat="1" applyFont="1" applyFill="1" applyBorder="1" applyAlignment="1">
      <alignment horizontal="right" vertical="center"/>
    </xf>
    <xf numFmtId="1" fontId="7" fillId="33" borderId="20" xfId="0" applyNumberFormat="1" applyFont="1" applyFill="1" applyBorder="1" applyAlignment="1">
      <alignment horizontal="right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right" vertical="top"/>
    </xf>
    <xf numFmtId="1" fontId="6" fillId="34" borderId="23" xfId="0" applyNumberFormat="1" applyFont="1" applyFill="1" applyBorder="1" applyAlignment="1">
      <alignment horizontal="right" vertical="top"/>
    </xf>
    <xf numFmtId="175" fontId="6" fillId="0" borderId="24" xfId="0" applyNumberFormat="1" applyFont="1" applyBorder="1" applyAlignment="1">
      <alignment horizontal="center" vertical="top"/>
    </xf>
    <xf numFmtId="3" fontId="6" fillId="0" borderId="25" xfId="0" applyNumberFormat="1" applyFont="1" applyFill="1" applyBorder="1" applyAlignment="1">
      <alignment horizontal="right" vertical="center"/>
    </xf>
    <xf numFmtId="3" fontId="6" fillId="34" borderId="20" xfId="0" applyNumberFormat="1" applyFont="1" applyFill="1" applyBorder="1" applyAlignment="1">
      <alignment horizontal="right" vertical="center"/>
    </xf>
    <xf numFmtId="3" fontId="7" fillId="33" borderId="26" xfId="0" applyNumberFormat="1" applyFont="1" applyFill="1" applyBorder="1" applyAlignment="1">
      <alignment horizontal="right" vertical="center"/>
    </xf>
    <xf numFmtId="0" fontId="6" fillId="0" borderId="10" xfId="0" applyNumberFormat="1" applyFont="1" applyBorder="1" applyAlignment="1">
      <alignment horizontal="center" vertical="center"/>
    </xf>
    <xf numFmtId="4" fontId="6" fillId="0" borderId="27" xfId="101" applyNumberFormat="1" applyFont="1" applyBorder="1" applyAlignment="1">
      <alignment horizontal="right" vertical="top" wrapText="1"/>
      <protection/>
    </xf>
    <xf numFmtId="175" fontId="7" fillId="0" borderId="28" xfId="0" applyNumberFormat="1" applyFont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right" vertical="center"/>
    </xf>
    <xf numFmtId="0" fontId="7" fillId="0" borderId="29" xfId="0" applyNumberFormat="1" applyFont="1" applyBorder="1" applyAlignment="1">
      <alignment horizontal="center" vertical="center"/>
    </xf>
    <xf numFmtId="3" fontId="7" fillId="0" borderId="30" xfId="0" applyNumberFormat="1" applyFont="1" applyFill="1" applyBorder="1" applyAlignment="1">
      <alignment horizontal="right" vertical="center"/>
    </xf>
    <xf numFmtId="3" fontId="0" fillId="34" borderId="0" xfId="0" applyNumberFormat="1" applyFill="1" applyAlignment="1">
      <alignment horizontal="right"/>
    </xf>
    <xf numFmtId="0" fontId="6" fillId="0" borderId="24" xfId="0" applyNumberFormat="1" applyFont="1" applyBorder="1" applyAlignment="1">
      <alignment horizontal="center" vertical="center"/>
    </xf>
    <xf numFmtId="3" fontId="6" fillId="34" borderId="25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3" fontId="6" fillId="34" borderId="22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4" fillId="0" borderId="0" xfId="0" applyNumberFormat="1" applyFont="1" applyAlignment="1">
      <alignment vertical="center"/>
    </xf>
    <xf numFmtId="0" fontId="19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7" fillId="0" borderId="10" xfId="0" applyNumberFormat="1" applyFont="1" applyBorder="1" applyAlignment="1">
      <alignment vertical="center" wrapText="1"/>
    </xf>
    <xf numFmtId="49" fontId="11" fillId="35" borderId="10" xfId="0" applyNumberFormat="1" applyFont="1" applyFill="1" applyBorder="1" applyAlignment="1">
      <alignment horizontal="center"/>
    </xf>
    <xf numFmtId="172" fontId="11" fillId="33" borderId="10" xfId="0" applyNumberFormat="1" applyFont="1" applyFill="1" applyBorder="1" applyAlignment="1">
      <alignment/>
    </xf>
    <xf numFmtId="172" fontId="11" fillId="33" borderId="10" xfId="0" applyNumberFormat="1" applyFont="1" applyFill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172" fontId="0" fillId="33" borderId="10" xfId="0" applyNumberFormat="1" applyFill="1" applyBorder="1" applyAlignment="1">
      <alignment/>
    </xf>
    <xf numFmtId="0" fontId="6" fillId="0" borderId="10" xfId="0" applyNumberFormat="1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center"/>
    </xf>
    <xf numFmtId="3" fontId="11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7" fillId="0" borderId="10" xfId="0" applyNumberFormat="1" applyFont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Border="1" applyAlignment="1">
      <alignment/>
    </xf>
    <xf numFmtId="1" fontId="6" fillId="36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6" fillId="0" borderId="0" xfId="0" applyNumberFormat="1" applyFont="1" applyBorder="1" applyAlignment="1">
      <alignment vertical="center" wrapText="1"/>
    </xf>
    <xf numFmtId="1" fontId="7" fillId="0" borderId="0" xfId="0" applyNumberFormat="1" applyFont="1" applyBorder="1" applyAlignment="1">
      <alignment horizontal="center" vertical="center"/>
    </xf>
    <xf numFmtId="172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11" fillId="33" borderId="0" xfId="0" applyNumberFormat="1" applyFont="1" applyFill="1" applyBorder="1" applyAlignment="1">
      <alignment/>
    </xf>
    <xf numFmtId="172" fontId="0" fillId="33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172" fontId="0" fillId="33" borderId="10" xfId="0" applyNumberFormat="1" applyFont="1" applyFill="1" applyBorder="1" applyAlignment="1">
      <alignment/>
    </xf>
    <xf numFmtId="3" fontId="11" fillId="33" borderId="10" xfId="0" applyNumberFormat="1" applyFont="1" applyFill="1" applyBorder="1" applyAlignment="1">
      <alignment horizontal="center"/>
    </xf>
    <xf numFmtId="172" fontId="0" fillId="0" borderId="0" xfId="0" applyNumberFormat="1" applyAlignment="1">
      <alignment/>
    </xf>
    <xf numFmtId="3" fontId="11" fillId="33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1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/>
    </xf>
    <xf numFmtId="172" fontId="95" fillId="34" borderId="0" xfId="0" applyNumberFormat="1" applyFont="1" applyFill="1" applyBorder="1" applyAlignment="1">
      <alignment/>
    </xf>
    <xf numFmtId="0" fontId="21" fillId="0" borderId="31" xfId="0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vertical="center" wrapText="1"/>
    </xf>
    <xf numFmtId="1" fontId="7" fillId="0" borderId="13" xfId="0" applyNumberFormat="1" applyFont="1" applyBorder="1" applyAlignment="1">
      <alignment horizontal="center" vertical="center"/>
    </xf>
    <xf numFmtId="172" fontId="11" fillId="33" borderId="10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vertical="center" wrapText="1"/>
    </xf>
    <xf numFmtId="172" fontId="11" fillId="34" borderId="0" xfId="0" applyNumberFormat="1" applyFont="1" applyFill="1" applyBorder="1" applyAlignment="1">
      <alignment horizontal="center"/>
    </xf>
    <xf numFmtId="3" fontId="11" fillId="34" borderId="0" xfId="0" applyNumberFormat="1" applyFont="1" applyFill="1" applyBorder="1" applyAlignment="1">
      <alignment horizontal="center"/>
    </xf>
    <xf numFmtId="172" fontId="11" fillId="34" borderId="0" xfId="0" applyNumberFormat="1" applyFont="1" applyFill="1" applyBorder="1" applyAlignment="1">
      <alignment/>
    </xf>
    <xf numFmtId="0" fontId="11" fillId="35" borderId="0" xfId="0" applyFont="1" applyFill="1" applyBorder="1" applyAlignment="1">
      <alignment wrapText="1"/>
    </xf>
    <xf numFmtId="49" fontId="11" fillId="35" borderId="0" xfId="0" applyNumberFormat="1" applyFont="1" applyFill="1" applyBorder="1" applyAlignment="1">
      <alignment horizontal="center"/>
    </xf>
    <xf numFmtId="172" fontId="22" fillId="35" borderId="0" xfId="0" applyNumberFormat="1" applyFont="1" applyFill="1" applyBorder="1" applyAlignment="1">
      <alignment horizontal="center"/>
    </xf>
    <xf numFmtId="0" fontId="22" fillId="35" borderId="0" xfId="0" applyFont="1" applyFill="1" applyBorder="1" applyAlignment="1">
      <alignment horizontal="center"/>
    </xf>
    <xf numFmtId="3" fontId="22" fillId="35" borderId="0" xfId="0" applyNumberFormat="1" applyFont="1" applyFill="1" applyBorder="1" applyAlignment="1">
      <alignment horizontal="center"/>
    </xf>
    <xf numFmtId="172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34" borderId="0" xfId="0" applyNumberFormat="1" applyFont="1" applyFill="1" applyBorder="1" applyAlignment="1">
      <alignment horizontal="center" vertical="top"/>
    </xf>
    <xf numFmtId="0" fontId="0" fillId="34" borderId="0" xfId="0" applyFont="1" applyFill="1" applyBorder="1" applyAlignment="1">
      <alignment horizontal="center"/>
    </xf>
    <xf numFmtId="190" fontId="6" fillId="34" borderId="0" xfId="114" applyNumberFormat="1" applyFont="1" applyFill="1" applyBorder="1" applyAlignment="1">
      <alignment horizontal="center" vertical="center"/>
    </xf>
    <xf numFmtId="0" fontId="6" fillId="3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3" fontId="17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3" fontId="0" fillId="0" borderId="0" xfId="0" applyNumberFormat="1" applyBorder="1" applyAlignment="1">
      <alignment/>
    </xf>
    <xf numFmtId="0" fontId="10" fillId="0" borderId="0" xfId="93" applyFont="1" applyAlignment="1">
      <alignment horizontal="left"/>
      <protection/>
    </xf>
    <xf numFmtId="0" fontId="16" fillId="0" borderId="0" xfId="93">
      <alignment/>
      <protection/>
    </xf>
    <xf numFmtId="0" fontId="23" fillId="0" borderId="0" xfId="93" applyFont="1" applyAlignment="1">
      <alignment horizontal="left"/>
      <protection/>
    </xf>
    <xf numFmtId="0" fontId="16" fillId="0" borderId="0" xfId="93" applyAlignment="1">
      <alignment horizontal="left"/>
      <protection/>
    </xf>
    <xf numFmtId="0" fontId="10" fillId="37" borderId="27" xfId="93" applyNumberFormat="1" applyFont="1" applyFill="1" applyBorder="1" applyAlignment="1">
      <alignment horizontal="left" vertical="center" wrapText="1"/>
      <protection/>
    </xf>
    <xf numFmtId="0" fontId="10" fillId="37" borderId="32" xfId="93" applyNumberFormat="1" applyFont="1" applyFill="1" applyBorder="1" applyAlignment="1">
      <alignment horizontal="left" vertical="center" wrapText="1"/>
      <protection/>
    </xf>
    <xf numFmtId="0" fontId="10" fillId="37" borderId="32" xfId="93" applyNumberFormat="1" applyFont="1" applyFill="1" applyBorder="1" applyAlignment="1">
      <alignment horizontal="center" vertical="center" wrapText="1"/>
      <protection/>
    </xf>
    <xf numFmtId="1" fontId="16" fillId="38" borderId="10" xfId="93" applyNumberFormat="1" applyFont="1" applyFill="1" applyBorder="1" applyAlignment="1">
      <alignment horizontal="left" vertical="top"/>
      <protection/>
    </xf>
    <xf numFmtId="0" fontId="16" fillId="38" borderId="10" xfId="93" applyNumberFormat="1" applyFont="1" applyFill="1" applyBorder="1" applyAlignment="1">
      <alignment horizontal="left" vertical="top" wrapText="1"/>
      <protection/>
    </xf>
    <xf numFmtId="4" fontId="16" fillId="38" borderId="10" xfId="93" applyNumberFormat="1" applyFont="1" applyFill="1" applyBorder="1" applyAlignment="1">
      <alignment horizontal="right" vertical="top" wrapText="1"/>
      <protection/>
    </xf>
    <xf numFmtId="0" fontId="16" fillId="38" borderId="10" xfId="93" applyNumberFormat="1" applyFont="1" applyFill="1" applyBorder="1" applyAlignment="1">
      <alignment horizontal="right" vertical="top" wrapText="1"/>
      <protection/>
    </xf>
    <xf numFmtId="0" fontId="16" fillId="39" borderId="10" xfId="93" applyNumberFormat="1" applyFont="1" applyFill="1" applyBorder="1" applyAlignment="1">
      <alignment horizontal="left" vertical="top" wrapText="1" indent="2"/>
      <protection/>
    </xf>
    <xf numFmtId="4" fontId="16" fillId="39" borderId="10" xfId="93" applyNumberFormat="1" applyFont="1" applyFill="1" applyBorder="1" applyAlignment="1">
      <alignment horizontal="right" vertical="top" wrapText="1"/>
      <protection/>
    </xf>
    <xf numFmtId="0" fontId="16" fillId="39" borderId="10" xfId="93" applyNumberFormat="1" applyFont="1" applyFill="1" applyBorder="1" applyAlignment="1">
      <alignment horizontal="right" vertical="top" wrapText="1"/>
      <protection/>
    </xf>
    <xf numFmtId="0" fontId="16" fillId="0" borderId="10" xfId="93" applyNumberFormat="1" applyFont="1" applyBorder="1" applyAlignment="1">
      <alignment horizontal="left" vertical="top" indent="4"/>
      <protection/>
    </xf>
    <xf numFmtId="1" fontId="16" fillId="0" borderId="10" xfId="93" applyNumberFormat="1" applyFont="1" applyBorder="1" applyAlignment="1">
      <alignment horizontal="left" vertical="top"/>
      <protection/>
    </xf>
    <xf numFmtId="4" fontId="16" fillId="0" borderId="10" xfId="93" applyNumberFormat="1" applyFont="1" applyBorder="1" applyAlignment="1">
      <alignment horizontal="right" vertical="top" wrapText="1"/>
      <protection/>
    </xf>
    <xf numFmtId="0" fontId="16" fillId="0" borderId="10" xfId="93" applyNumberFormat="1" applyFont="1" applyBorder="1" applyAlignment="1">
      <alignment horizontal="right" vertical="top" wrapText="1"/>
      <protection/>
    </xf>
    <xf numFmtId="2" fontId="16" fillId="0" borderId="10" xfId="93" applyNumberFormat="1" applyFont="1" applyBorder="1" applyAlignment="1">
      <alignment horizontal="right" vertical="top" wrapText="1"/>
      <protection/>
    </xf>
    <xf numFmtId="0" fontId="16" fillId="39" borderId="10" xfId="93" applyNumberFormat="1" applyFont="1" applyFill="1" applyBorder="1" applyAlignment="1">
      <alignment horizontal="left" vertical="top"/>
      <protection/>
    </xf>
    <xf numFmtId="0" fontId="16" fillId="38" borderId="10" xfId="93" applyNumberFormat="1" applyFont="1" applyFill="1" applyBorder="1" applyAlignment="1">
      <alignment horizontal="left" vertical="top"/>
      <protection/>
    </xf>
    <xf numFmtId="0" fontId="16" fillId="0" borderId="10" xfId="93" applyNumberFormat="1" applyFont="1" applyBorder="1" applyAlignment="1">
      <alignment horizontal="left" vertical="top" indent="2"/>
      <protection/>
    </xf>
    <xf numFmtId="4" fontId="16" fillId="0" borderId="0" xfId="93" applyNumberFormat="1">
      <alignment/>
      <protection/>
    </xf>
    <xf numFmtId="4" fontId="0" fillId="0" borderId="0" xfId="0" applyNumberFormat="1" applyAlignment="1">
      <alignment/>
    </xf>
    <xf numFmtId="4" fontId="16" fillId="3" borderId="0" xfId="93" applyNumberFormat="1" applyFill="1">
      <alignment/>
      <protection/>
    </xf>
    <xf numFmtId="4" fontId="0" fillId="3" borderId="0" xfId="0" applyNumberFormat="1" applyFill="1" applyAlignment="1">
      <alignment/>
    </xf>
    <xf numFmtId="4" fontId="16" fillId="3" borderId="10" xfId="93" applyNumberFormat="1" applyFont="1" applyFill="1" applyBorder="1" applyAlignment="1">
      <alignment horizontal="right" vertical="top" wrapText="1"/>
      <protection/>
    </xf>
    <xf numFmtId="0" fontId="16" fillId="3" borderId="10" xfId="93" applyNumberFormat="1" applyFont="1" applyFill="1" applyBorder="1" applyAlignment="1">
      <alignment horizontal="right" vertical="top" wrapText="1"/>
      <protection/>
    </xf>
    <xf numFmtId="0" fontId="0" fillId="3" borderId="0" xfId="0" applyFill="1" applyAlignment="1">
      <alignment/>
    </xf>
    <xf numFmtId="1" fontId="16" fillId="3" borderId="10" xfId="93" applyNumberFormat="1" applyFont="1" applyFill="1" applyBorder="1" applyAlignment="1">
      <alignment horizontal="left" vertical="top"/>
      <protection/>
    </xf>
    <xf numFmtId="3" fontId="6" fillId="34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 wrapText="1"/>
    </xf>
    <xf numFmtId="2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" fontId="16" fillId="0" borderId="27" xfId="100" applyNumberFormat="1" applyFont="1" applyBorder="1" applyAlignment="1">
      <alignment horizontal="right" vertical="top"/>
      <protection/>
    </xf>
    <xf numFmtId="1" fontId="6" fillId="0" borderId="27" xfId="94" applyNumberFormat="1" applyFont="1" applyBorder="1" applyAlignment="1">
      <alignment horizontal="left" vertical="top" wrapText="1"/>
      <protection/>
    </xf>
    <xf numFmtId="0" fontId="6" fillId="0" borderId="27" xfId="94" applyNumberFormat="1" applyFont="1" applyBorder="1" applyAlignment="1">
      <alignment horizontal="left" vertical="top" wrapText="1"/>
      <protection/>
    </xf>
    <xf numFmtId="0" fontId="10" fillId="37" borderId="27" xfId="94" applyNumberFormat="1" applyFont="1" applyFill="1" applyBorder="1" applyAlignment="1">
      <alignment horizontal="left" vertical="center" wrapText="1"/>
      <protection/>
    </xf>
    <xf numFmtId="0" fontId="10" fillId="37" borderId="27" xfId="94" applyNumberFormat="1" applyFont="1" applyFill="1" applyBorder="1" applyAlignment="1">
      <alignment horizontal="center" vertical="center" wrapText="1"/>
      <protection/>
    </xf>
    <xf numFmtId="0" fontId="10" fillId="0" borderId="0" xfId="95" applyFont="1" applyAlignment="1">
      <alignment horizontal="left"/>
      <protection/>
    </xf>
    <xf numFmtId="0" fontId="16" fillId="0" borderId="0" xfId="95">
      <alignment/>
      <protection/>
    </xf>
    <xf numFmtId="0" fontId="23" fillId="0" borderId="0" xfId="95" applyFont="1" applyAlignment="1">
      <alignment horizontal="left"/>
      <protection/>
    </xf>
    <xf numFmtId="0" fontId="16" fillId="0" borderId="0" xfId="95" applyAlignment="1">
      <alignment horizontal="left"/>
      <protection/>
    </xf>
    <xf numFmtId="0" fontId="10" fillId="37" borderId="27" xfId="95" applyNumberFormat="1" applyFont="1" applyFill="1" applyBorder="1" applyAlignment="1">
      <alignment horizontal="left" vertical="center" wrapText="1"/>
      <protection/>
    </xf>
    <xf numFmtId="0" fontId="10" fillId="37" borderId="27" xfId="95" applyNumberFormat="1" applyFont="1" applyFill="1" applyBorder="1" applyAlignment="1">
      <alignment horizontal="center" vertical="center" wrapText="1"/>
      <protection/>
    </xf>
    <xf numFmtId="1" fontId="7" fillId="40" borderId="27" xfId="95" applyNumberFormat="1" applyFont="1" applyFill="1" applyBorder="1" applyAlignment="1">
      <alignment horizontal="left" vertical="top"/>
      <protection/>
    </xf>
    <xf numFmtId="0" fontId="7" fillId="40" borderId="27" xfId="95" applyNumberFormat="1" applyFont="1" applyFill="1" applyBorder="1" applyAlignment="1">
      <alignment horizontal="left" vertical="top" wrapText="1"/>
      <protection/>
    </xf>
    <xf numFmtId="0" fontId="7" fillId="40" borderId="27" xfId="95" applyNumberFormat="1" applyFont="1" applyFill="1" applyBorder="1" applyAlignment="1">
      <alignment horizontal="right" vertical="top" wrapText="1"/>
      <protection/>
    </xf>
    <xf numFmtId="0" fontId="6" fillId="0" borderId="27" xfId="96" applyNumberFormat="1" applyFont="1" applyBorder="1" applyAlignment="1">
      <alignment horizontal="left" vertical="top" wrapText="1"/>
      <protection/>
    </xf>
    <xf numFmtId="1" fontId="6" fillId="0" borderId="27" xfId="96" applyNumberFormat="1" applyFont="1" applyBorder="1" applyAlignment="1">
      <alignment horizontal="left" vertical="top" wrapText="1"/>
      <protection/>
    </xf>
    <xf numFmtId="0" fontId="10" fillId="0" borderId="0" xfId="97" applyFont="1" applyAlignment="1">
      <alignment horizontal="left"/>
      <protection/>
    </xf>
    <xf numFmtId="0" fontId="16" fillId="0" borderId="0" xfId="97">
      <alignment/>
      <protection/>
    </xf>
    <xf numFmtId="0" fontId="23" fillId="0" borderId="0" xfId="97" applyFont="1" applyAlignment="1">
      <alignment horizontal="left"/>
      <protection/>
    </xf>
    <xf numFmtId="0" fontId="16" fillId="0" borderId="0" xfId="97" applyAlignment="1">
      <alignment horizontal="left"/>
      <protection/>
    </xf>
    <xf numFmtId="0" fontId="10" fillId="37" borderId="27" xfId="97" applyNumberFormat="1" applyFont="1" applyFill="1" applyBorder="1" applyAlignment="1">
      <alignment horizontal="left" vertical="center" wrapText="1"/>
      <protection/>
    </xf>
    <xf numFmtId="0" fontId="10" fillId="37" borderId="27" xfId="97" applyNumberFormat="1" applyFont="1" applyFill="1" applyBorder="1" applyAlignment="1">
      <alignment horizontal="center" vertical="center" wrapText="1"/>
      <protection/>
    </xf>
    <xf numFmtId="1" fontId="25" fillId="40" borderId="27" xfId="97" applyNumberFormat="1" applyFont="1" applyFill="1" applyBorder="1" applyAlignment="1">
      <alignment horizontal="left" vertical="top"/>
      <protection/>
    </xf>
    <xf numFmtId="0" fontId="25" fillId="40" borderId="27" xfId="97" applyNumberFormat="1" applyFont="1" applyFill="1" applyBorder="1" applyAlignment="1">
      <alignment horizontal="left" vertical="top" wrapText="1"/>
      <protection/>
    </xf>
    <xf numFmtId="4" fontId="25" fillId="40" borderId="27" xfId="97" applyNumberFormat="1" applyFont="1" applyFill="1" applyBorder="1" applyAlignment="1">
      <alignment horizontal="right" vertical="top" wrapText="1"/>
      <protection/>
    </xf>
    <xf numFmtId="0" fontId="25" fillId="40" borderId="27" xfId="97" applyNumberFormat="1" applyFont="1" applyFill="1" applyBorder="1" applyAlignment="1">
      <alignment horizontal="right" vertical="top" wrapText="1"/>
      <protection/>
    </xf>
    <xf numFmtId="0" fontId="10" fillId="37" borderId="27" xfId="98" applyNumberFormat="1" applyFont="1" applyFill="1" applyBorder="1" applyAlignment="1">
      <alignment horizontal="left" vertical="center" wrapText="1"/>
      <protection/>
    </xf>
    <xf numFmtId="0" fontId="10" fillId="37" borderId="27" xfId="98" applyNumberFormat="1" applyFont="1" applyFill="1" applyBorder="1" applyAlignment="1">
      <alignment horizontal="center" vertical="center" wrapText="1"/>
      <protection/>
    </xf>
    <xf numFmtId="1" fontId="6" fillId="0" borderId="27" xfId="98" applyNumberFormat="1" applyFont="1" applyBorder="1" applyAlignment="1">
      <alignment horizontal="left" vertical="top" wrapText="1"/>
      <protection/>
    </xf>
    <xf numFmtId="0" fontId="6" fillId="0" borderId="27" xfId="98" applyNumberFormat="1" applyFont="1" applyBorder="1" applyAlignment="1">
      <alignment horizontal="left" vertical="top" wrapText="1"/>
      <protection/>
    </xf>
    <xf numFmtId="4" fontId="6" fillId="0" borderId="27" xfId="98" applyNumberFormat="1" applyFont="1" applyBorder="1" applyAlignment="1">
      <alignment horizontal="right" vertical="top" wrapText="1"/>
      <protection/>
    </xf>
    <xf numFmtId="0" fontId="6" fillId="0" borderId="27" xfId="98" applyNumberFormat="1" applyFont="1" applyBorder="1" applyAlignment="1">
      <alignment horizontal="right" vertical="top" wrapText="1"/>
      <protection/>
    </xf>
    <xf numFmtId="4" fontId="24" fillId="0" borderId="27" xfId="98" applyNumberFormat="1" applyFont="1" applyBorder="1" applyAlignment="1">
      <alignment horizontal="right" vertical="top" wrapText="1"/>
      <protection/>
    </xf>
    <xf numFmtId="2" fontId="6" fillId="0" borderId="27" xfId="98" applyNumberFormat="1" applyFont="1" applyBorder="1" applyAlignment="1">
      <alignment horizontal="right" vertical="top" wrapText="1"/>
      <protection/>
    </xf>
    <xf numFmtId="2" fontId="24" fillId="0" borderId="27" xfId="98" applyNumberFormat="1" applyFont="1" applyBorder="1" applyAlignment="1">
      <alignment horizontal="right" vertical="top" wrapText="1"/>
      <protection/>
    </xf>
    <xf numFmtId="0" fontId="6" fillId="0" borderId="27" xfId="92" applyNumberFormat="1" applyFont="1" applyBorder="1" applyAlignment="1">
      <alignment horizontal="left" vertical="top" indent="2"/>
      <protection/>
    </xf>
    <xf numFmtId="1" fontId="6" fillId="0" borderId="27" xfId="92" applyNumberFormat="1" applyFont="1" applyBorder="1" applyAlignment="1">
      <alignment horizontal="left" vertical="top"/>
      <protection/>
    </xf>
    <xf numFmtId="4" fontId="6" fillId="0" borderId="27" xfId="92" applyNumberFormat="1" applyFont="1" applyBorder="1" applyAlignment="1">
      <alignment horizontal="right" vertical="top" wrapText="1"/>
      <protection/>
    </xf>
    <xf numFmtId="0" fontId="6" fillId="0" borderId="27" xfId="92" applyNumberFormat="1" applyFont="1" applyBorder="1" applyAlignment="1">
      <alignment horizontal="right" vertical="top" wrapText="1"/>
      <protection/>
    </xf>
    <xf numFmtId="190" fontId="6" fillId="13" borderId="18" xfId="114" applyNumberFormat="1" applyFont="1" applyFill="1" applyBorder="1" applyAlignment="1">
      <alignment horizontal="center" vertical="center"/>
    </xf>
    <xf numFmtId="3" fontId="6" fillId="13" borderId="18" xfId="0" applyNumberFormat="1" applyFont="1" applyFill="1" applyBorder="1" applyAlignment="1">
      <alignment horizontal="center" vertical="center"/>
    </xf>
    <xf numFmtId="3" fontId="6" fillId="13" borderId="10" xfId="114" applyNumberFormat="1" applyFont="1" applyFill="1" applyBorder="1" applyAlignment="1">
      <alignment horizontal="center" vertical="center"/>
    </xf>
    <xf numFmtId="190" fontId="7" fillId="13" borderId="10" xfId="114" applyNumberFormat="1" applyFont="1" applyFill="1" applyBorder="1" applyAlignment="1">
      <alignment horizontal="center" vertical="center"/>
    </xf>
    <xf numFmtId="3" fontId="6" fillId="13" borderId="18" xfId="114" applyNumberFormat="1" applyFont="1" applyFill="1" applyBorder="1" applyAlignment="1">
      <alignment horizontal="center" vertical="center"/>
    </xf>
    <xf numFmtId="0" fontId="62" fillId="0" borderId="0" xfId="89">
      <alignment/>
      <protection/>
    </xf>
    <xf numFmtId="4" fontId="24" fillId="0" borderId="27" xfId="92" applyNumberFormat="1" applyFont="1" applyBorder="1" applyAlignment="1">
      <alignment horizontal="right" vertical="top" wrapText="1"/>
      <protection/>
    </xf>
    <xf numFmtId="0" fontId="0" fillId="0" borderId="19" xfId="0" applyBorder="1" applyAlignment="1">
      <alignment horizontal="left"/>
    </xf>
    <xf numFmtId="3" fontId="0" fillId="0" borderId="19" xfId="0" applyNumberFormat="1" applyBorder="1" applyAlignment="1">
      <alignment horizontal="left"/>
    </xf>
    <xf numFmtId="0" fontId="0" fillId="34" borderId="19" xfId="0" applyFill="1" applyBorder="1" applyAlignment="1">
      <alignment horizontal="left"/>
    </xf>
    <xf numFmtId="190" fontId="0" fillId="0" borderId="19" xfId="0" applyNumberForma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33" xfId="0" applyBorder="1" applyAlignment="1">
      <alignment horizontal="left"/>
    </xf>
    <xf numFmtId="3" fontId="0" fillId="0" borderId="0" xfId="0" applyNumberFormat="1" applyBorder="1" applyAlignment="1">
      <alignment horizontal="left"/>
    </xf>
    <xf numFmtId="190" fontId="0" fillId="0" borderId="0" xfId="0" applyNumberForma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6" xfId="0" applyBorder="1" applyAlignment="1">
      <alignment horizontal="left"/>
    </xf>
    <xf numFmtId="190" fontId="0" fillId="34" borderId="0" xfId="0" applyNumberFormat="1" applyFill="1" applyAlignment="1">
      <alignment horizontal="center"/>
    </xf>
    <xf numFmtId="0" fontId="0" fillId="0" borderId="17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190" fontId="0" fillId="0" borderId="19" xfId="114" applyNumberFormat="1" applyFont="1" applyBorder="1" applyAlignment="1">
      <alignment horizontal="left"/>
    </xf>
    <xf numFmtId="190" fontId="0" fillId="0" borderId="0" xfId="114" applyNumberFormat="1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190" fontId="0" fillId="13" borderId="0" xfId="114" applyNumberFormat="1" applyFont="1" applyFill="1" applyBorder="1" applyAlignment="1">
      <alignment horizontal="left"/>
    </xf>
    <xf numFmtId="190" fontId="0" fillId="13" borderId="0" xfId="0" applyNumberFormat="1" applyFill="1" applyAlignment="1">
      <alignment/>
    </xf>
    <xf numFmtId="0" fontId="10" fillId="0" borderId="0" xfId="90" applyFont="1" applyAlignment="1">
      <alignment horizontal="left"/>
      <protection/>
    </xf>
    <xf numFmtId="0" fontId="16" fillId="0" borderId="0" xfId="90">
      <alignment/>
      <protection/>
    </xf>
    <xf numFmtId="0" fontId="23" fillId="0" borderId="0" xfId="90" applyFont="1" applyAlignment="1">
      <alignment horizontal="left"/>
      <protection/>
    </xf>
    <xf numFmtId="0" fontId="16" fillId="0" borderId="0" xfId="90" applyAlignment="1">
      <alignment horizontal="left"/>
      <protection/>
    </xf>
    <xf numFmtId="0" fontId="10" fillId="37" borderId="27" xfId="90" applyNumberFormat="1" applyFont="1" applyFill="1" applyBorder="1" applyAlignment="1">
      <alignment horizontal="left" vertical="center" wrapText="1"/>
      <protection/>
    </xf>
    <xf numFmtId="0" fontId="10" fillId="37" borderId="27" xfId="90" applyNumberFormat="1" applyFont="1" applyFill="1" applyBorder="1" applyAlignment="1">
      <alignment horizontal="center" vertical="center" wrapText="1"/>
      <protection/>
    </xf>
    <xf numFmtId="1" fontId="29" fillId="40" borderId="27" xfId="90" applyNumberFormat="1" applyFont="1" applyFill="1" applyBorder="1" applyAlignment="1">
      <alignment horizontal="left" vertical="top"/>
      <protection/>
    </xf>
    <xf numFmtId="0" fontId="29" fillId="40" borderId="27" xfId="90" applyNumberFormat="1" applyFont="1" applyFill="1" applyBorder="1" applyAlignment="1">
      <alignment horizontal="left" vertical="top" wrapText="1"/>
      <protection/>
    </xf>
    <xf numFmtId="4" fontId="29" fillId="40" borderId="27" xfId="90" applyNumberFormat="1" applyFont="1" applyFill="1" applyBorder="1" applyAlignment="1">
      <alignment horizontal="right" vertical="top" wrapText="1"/>
      <protection/>
    </xf>
    <xf numFmtId="0" fontId="29" fillId="40" borderId="27" xfId="90" applyNumberFormat="1" applyFont="1" applyFill="1" applyBorder="1" applyAlignment="1">
      <alignment horizontal="right" vertical="top" wrapText="1"/>
      <protection/>
    </xf>
    <xf numFmtId="0" fontId="6" fillId="0" borderId="27" xfId="90" applyNumberFormat="1" applyFont="1" applyBorder="1" applyAlignment="1">
      <alignment horizontal="left" vertical="top" indent="2"/>
      <protection/>
    </xf>
    <xf numFmtId="1" fontId="6" fillId="0" borderId="27" xfId="90" applyNumberFormat="1" applyFont="1" applyBorder="1" applyAlignment="1">
      <alignment horizontal="left" vertical="top"/>
      <protection/>
    </xf>
    <xf numFmtId="4" fontId="6" fillId="0" borderId="27" xfId="90" applyNumberFormat="1" applyFont="1" applyBorder="1" applyAlignment="1">
      <alignment horizontal="right" vertical="top" wrapText="1"/>
      <protection/>
    </xf>
    <xf numFmtId="0" fontId="6" fillId="0" borderId="27" xfId="90" applyNumberFormat="1" applyFont="1" applyBorder="1" applyAlignment="1">
      <alignment horizontal="right" vertical="top" wrapText="1"/>
      <protection/>
    </xf>
    <xf numFmtId="0" fontId="6" fillId="40" borderId="27" xfId="90" applyNumberFormat="1" applyFont="1" applyFill="1" applyBorder="1" applyAlignment="1">
      <alignment horizontal="left" vertical="top"/>
      <protection/>
    </xf>
    <xf numFmtId="0" fontId="6" fillId="0" borderId="27" xfId="91" applyNumberFormat="1" applyFont="1" applyBorder="1" applyAlignment="1">
      <alignment horizontal="left" vertical="top" indent="2"/>
      <protection/>
    </xf>
    <xf numFmtId="1" fontId="6" fillId="0" borderId="27" xfId="91" applyNumberFormat="1" applyFont="1" applyBorder="1" applyAlignment="1">
      <alignment horizontal="left" vertical="top"/>
      <protection/>
    </xf>
    <xf numFmtId="4" fontId="6" fillId="0" borderId="27" xfId="91" applyNumberFormat="1" applyFont="1" applyBorder="1" applyAlignment="1">
      <alignment horizontal="right" vertical="top" wrapText="1"/>
      <protection/>
    </xf>
    <xf numFmtId="0" fontId="6" fillId="0" borderId="27" xfId="91" applyNumberFormat="1" applyFont="1" applyBorder="1" applyAlignment="1">
      <alignment horizontal="right" vertical="top" wrapText="1"/>
      <protection/>
    </xf>
    <xf numFmtId="2" fontId="6" fillId="0" borderId="27" xfId="91" applyNumberFormat="1" applyFont="1" applyBorder="1" applyAlignment="1">
      <alignment horizontal="right" vertical="top" wrapText="1"/>
      <protection/>
    </xf>
    <xf numFmtId="0" fontId="6" fillId="40" borderId="27" xfId="91" applyNumberFormat="1" applyFont="1" applyFill="1" applyBorder="1" applyAlignment="1">
      <alignment horizontal="left" vertical="top"/>
      <protection/>
    </xf>
    <xf numFmtId="0" fontId="6" fillId="40" borderId="27" xfId="91" applyNumberFormat="1" applyFont="1" applyFill="1" applyBorder="1" applyAlignment="1">
      <alignment horizontal="left" vertical="top" wrapText="1"/>
      <protection/>
    </xf>
    <xf numFmtId="4" fontId="6" fillId="40" borderId="27" xfId="91" applyNumberFormat="1" applyFont="1" applyFill="1" applyBorder="1" applyAlignment="1">
      <alignment horizontal="right" vertical="top" wrapText="1"/>
      <protection/>
    </xf>
    <xf numFmtId="1" fontId="6" fillId="0" borderId="27" xfId="99" applyNumberFormat="1" applyFont="1" applyBorder="1" applyAlignment="1">
      <alignment horizontal="left" vertical="top" wrapText="1"/>
      <protection/>
    </xf>
    <xf numFmtId="0" fontId="6" fillId="0" borderId="27" xfId="99" applyNumberFormat="1" applyFont="1" applyBorder="1" applyAlignment="1">
      <alignment horizontal="left" vertical="top" wrapText="1"/>
      <protection/>
    </xf>
    <xf numFmtId="2" fontId="6" fillId="0" borderId="27" xfId="92" applyNumberFormat="1" applyFont="1" applyBorder="1" applyAlignment="1">
      <alignment horizontal="right" vertical="top" wrapText="1"/>
      <protection/>
    </xf>
    <xf numFmtId="3" fontId="7" fillId="34" borderId="10" xfId="0" applyNumberFormat="1" applyFont="1" applyFill="1" applyBorder="1" applyAlignment="1">
      <alignment horizontal="right" vertical="center"/>
    </xf>
    <xf numFmtId="3" fontId="7" fillId="34" borderId="18" xfId="0" applyNumberFormat="1" applyFont="1" applyFill="1" applyBorder="1" applyAlignment="1">
      <alignment horizontal="right" vertical="center"/>
    </xf>
    <xf numFmtId="0" fontId="10" fillId="37" borderId="39" xfId="97" applyNumberFormat="1" applyFont="1" applyFill="1" applyBorder="1" applyAlignment="1">
      <alignment horizontal="center" vertical="center" wrapText="1"/>
      <protection/>
    </xf>
    <xf numFmtId="4" fontId="6" fillId="0" borderId="0" xfId="91" applyNumberFormat="1" applyFont="1" applyBorder="1" applyAlignment="1">
      <alignment horizontal="right" vertical="top" wrapText="1"/>
      <protection/>
    </xf>
    <xf numFmtId="0" fontId="0" fillId="0" borderId="40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190" fontId="0" fillId="0" borderId="0" xfId="114" applyNumberFormat="1" applyFont="1" applyAlignment="1">
      <alignment/>
    </xf>
    <xf numFmtId="0" fontId="0" fillId="0" borderId="43" xfId="0" applyBorder="1" applyAlignment="1">
      <alignment/>
    </xf>
    <xf numFmtId="190" fontId="0" fillId="0" borderId="43" xfId="0" applyNumberFormat="1" applyBorder="1" applyAlignment="1">
      <alignment/>
    </xf>
    <xf numFmtId="190" fontId="0" fillId="0" borderId="44" xfId="0" applyNumberFormat="1" applyBorder="1" applyAlignment="1">
      <alignment/>
    </xf>
    <xf numFmtId="190" fontId="0" fillId="0" borderId="45" xfId="0" applyNumberFormat="1" applyBorder="1" applyAlignment="1">
      <alignment/>
    </xf>
    <xf numFmtId="190" fontId="0" fillId="0" borderId="40" xfId="0" applyNumberFormat="1" applyBorder="1" applyAlignment="1">
      <alignment/>
    </xf>
    <xf numFmtId="190" fontId="0" fillId="0" borderId="41" xfId="0" applyNumberFormat="1" applyBorder="1" applyAlignment="1">
      <alignment/>
    </xf>
    <xf numFmtId="190" fontId="0" fillId="0" borderId="42" xfId="0" applyNumberFormat="1" applyBorder="1" applyAlignment="1">
      <alignment/>
    </xf>
    <xf numFmtId="190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190" fontId="0" fillId="0" borderId="47" xfId="0" applyNumberFormat="1" applyBorder="1" applyAlignment="1">
      <alignment/>
    </xf>
    <xf numFmtId="190" fontId="0" fillId="0" borderId="0" xfId="0" applyNumberFormat="1" applyAlignment="1">
      <alignment/>
    </xf>
    <xf numFmtId="190" fontId="0" fillId="0" borderId="48" xfId="0" applyNumberFormat="1" applyBorder="1" applyAlignment="1">
      <alignment/>
    </xf>
    <xf numFmtId="190" fontId="0" fillId="0" borderId="49" xfId="0" applyNumberFormat="1" applyBorder="1" applyAlignment="1">
      <alignment/>
    </xf>
    <xf numFmtId="43" fontId="0" fillId="34" borderId="10" xfId="114" applyFont="1" applyFill="1" applyBorder="1" applyAlignment="1">
      <alignment horizontal="center"/>
    </xf>
    <xf numFmtId="0" fontId="9" fillId="34" borderId="0" xfId="0" applyNumberFormat="1" applyFont="1" applyFill="1" applyAlignment="1">
      <alignment horizontal="center" vertical="top"/>
    </xf>
    <xf numFmtId="0" fontId="6" fillId="0" borderId="50" xfId="0" applyNumberFormat="1" applyFont="1" applyBorder="1" applyAlignment="1">
      <alignment horizontal="left" vertical="center"/>
    </xf>
    <xf numFmtId="0" fontId="6" fillId="0" borderId="50" xfId="0" applyNumberFormat="1" applyFont="1" applyBorder="1" applyAlignment="1">
      <alignment horizontal="left" vertical="center" wrapText="1"/>
    </xf>
    <xf numFmtId="0" fontId="7" fillId="0" borderId="50" xfId="0" applyNumberFormat="1" applyFont="1" applyBorder="1" applyAlignment="1">
      <alignment horizontal="left" vertical="center"/>
    </xf>
    <xf numFmtId="0" fontId="7" fillId="0" borderId="31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0" xfId="0" applyNumberFormat="1" applyFont="1" applyBorder="1" applyAlignment="1">
      <alignment horizontal="left" vertical="center"/>
    </xf>
    <xf numFmtId="0" fontId="17" fillId="34" borderId="0" xfId="0" applyNumberFormat="1" applyFont="1" applyFill="1" applyBorder="1" applyAlignment="1">
      <alignment horizontal="left"/>
    </xf>
    <xf numFmtId="0" fontId="7" fillId="0" borderId="37" xfId="0" applyNumberFormat="1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6" fillId="0" borderId="10" xfId="0" applyNumberFormat="1" applyFont="1" applyBorder="1" applyAlignment="1">
      <alignment horizontal="left" vertical="center"/>
    </xf>
    <xf numFmtId="0" fontId="7" fillId="0" borderId="50" xfId="0" applyNumberFormat="1" applyFont="1" applyBorder="1" applyAlignment="1">
      <alignment horizontal="center" vertical="center"/>
    </xf>
    <xf numFmtId="0" fontId="7" fillId="0" borderId="5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33" xfId="0" applyNumberFormat="1" applyFont="1" applyBorder="1" applyAlignment="1">
      <alignment horizontal="left" vertical="center" wrapText="1"/>
    </xf>
    <xf numFmtId="0" fontId="7" fillId="0" borderId="51" xfId="0" applyNumberFormat="1" applyFont="1" applyBorder="1" applyAlignment="1">
      <alignment horizontal="center" vertical="center"/>
    </xf>
    <xf numFmtId="1" fontId="5" fillId="0" borderId="51" xfId="0" applyNumberFormat="1" applyFont="1" applyBorder="1" applyAlignment="1">
      <alignment horizontal="center" vertical="center"/>
    </xf>
    <xf numFmtId="0" fontId="7" fillId="0" borderId="51" xfId="0" applyNumberFormat="1" applyFont="1" applyBorder="1" applyAlignment="1">
      <alignment horizontal="left" vertical="center"/>
    </xf>
    <xf numFmtId="0" fontId="6" fillId="0" borderId="50" xfId="0" applyNumberFormat="1" applyFont="1" applyBorder="1" applyAlignment="1">
      <alignment horizontal="left" vertical="top"/>
    </xf>
    <xf numFmtId="0" fontId="6" fillId="0" borderId="50" xfId="0" applyNumberFormat="1" applyFont="1" applyBorder="1" applyAlignment="1">
      <alignment horizontal="left" vertical="top" wrapText="1"/>
    </xf>
    <xf numFmtId="0" fontId="7" fillId="34" borderId="34" xfId="0" applyNumberFormat="1" applyFont="1" applyFill="1" applyBorder="1" applyAlignment="1">
      <alignment horizontal="left" wrapText="1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0" fillId="0" borderId="51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NumberFormat="1" applyFont="1" applyAlignment="1">
      <alignment horizontal="center" vertical="center" wrapText="1"/>
    </xf>
    <xf numFmtId="0" fontId="7" fillId="0" borderId="0" xfId="0" applyNumberFormat="1" applyFont="1" applyFill="1" applyAlignment="1">
      <alignment horizontal="left" wrapText="1"/>
    </xf>
    <xf numFmtId="0" fontId="8" fillId="0" borderId="31" xfId="0" applyNumberFormat="1" applyFont="1" applyBorder="1" applyAlignment="1">
      <alignment horizontal="center" vertical="center"/>
    </xf>
    <xf numFmtId="1" fontId="9" fillId="0" borderId="31" xfId="0" applyNumberFormat="1" applyFont="1" applyBorder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0" applyNumberFormat="1" applyFont="1" applyFill="1" applyAlignment="1">
      <alignment horizontal="right" vertical="center" wrapText="1"/>
    </xf>
    <xf numFmtId="0" fontId="10" fillId="0" borderId="52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left" vertical="center"/>
    </xf>
    <xf numFmtId="0" fontId="6" fillId="0" borderId="19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 vertical="center"/>
    </xf>
    <xf numFmtId="0" fontId="6" fillId="0" borderId="53" xfId="0" applyNumberFormat="1" applyFont="1" applyBorder="1" applyAlignment="1">
      <alignment horizontal="left" vertical="center"/>
    </xf>
    <xf numFmtId="0" fontId="6" fillId="0" borderId="19" xfId="0" applyNumberFormat="1" applyFont="1" applyBorder="1" applyAlignment="1">
      <alignment horizontal="left" vertical="center" wrapText="1"/>
    </xf>
    <xf numFmtId="0" fontId="6" fillId="0" borderId="30" xfId="0" applyNumberFormat="1" applyFont="1" applyBorder="1" applyAlignment="1">
      <alignment horizontal="left" vertical="top"/>
    </xf>
    <xf numFmtId="0" fontId="6" fillId="0" borderId="53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top"/>
    </xf>
    <xf numFmtId="0" fontId="6" fillId="0" borderId="5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53" xfId="0" applyNumberFormat="1" applyFont="1" applyBorder="1" applyAlignment="1">
      <alignment vertical="center"/>
    </xf>
    <xf numFmtId="0" fontId="6" fillId="0" borderId="30" xfId="0" applyNumberFormat="1" applyFont="1" applyBorder="1" applyAlignment="1">
      <alignment horizontal="left" vertical="center" wrapText="1"/>
    </xf>
    <xf numFmtId="0" fontId="7" fillId="0" borderId="30" xfId="0" applyNumberFormat="1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4" fontId="6" fillId="0" borderId="27" xfId="96" applyNumberFormat="1" applyFont="1" applyBorder="1" applyAlignment="1">
      <alignment horizontal="right" vertical="top" wrapText="1"/>
      <protection/>
    </xf>
    <xf numFmtId="4" fontId="6" fillId="0" borderId="27" xfId="99" applyNumberFormat="1" applyFont="1" applyBorder="1" applyAlignment="1">
      <alignment horizontal="right" vertical="top" wrapText="1"/>
      <protection/>
    </xf>
    <xf numFmtId="2" fontId="6" fillId="0" borderId="27" xfId="99" applyNumberFormat="1" applyFont="1" applyBorder="1" applyAlignment="1">
      <alignment horizontal="right" vertical="top" wrapText="1"/>
      <protection/>
    </xf>
    <xf numFmtId="2" fontId="24" fillId="0" borderId="27" xfId="99" applyNumberFormat="1" applyFont="1" applyBorder="1" applyAlignment="1">
      <alignment horizontal="right" vertical="top" wrapText="1"/>
      <protection/>
    </xf>
    <xf numFmtId="0" fontId="10" fillId="37" borderId="27" xfId="96" applyNumberFormat="1" applyFont="1" applyFill="1" applyBorder="1" applyAlignment="1">
      <alignment horizontal="center" vertical="center" wrapText="1"/>
      <protection/>
    </xf>
    <xf numFmtId="4" fontId="24" fillId="0" borderId="27" xfId="99" applyNumberFormat="1" applyFont="1" applyBorder="1" applyAlignment="1">
      <alignment horizontal="right" vertical="top" wrapText="1"/>
      <protection/>
    </xf>
    <xf numFmtId="0" fontId="10" fillId="37" borderId="27" xfId="93" applyNumberFormat="1" applyFont="1" applyFill="1" applyBorder="1" applyAlignment="1">
      <alignment horizontal="center" vertical="center" wrapText="1"/>
      <protection/>
    </xf>
    <xf numFmtId="0" fontId="10" fillId="37" borderId="32" xfId="93" applyNumberFormat="1" applyFont="1" applyFill="1" applyBorder="1" applyAlignment="1">
      <alignment horizontal="center" vertical="center" wrapText="1"/>
      <protection/>
    </xf>
  </cellXfs>
  <cellStyles count="105">
    <cellStyle name="Normal" xfId="0"/>
    <cellStyle name="20% — акцент1" xfId="15"/>
    <cellStyle name="20% — акцент1 2" xfId="16"/>
    <cellStyle name="20% — акцент2" xfId="17"/>
    <cellStyle name="20% — акцент2 2" xfId="18"/>
    <cellStyle name="20% — акцент3" xfId="19"/>
    <cellStyle name="20% — акцент3 2" xfId="20"/>
    <cellStyle name="20% — акцент4" xfId="21"/>
    <cellStyle name="20% — акцент4 2" xfId="22"/>
    <cellStyle name="20% — акцент5" xfId="23"/>
    <cellStyle name="20% — акцент5 2" xfId="24"/>
    <cellStyle name="20% — акцент6" xfId="25"/>
    <cellStyle name="20% — акцент6 2" xfId="26"/>
    <cellStyle name="40% — акцент1" xfId="27"/>
    <cellStyle name="40% — акцент1 2" xfId="28"/>
    <cellStyle name="40% — акцент2" xfId="29"/>
    <cellStyle name="40% — акцент2 2" xfId="30"/>
    <cellStyle name="40% — акцент3" xfId="31"/>
    <cellStyle name="40% — акцент3 2" xfId="32"/>
    <cellStyle name="40% — акцент4" xfId="33"/>
    <cellStyle name="40% — акцент4 2" xfId="34"/>
    <cellStyle name="40% — акцент5" xfId="35"/>
    <cellStyle name="40% — акцент5 2" xfId="36"/>
    <cellStyle name="40% — акцент6" xfId="37"/>
    <cellStyle name="40% — акцент6 2" xfId="38"/>
    <cellStyle name="60% — акцент1" xfId="39"/>
    <cellStyle name="60% — акцент1 2" xfId="40"/>
    <cellStyle name="60% — акцент2" xfId="41"/>
    <cellStyle name="60% — акцент2 2" xfId="42"/>
    <cellStyle name="60% — акцент3" xfId="43"/>
    <cellStyle name="60% — акцент3 2" xfId="44"/>
    <cellStyle name="60% — акцент4" xfId="45"/>
    <cellStyle name="60% — акцент4 2" xfId="46"/>
    <cellStyle name="60% — акцент5" xfId="47"/>
    <cellStyle name="60% — акцент5 2" xfId="48"/>
    <cellStyle name="60% — акцент6" xfId="49"/>
    <cellStyle name="60% — акцент6 2" xfId="50"/>
    <cellStyle name="Normal 2" xfId="51"/>
    <cellStyle name="Normal_Sheet2" xfId="52"/>
    <cellStyle name="Акцент1" xfId="53"/>
    <cellStyle name="Акцент1 2" xfId="54"/>
    <cellStyle name="Акцент2" xfId="55"/>
    <cellStyle name="Акцент2 2" xfId="56"/>
    <cellStyle name="Акцент3" xfId="57"/>
    <cellStyle name="Акцент3 2" xfId="58"/>
    <cellStyle name="Акцент4" xfId="59"/>
    <cellStyle name="Акцент4 2" xfId="60"/>
    <cellStyle name="Акцент5" xfId="61"/>
    <cellStyle name="Акцент5 2" xfId="62"/>
    <cellStyle name="Акцент6" xfId="63"/>
    <cellStyle name="Акцент6 2" xfId="64"/>
    <cellStyle name="Ввод " xfId="65"/>
    <cellStyle name="Ввод  2" xfId="66"/>
    <cellStyle name="Вывод" xfId="67"/>
    <cellStyle name="Вывод 2" xfId="68"/>
    <cellStyle name="Вычисление" xfId="69"/>
    <cellStyle name="Вычисление 2" xfId="70"/>
    <cellStyle name="Hyperlink" xfId="71"/>
    <cellStyle name="Currency" xfId="72"/>
    <cellStyle name="Currency [0]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ейтральный" xfId="87"/>
    <cellStyle name="Нейтральный 2" xfId="88"/>
    <cellStyle name="Обычный 2" xfId="89"/>
    <cellStyle name="Обычный_1000" xfId="90"/>
    <cellStyle name="Обычный_1000 (2)" xfId="91"/>
    <cellStyle name="Обычный_5610" xfId="92"/>
    <cellStyle name="Обычный_Лист1" xfId="93"/>
    <cellStyle name="Обычный_Лист3" xfId="94"/>
    <cellStyle name="Обычный_Лист6" xfId="95"/>
    <cellStyle name="Обычный_Лист7" xfId="96"/>
    <cellStyle name="Обычный_Лист8" xfId="97"/>
    <cellStyle name="Обычный_осв" xfId="98"/>
    <cellStyle name="Обычный_свод" xfId="99"/>
    <cellStyle name="Обычный_ф2" xfId="100"/>
    <cellStyle name="Обычный_ф3" xfId="101"/>
    <cellStyle name="Followed Hyperlink" xfId="102"/>
    <cellStyle name="Плохой" xfId="103"/>
    <cellStyle name="Плохой 2" xfId="104"/>
    <cellStyle name="Пояснение" xfId="105"/>
    <cellStyle name="Пояснение 2" xfId="106"/>
    <cellStyle name="Примечание" xfId="107"/>
    <cellStyle name="Примечание 2" xfId="108"/>
    <cellStyle name="Percent" xfId="109"/>
    <cellStyle name="Связанная ячейка" xfId="110"/>
    <cellStyle name="Связанная ячейка 2" xfId="111"/>
    <cellStyle name="Текст предупреждения" xfId="112"/>
    <cellStyle name="Текст предупреждения 2" xfId="113"/>
    <cellStyle name="Comma" xfId="114"/>
    <cellStyle name="Comma [0]" xfId="115"/>
    <cellStyle name="Финансовый 2" xfId="116"/>
    <cellStyle name="Хороший" xfId="117"/>
    <cellStyle name="Хороший 2" xfId="118"/>
  </cellStyles>
  <dxfs count="2">
    <dxf>
      <numFmt numFmtId="189" formatCode="_-* #,##0.0_р_._-;\-* #,##0.0_р_._-;_-* &quot;-&quot;??_р_._-;_-@_-"/>
      <border/>
    </dxf>
    <dxf>
      <numFmt numFmtId="190" formatCode="_-* #,##0_р_._-;\-* #,##0_р_._-;_-* &quot;-&quot;??_р_._-;_-@_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pivotCacheDefinition" Target="pivotCache/pivotCacheDefinition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8;&#1089;&#1080;&#1085;&#1072;\Downloads\&#1069;&#1082;&#1086;&#1090;&#1086;&#1085;%20&#1054;&#1090;&#1076;&#1077;&#1083;&#1100;&#1085;&#1072;&#1103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3ф"/>
      <sheetName val="4ф"/>
      <sheetName val="осв"/>
      <sheetName val="mapping"/>
      <sheetName val="5610"/>
      <sheetName val="1000"/>
      <sheetName val="осв16"/>
      <sheetName val="свод "/>
      <sheetName val="Лист1"/>
      <sheetName val="Лист2"/>
      <sheetName val="осв конс"/>
      <sheetName val="5610 конс"/>
      <sheetName val="1000 конс"/>
      <sheetName val="Лист3"/>
      <sheetName val="Лист4"/>
    </sheetNames>
    <sheetDataSet>
      <sheetData sheetId="5">
        <row r="1">
          <cell r="A1" t="str">
            <v>Счет</v>
          </cell>
          <cell r="E1" t="str">
            <v>тип</v>
          </cell>
        </row>
        <row r="2">
          <cell r="A2">
            <v>1010</v>
          </cell>
          <cell r="E2" t="str">
            <v>ДС</v>
          </cell>
        </row>
        <row r="3">
          <cell r="A3">
            <v>1021</v>
          </cell>
          <cell r="E3" t="str">
            <v>ДС</v>
          </cell>
        </row>
        <row r="4">
          <cell r="A4">
            <v>1022</v>
          </cell>
          <cell r="E4" t="str">
            <v>ДС</v>
          </cell>
        </row>
        <row r="5">
          <cell r="A5">
            <v>1030</v>
          </cell>
          <cell r="E5" t="str">
            <v>ДС</v>
          </cell>
        </row>
        <row r="6">
          <cell r="A6">
            <v>1050</v>
          </cell>
          <cell r="E6" t="str">
            <v>ДС</v>
          </cell>
        </row>
        <row r="7">
          <cell r="A7">
            <v>1060</v>
          </cell>
          <cell r="E7" t="str">
            <v>ДС</v>
          </cell>
        </row>
        <row r="8">
          <cell r="A8">
            <v>1150</v>
          </cell>
          <cell r="E8" t="str">
            <v>ДЗ доченим</v>
          </cell>
        </row>
        <row r="9">
          <cell r="A9">
            <v>1210</v>
          </cell>
          <cell r="E9" t="str">
            <v>ДЗ торговая</v>
          </cell>
        </row>
        <row r="10">
          <cell r="A10">
            <v>1220</v>
          </cell>
          <cell r="E10" t="str">
            <v>ДЗ дочерних</v>
          </cell>
        </row>
        <row r="11">
          <cell r="A11">
            <v>1230</v>
          </cell>
          <cell r="E11" t="str">
            <v>ДЗ дочерних</v>
          </cell>
        </row>
        <row r="12">
          <cell r="A12">
            <v>1240</v>
          </cell>
          <cell r="E12" t="str">
            <v>ДЗ дочерних</v>
          </cell>
        </row>
        <row r="13">
          <cell r="A13">
            <v>1251</v>
          </cell>
          <cell r="E13" t="str">
            <v>ДЗ прочая</v>
          </cell>
        </row>
        <row r="14">
          <cell r="A14">
            <v>1252</v>
          </cell>
          <cell r="E14" t="str">
            <v>ДЗ прочая</v>
          </cell>
        </row>
        <row r="15">
          <cell r="A15">
            <v>1253</v>
          </cell>
          <cell r="E15" t="str">
            <v>ДЗ прочая</v>
          </cell>
        </row>
        <row r="16">
          <cell r="A16">
            <v>1254</v>
          </cell>
          <cell r="E16" t="str">
            <v>ДЗ прочая</v>
          </cell>
        </row>
        <row r="17">
          <cell r="A17">
            <v>1270</v>
          </cell>
          <cell r="E17" t="str">
            <v>ДЗ вознаграждения</v>
          </cell>
        </row>
        <row r="18">
          <cell r="A18">
            <v>1281</v>
          </cell>
          <cell r="E18" t="str">
            <v>ДЗ прочая</v>
          </cell>
        </row>
        <row r="19">
          <cell r="A19">
            <v>1282</v>
          </cell>
          <cell r="E19" t="str">
            <v>ДЗ прочая</v>
          </cell>
        </row>
        <row r="20">
          <cell r="A20">
            <v>1284</v>
          </cell>
          <cell r="E20" t="str">
            <v>ДЗ прочая</v>
          </cell>
        </row>
        <row r="21">
          <cell r="A21">
            <v>1290</v>
          </cell>
          <cell r="E21" t="str">
            <v>ДЗ резерв</v>
          </cell>
        </row>
        <row r="22">
          <cell r="A22">
            <v>1311</v>
          </cell>
          <cell r="E22" t="str">
            <v>ТМЦ</v>
          </cell>
        </row>
        <row r="23">
          <cell r="A23">
            <v>1312</v>
          </cell>
          <cell r="E23" t="str">
            <v>ТМЦ</v>
          </cell>
        </row>
        <row r="24">
          <cell r="A24">
            <v>1314</v>
          </cell>
          <cell r="E24" t="str">
            <v>ТМЦ</v>
          </cell>
        </row>
        <row r="25">
          <cell r="A25">
            <v>1315</v>
          </cell>
          <cell r="E25" t="str">
            <v>ТМЦ</v>
          </cell>
        </row>
        <row r="26">
          <cell r="A26">
            <v>1317</v>
          </cell>
          <cell r="E26" t="str">
            <v>ТМЦ</v>
          </cell>
        </row>
        <row r="27">
          <cell r="A27">
            <v>1320</v>
          </cell>
          <cell r="E27" t="str">
            <v>ГП</v>
          </cell>
        </row>
        <row r="28">
          <cell r="A28">
            <v>1330</v>
          </cell>
          <cell r="E28" t="str">
            <v>ТМЦ</v>
          </cell>
        </row>
        <row r="29">
          <cell r="A29">
            <v>1341</v>
          </cell>
          <cell r="E29" t="str">
            <v>НЗП</v>
          </cell>
        </row>
        <row r="30">
          <cell r="A30">
            <v>1343</v>
          </cell>
          <cell r="E30" t="str">
            <v>НЗП</v>
          </cell>
        </row>
        <row r="31">
          <cell r="A31">
            <v>1410</v>
          </cell>
          <cell r="E31" t="str">
            <v>ДЗ налоги</v>
          </cell>
        </row>
        <row r="32">
          <cell r="A32">
            <v>1420</v>
          </cell>
          <cell r="E32" t="str">
            <v>ДЗ налоги</v>
          </cell>
        </row>
        <row r="33">
          <cell r="A33">
            <v>1430</v>
          </cell>
          <cell r="E33" t="str">
            <v>ДЗ прочие платежи</v>
          </cell>
        </row>
        <row r="34">
          <cell r="A34">
            <v>1611</v>
          </cell>
          <cell r="E34" t="str">
            <v>ДЗ авансы</v>
          </cell>
        </row>
        <row r="35">
          <cell r="A35">
            <v>1612</v>
          </cell>
          <cell r="E35" t="str">
            <v>ДЗ авансы</v>
          </cell>
        </row>
        <row r="36">
          <cell r="A36">
            <v>1620</v>
          </cell>
          <cell r="E36" t="str">
            <v>РБП </v>
          </cell>
        </row>
        <row r="37">
          <cell r="A37">
            <v>1630</v>
          </cell>
          <cell r="E37" t="str">
            <v>ДЗ прочие </v>
          </cell>
        </row>
        <row r="38">
          <cell r="A38">
            <v>2010</v>
          </cell>
          <cell r="E38" t="str">
            <v>ДЗ долгосрочные займы</v>
          </cell>
        </row>
        <row r="39">
          <cell r="A39">
            <v>2040</v>
          </cell>
          <cell r="E39" t="str">
            <v>инвестиции в дочерние</v>
          </cell>
        </row>
        <row r="40">
          <cell r="A40">
            <v>2150</v>
          </cell>
          <cell r="E40" t="str">
            <v>ДЗ прочие </v>
          </cell>
        </row>
        <row r="41">
          <cell r="A41">
            <v>2153</v>
          </cell>
          <cell r="E41" t="str">
            <v>ДЗ займы работникам</v>
          </cell>
        </row>
        <row r="42">
          <cell r="A42">
            <v>2184</v>
          </cell>
          <cell r="E42" t="str">
            <v>ДЗ прочие </v>
          </cell>
        </row>
        <row r="43">
          <cell r="A43">
            <v>2310</v>
          </cell>
          <cell r="E43" t="str">
            <v>инвестиции</v>
          </cell>
        </row>
        <row r="44">
          <cell r="A44">
            <v>2411</v>
          </cell>
          <cell r="E44" t="str">
            <v>ОС</v>
          </cell>
        </row>
        <row r="45">
          <cell r="A45">
            <v>2412</v>
          </cell>
          <cell r="E45" t="str">
            <v>ОС</v>
          </cell>
        </row>
        <row r="46">
          <cell r="A46">
            <v>2413</v>
          </cell>
          <cell r="E46" t="str">
            <v>ОС</v>
          </cell>
        </row>
        <row r="47">
          <cell r="A47">
            <v>2414</v>
          </cell>
          <cell r="E47" t="str">
            <v>ОС</v>
          </cell>
        </row>
        <row r="48">
          <cell r="A48">
            <v>2415</v>
          </cell>
          <cell r="E48" t="str">
            <v>ОС</v>
          </cell>
        </row>
        <row r="49">
          <cell r="A49">
            <v>2416</v>
          </cell>
          <cell r="E49" t="str">
            <v>ОС</v>
          </cell>
        </row>
        <row r="50">
          <cell r="A50">
            <v>2420</v>
          </cell>
          <cell r="E50" t="str">
            <v>износ</v>
          </cell>
        </row>
        <row r="51">
          <cell r="A51">
            <v>2421</v>
          </cell>
          <cell r="E51" t="str">
            <v>износ</v>
          </cell>
        </row>
        <row r="52">
          <cell r="A52">
            <v>2422</v>
          </cell>
          <cell r="E52" t="str">
            <v>износ</v>
          </cell>
        </row>
        <row r="53">
          <cell r="A53">
            <v>2423</v>
          </cell>
          <cell r="E53" t="str">
            <v>износ</v>
          </cell>
        </row>
        <row r="54">
          <cell r="A54">
            <v>2424</v>
          </cell>
          <cell r="E54" t="str">
            <v>износ</v>
          </cell>
        </row>
        <row r="55">
          <cell r="A55">
            <v>2425</v>
          </cell>
          <cell r="E55" t="str">
            <v>износ</v>
          </cell>
        </row>
        <row r="56">
          <cell r="A56">
            <v>2730</v>
          </cell>
          <cell r="E56" t="str">
            <v>НА</v>
          </cell>
        </row>
        <row r="57">
          <cell r="A57">
            <v>2740</v>
          </cell>
          <cell r="E57" t="str">
            <v>износ</v>
          </cell>
        </row>
        <row r="58">
          <cell r="A58">
            <v>2810</v>
          </cell>
          <cell r="E58" t="str">
            <v>ОНА</v>
          </cell>
        </row>
        <row r="59">
          <cell r="A59">
            <v>2910</v>
          </cell>
          <cell r="E59" t="str">
            <v>ОНА</v>
          </cell>
        </row>
        <row r="60">
          <cell r="A60">
            <v>2931</v>
          </cell>
          <cell r="E60" t="str">
            <v>НЗС</v>
          </cell>
        </row>
        <row r="61">
          <cell r="A61">
            <v>2933</v>
          </cell>
          <cell r="E61" t="str">
            <v>НЗС</v>
          </cell>
        </row>
        <row r="62">
          <cell r="A62">
            <v>2934</v>
          </cell>
          <cell r="E62" t="str">
            <v>НЗС</v>
          </cell>
        </row>
        <row r="63">
          <cell r="A63">
            <v>3010</v>
          </cell>
          <cell r="E63" t="str">
            <v>Займы</v>
          </cell>
        </row>
        <row r="64">
          <cell r="A64">
            <v>3050</v>
          </cell>
          <cell r="E64" t="str">
            <v>Займы внутри группы</v>
          </cell>
        </row>
        <row r="65">
          <cell r="A65">
            <v>3110</v>
          </cell>
          <cell r="E65" t="str">
            <v>КЗ налоги</v>
          </cell>
        </row>
        <row r="66">
          <cell r="A66">
            <v>3120</v>
          </cell>
          <cell r="E66" t="str">
            <v>КЗ налоги</v>
          </cell>
        </row>
        <row r="67">
          <cell r="A67">
            <v>3130</v>
          </cell>
          <cell r="E67" t="str">
            <v>КЗ налоги</v>
          </cell>
        </row>
        <row r="68">
          <cell r="A68">
            <v>3150</v>
          </cell>
          <cell r="E68" t="str">
            <v>КЗ налоги</v>
          </cell>
        </row>
        <row r="69">
          <cell r="A69">
            <v>3160</v>
          </cell>
          <cell r="E69" t="str">
            <v>КЗ налоги</v>
          </cell>
        </row>
        <row r="70">
          <cell r="A70">
            <v>3170</v>
          </cell>
          <cell r="E70" t="str">
            <v>КЗ налоги</v>
          </cell>
        </row>
        <row r="71">
          <cell r="A71">
            <v>3180</v>
          </cell>
          <cell r="E71" t="str">
            <v>КЗ налоги</v>
          </cell>
        </row>
        <row r="72">
          <cell r="A72">
            <v>3190</v>
          </cell>
          <cell r="E72" t="str">
            <v>КЗ налоги</v>
          </cell>
        </row>
        <row r="73">
          <cell r="A73">
            <v>3210</v>
          </cell>
          <cell r="E73" t="str">
            <v>КЗ прочие платежи</v>
          </cell>
        </row>
        <row r="74">
          <cell r="A74">
            <v>3220</v>
          </cell>
          <cell r="E74" t="str">
            <v>КЗ прочие платежи</v>
          </cell>
        </row>
        <row r="75">
          <cell r="A75">
            <v>3310</v>
          </cell>
          <cell r="E75" t="str">
            <v>КЗ </v>
          </cell>
        </row>
        <row r="76">
          <cell r="A76">
            <v>3320</v>
          </cell>
          <cell r="E76" t="str">
            <v>КЗ </v>
          </cell>
        </row>
        <row r="77">
          <cell r="A77">
            <v>3330</v>
          </cell>
          <cell r="E77" t="str">
            <v>КЗ </v>
          </cell>
        </row>
        <row r="78">
          <cell r="A78">
            <v>3340</v>
          </cell>
          <cell r="E78" t="str">
            <v>КЗ </v>
          </cell>
        </row>
        <row r="79">
          <cell r="A79">
            <v>3350</v>
          </cell>
          <cell r="E79" t="str">
            <v>КЗ ЗП</v>
          </cell>
        </row>
        <row r="80">
          <cell r="A80">
            <v>3381</v>
          </cell>
          <cell r="E80" t="str">
            <v>КЗ вознаграждения займы</v>
          </cell>
        </row>
        <row r="81">
          <cell r="A81">
            <v>3382</v>
          </cell>
          <cell r="E81" t="str">
            <v>КЗ вознаграждения облигации</v>
          </cell>
        </row>
        <row r="82">
          <cell r="A82">
            <v>3391</v>
          </cell>
        </row>
        <row r="83">
          <cell r="A83">
            <v>3394</v>
          </cell>
          <cell r="E83" t="str">
            <v>КЗ прочая</v>
          </cell>
        </row>
        <row r="84">
          <cell r="A84">
            <v>3395</v>
          </cell>
          <cell r="E84" t="str">
            <v>КЗ прочая</v>
          </cell>
        </row>
        <row r="85">
          <cell r="A85">
            <v>3396</v>
          </cell>
          <cell r="E85" t="str">
            <v>КЗ прочая</v>
          </cell>
        </row>
        <row r="86">
          <cell r="A86">
            <v>3397</v>
          </cell>
          <cell r="E86" t="str">
            <v>КЗ прочая</v>
          </cell>
        </row>
        <row r="87">
          <cell r="A87">
            <v>3430</v>
          </cell>
          <cell r="E87" t="str">
            <v>резеры на отпуска</v>
          </cell>
        </row>
        <row r="88">
          <cell r="A88">
            <v>3511</v>
          </cell>
          <cell r="E88" t="str">
            <v>КЗ авансы</v>
          </cell>
        </row>
        <row r="89">
          <cell r="A89">
            <v>3512</v>
          </cell>
          <cell r="E89" t="str">
            <v>КЗ авансы</v>
          </cell>
        </row>
        <row r="90">
          <cell r="A90">
            <v>3540</v>
          </cell>
          <cell r="E90" t="str">
            <v>КЗ вознаграждения</v>
          </cell>
        </row>
        <row r="91">
          <cell r="A91">
            <v>4010</v>
          </cell>
          <cell r="E91" t="str">
            <v>займы</v>
          </cell>
        </row>
        <row r="92">
          <cell r="A92">
            <v>4030</v>
          </cell>
          <cell r="E92" t="str">
            <v>облигации</v>
          </cell>
        </row>
        <row r="93">
          <cell r="A93">
            <v>4160</v>
          </cell>
          <cell r="E93" t="str">
            <v>Вознаграждения по облигациям</v>
          </cell>
        </row>
        <row r="94">
          <cell r="A94">
            <v>4240</v>
          </cell>
          <cell r="E94" t="str">
            <v>Долгосрочные резервы</v>
          </cell>
        </row>
        <row r="95">
          <cell r="A95">
            <v>4310</v>
          </cell>
          <cell r="E95" t="str">
            <v>ОНО</v>
          </cell>
        </row>
        <row r="96">
          <cell r="A96">
            <v>4430</v>
          </cell>
          <cell r="E96" t="str">
            <v>Вознаграждения по облигациям</v>
          </cell>
        </row>
        <row r="97">
          <cell r="A97">
            <v>5020</v>
          </cell>
          <cell r="E97" t="str">
            <v>Вознаграждения по облигациям</v>
          </cell>
        </row>
        <row r="98">
          <cell r="A98">
            <v>5030</v>
          </cell>
          <cell r="E98" t="str">
            <v>внутрений</v>
          </cell>
        </row>
        <row r="99">
          <cell r="A99">
            <v>5310</v>
          </cell>
          <cell r="E99" t="str">
            <v>Э доход</v>
          </cell>
        </row>
        <row r="100">
          <cell r="A100">
            <v>5420</v>
          </cell>
          <cell r="E100" t="str">
            <v>Резервы</v>
          </cell>
        </row>
        <row r="101">
          <cell r="A101">
            <v>5450</v>
          </cell>
          <cell r="E101" t="str">
            <v>Резервы</v>
          </cell>
        </row>
        <row r="102">
          <cell r="A102">
            <v>5460</v>
          </cell>
          <cell r="E102" t="str">
            <v>Резервы</v>
          </cell>
        </row>
        <row r="103">
          <cell r="A103">
            <v>5510</v>
          </cell>
          <cell r="E103" t="str">
            <v>Прибыль этого года</v>
          </cell>
        </row>
        <row r="104">
          <cell r="A104">
            <v>5520</v>
          </cell>
          <cell r="E104" t="str">
            <v>Прибыль прошлых лет</v>
          </cell>
        </row>
        <row r="105">
          <cell r="A105">
            <v>5610</v>
          </cell>
          <cell r="E105" t="str">
            <v>Прибыль прошлых лет</v>
          </cell>
        </row>
        <row r="106">
          <cell r="A106">
            <v>6010</v>
          </cell>
          <cell r="E106" t="str">
            <v>Доход от реализации продукции и оказания услуг</v>
          </cell>
        </row>
        <row r="107">
          <cell r="A107">
            <v>6020</v>
          </cell>
          <cell r="E107" t="str">
            <v>Возврат проданной продукции</v>
          </cell>
        </row>
        <row r="108">
          <cell r="A108">
            <v>6110</v>
          </cell>
          <cell r="E108" t="str">
            <v>Доходы по вознаграждениям</v>
          </cell>
        </row>
        <row r="109">
          <cell r="A109">
            <v>6160</v>
          </cell>
          <cell r="E109" t="str">
            <v>Прочие доходы от финансирования</v>
          </cell>
        </row>
        <row r="110">
          <cell r="A110">
            <v>6230</v>
          </cell>
        </row>
        <row r="111">
          <cell r="A111">
            <v>6250</v>
          </cell>
          <cell r="E111" t="str">
            <v>Доходы от курсовой разницы</v>
          </cell>
        </row>
        <row r="112">
          <cell r="A112">
            <v>6280</v>
          </cell>
          <cell r="E112" t="str">
            <v>Прочие доходы</v>
          </cell>
        </row>
        <row r="113">
          <cell r="A113">
            <v>7010</v>
          </cell>
          <cell r="E113" t="str">
            <v>Себестоимость реализованной продукции и оказанных услуг</v>
          </cell>
        </row>
        <row r="114">
          <cell r="A114">
            <v>7110</v>
          </cell>
          <cell r="E114" t="str">
            <v>Расходы по реализации продукции и оказанию услуг</v>
          </cell>
        </row>
        <row r="115">
          <cell r="A115">
            <v>7210</v>
          </cell>
          <cell r="E115" t="str">
            <v>Административные расходы </v>
          </cell>
        </row>
        <row r="116">
          <cell r="A116">
            <v>7211</v>
          </cell>
          <cell r="E116" t="str">
            <v>Административные расходы не  идущие на вычет</v>
          </cell>
        </row>
        <row r="117">
          <cell r="A117">
            <v>7310</v>
          </cell>
          <cell r="E117" t="str">
            <v>Расходы по вознаграждениям</v>
          </cell>
        </row>
        <row r="118">
          <cell r="A118">
            <v>7410</v>
          </cell>
          <cell r="E118" t="str">
            <v>Расходы по выбытию активов</v>
          </cell>
        </row>
        <row r="119">
          <cell r="A119">
            <v>7430</v>
          </cell>
          <cell r="E119" t="str">
            <v>Расходы по курсовой разнице</v>
          </cell>
        </row>
        <row r="120">
          <cell r="A120">
            <v>7470</v>
          </cell>
          <cell r="E120" t="str">
            <v>Прочие расходы</v>
          </cell>
        </row>
        <row r="121">
          <cell r="A121">
            <v>7710</v>
          </cell>
          <cell r="E121" t="str">
            <v>Расходы по корпоративному подоходному налогу</v>
          </cell>
        </row>
        <row r="122">
          <cell r="A122">
            <v>8110</v>
          </cell>
          <cell r="E122" t="str">
            <v>Производство</v>
          </cell>
        </row>
        <row r="123">
          <cell r="A123">
            <v>8310</v>
          </cell>
          <cell r="E123" t="str">
            <v>Производство</v>
          </cell>
        </row>
        <row r="124">
          <cell r="A124">
            <v>8410</v>
          </cell>
          <cell r="E124" t="str">
            <v>Производство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65536" sheet="Лист4"/>
  </cacheSource>
  <cacheFields count="5">
    <cacheField name="Кор. Счет">
      <sharedItems containsMixedTypes="1" containsNumber="1" containsInteger="1"/>
    </cacheField>
    <cacheField name="Дебет">
      <sharedItems containsMixedTypes="1" containsNumber="1"/>
    </cacheField>
    <cacheField name="Кредит">
      <sharedItems containsMixedTypes="1" containsNumber="1"/>
    </cacheField>
    <cacheField name="итог">
      <sharedItems containsMixedTypes="1" containsNumber="1"/>
    </cacheField>
    <cacheField name="строка">
      <sharedItems containsBlank="1" containsMixedTypes="1" containsNumber="1" containsInteger="1" count="28">
        <s v="ДС"/>
        <s v="ДЗ доченим"/>
        <s v="ДЗ торговая"/>
        <s v="ДЗ дочерних"/>
        <s v="ДЗ прочая"/>
        <s v="ДЗ вознаграждения"/>
        <s v="ДЗ налоги"/>
        <s v="ДЗ прочие платежи"/>
        <s v="ДЗ авансы"/>
        <s v="ДЗ прочие "/>
        <s v="Займы"/>
        <s v="Займы внутри группы"/>
        <s v="КЗ налоги"/>
        <s v="КЗ прочие платежи"/>
        <s v="КЗ "/>
        <s v="КЗ ЗП"/>
        <s v="КЗ вознаграждения займы"/>
        <n v="0"/>
        <s v="КЗ прочая"/>
        <s v="КЗ авансы"/>
        <s v="Доходы от курсовой разницы"/>
        <s v="Прочие доходы"/>
        <s v="Расходы по реализации продукции и оказанию услуг"/>
        <s v="Административные расходы "/>
        <s v="Расходы по курсовой разнице"/>
        <s v="Прочие расходы"/>
        <s v="Производство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 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G1:J31" firstHeaderRow="1" firstDataRow="2" firstDataCol="1"/>
  <pivotFields count="5"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axis="axisRow" compact="0" outline="0" subtotalTop="0" showAll="0">
      <items count="29">
        <item x="17"/>
        <item x="23"/>
        <item x="8"/>
        <item x="5"/>
        <item x="1"/>
        <item x="3"/>
        <item x="6"/>
        <item x="4"/>
        <item x="9"/>
        <item x="7"/>
        <item x="2"/>
        <item x="20"/>
        <item x="0"/>
        <item x="10"/>
        <item x="11"/>
        <item x="14"/>
        <item x="19"/>
        <item x="16"/>
        <item x="15"/>
        <item x="12"/>
        <item x="18"/>
        <item x="13"/>
        <item x="26"/>
        <item x="21"/>
        <item x="25"/>
        <item x="24"/>
        <item x="22"/>
        <item x="27"/>
        <item t="default"/>
      </items>
    </pivotField>
  </pivotFields>
  <rowFields count="1">
    <field x="4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Сумма по полю Дебет" fld="1" baseField="4" baseItem="0"/>
    <dataField name="Сумма по полю Кредит" fld="2" baseField="4" baseItem="0"/>
    <dataField name="Сумма по полю итог" fld="3" baseField="4" baseItem="0" numFmtId="190"/>
  </dataFields>
  <formats count="6">
    <format dxfId="0">
      <pivotArea outline="0" fieldPosition="0"/>
    </format>
    <format dxfId="0">
      <pivotArea outline="0" fieldPosition="0" dataOnly="0" labelOnly="1" type="topRight"/>
    </format>
    <format dxfId="0">
      <pivotArea outline="0" fieldPosition="0" dataOnly="0" labelOnly="1" type="topRight"/>
    </format>
    <format dxfId="1">
      <pivotArea outline="0" fieldPosition="0"/>
    </format>
    <format dxfId="1">
      <pivotArea outline="0" fieldPosition="0" dataOnly="0" labelOnly="1" type="topRight"/>
    </format>
    <format dxfId="1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94"/>
  <sheetViews>
    <sheetView tabSelected="1" workbookViewId="0" topLeftCell="A2">
      <selection activeCell="J29" sqref="J1:R16384"/>
    </sheetView>
  </sheetViews>
  <sheetFormatPr defaultColWidth="9.00390625" defaultRowHeight="12.75"/>
  <cols>
    <col min="1" max="5" width="8.875" style="4" customWidth="1"/>
    <col min="6" max="6" width="9.375" style="4" customWidth="1"/>
    <col min="7" max="7" width="9.875" style="4" customWidth="1"/>
    <col min="8" max="8" width="17.375" style="1" customWidth="1"/>
    <col min="9" max="9" width="17.875" style="1" customWidth="1"/>
    <col min="10" max="10" width="15.625" style="4" hidden="1" customWidth="1"/>
    <col min="11" max="11" width="11.25390625" style="4" hidden="1" customWidth="1"/>
    <col min="12" max="14" width="14.375" style="4" hidden="1" customWidth="1"/>
    <col min="15" max="15" width="0" style="4" hidden="1" customWidth="1"/>
    <col min="16" max="16" width="14.625" style="4" hidden="1" customWidth="1"/>
    <col min="17" max="18" width="0" style="4" hidden="1" customWidth="1"/>
    <col min="19" max="16384" width="9.125" style="4" customWidth="1"/>
  </cols>
  <sheetData>
    <row r="1" spans="8:9" ht="54" customHeight="1" hidden="1">
      <c r="H1" s="381" t="s">
        <v>102</v>
      </c>
      <c r="I1" s="381"/>
    </row>
    <row r="2" spans="1:9" ht="13.5" customHeight="1">
      <c r="A2" s="379"/>
      <c r="B2" s="380"/>
      <c r="C2" s="380"/>
      <c r="D2" s="380"/>
      <c r="E2" s="380"/>
      <c r="F2" s="380"/>
      <c r="G2" s="380"/>
      <c r="H2" s="380"/>
      <c r="I2" s="380"/>
    </row>
    <row r="3" spans="1:8" ht="12" customHeight="1">
      <c r="A3" s="5" t="s">
        <v>25</v>
      </c>
      <c r="E3" s="373" t="s">
        <v>103</v>
      </c>
      <c r="F3" s="373"/>
      <c r="G3" s="373"/>
      <c r="H3" s="373"/>
    </row>
    <row r="4" spans="5:8" ht="12.75">
      <c r="E4" s="35"/>
      <c r="F4" s="35"/>
      <c r="G4" s="35"/>
      <c r="H4" s="42"/>
    </row>
    <row r="5" spans="1:8" ht="12" customHeight="1">
      <c r="A5" s="5" t="s">
        <v>27</v>
      </c>
      <c r="E5" s="382" t="s">
        <v>36</v>
      </c>
      <c r="F5" s="382"/>
      <c r="G5" s="382"/>
      <c r="H5" s="382"/>
    </row>
    <row r="6" spans="5:8" ht="12.75">
      <c r="E6" s="35"/>
      <c r="F6" s="35"/>
      <c r="G6" s="35"/>
      <c r="H6" s="42"/>
    </row>
    <row r="7" spans="1:8" ht="12" customHeight="1">
      <c r="A7" s="5" t="s">
        <v>28</v>
      </c>
      <c r="E7" s="382" t="s">
        <v>37</v>
      </c>
      <c r="F7" s="382"/>
      <c r="G7" s="382"/>
      <c r="H7" s="382"/>
    </row>
    <row r="8" spans="1:8" ht="12" customHeight="1">
      <c r="A8" s="5"/>
      <c r="E8" s="67"/>
      <c r="F8" s="67"/>
      <c r="G8" s="67"/>
      <c r="H8" s="67"/>
    </row>
    <row r="9" spans="1:9" ht="12" customHeight="1">
      <c r="A9" s="378"/>
      <c r="B9" s="378"/>
      <c r="C9" s="378"/>
      <c r="D9" s="378"/>
      <c r="E9" s="378"/>
      <c r="F9" s="378"/>
      <c r="G9" s="378"/>
      <c r="H9" s="378"/>
      <c r="I9" s="4"/>
    </row>
    <row r="10" spans="5:8" ht="12.75">
      <c r="E10" s="35"/>
      <c r="F10" s="35"/>
      <c r="G10" s="35"/>
      <c r="H10" s="42"/>
    </row>
    <row r="11" spans="1:8" ht="12" customHeight="1">
      <c r="A11" s="5" t="s">
        <v>104</v>
      </c>
      <c r="E11" s="373" t="s">
        <v>105</v>
      </c>
      <c r="F11" s="373"/>
      <c r="G11" s="373"/>
      <c r="H11" s="373"/>
    </row>
    <row r="12" spans="1:8" ht="12" customHeight="1">
      <c r="A12" s="5"/>
      <c r="E12" s="68"/>
      <c r="F12" s="68"/>
      <c r="G12" s="68"/>
      <c r="H12" s="68"/>
    </row>
    <row r="13" spans="2:8" ht="15">
      <c r="B13" s="374" t="s">
        <v>121</v>
      </c>
      <c r="C13" s="374"/>
      <c r="D13" s="374"/>
      <c r="E13" s="374"/>
      <c r="F13" s="374"/>
      <c r="G13" s="374"/>
      <c r="H13" s="374"/>
    </row>
    <row r="14" spans="1:9" ht="15">
      <c r="A14" s="375" t="s">
        <v>465</v>
      </c>
      <c r="B14" s="375"/>
      <c r="C14" s="375"/>
      <c r="D14" s="375"/>
      <c r="E14" s="375"/>
      <c r="F14" s="375"/>
      <c r="G14" s="375"/>
      <c r="H14" s="375"/>
      <c r="I14" s="375"/>
    </row>
    <row r="15" spans="4:9" ht="12.75">
      <c r="D15" s="377"/>
      <c r="E15" s="377"/>
      <c r="F15" s="377"/>
      <c r="G15" s="377"/>
      <c r="H15" s="377"/>
      <c r="I15" s="43" t="s">
        <v>106</v>
      </c>
    </row>
    <row r="16" spans="1:16" ht="23.25" customHeight="1">
      <c r="A16" s="376" t="s">
        <v>107</v>
      </c>
      <c r="B16" s="376"/>
      <c r="C16" s="376"/>
      <c r="D16" s="376"/>
      <c r="E16" s="376"/>
      <c r="F16" s="376"/>
      <c r="G16" s="6" t="s">
        <v>31</v>
      </c>
      <c r="H16" s="6" t="s">
        <v>0</v>
      </c>
      <c r="I16" s="6" t="s">
        <v>1</v>
      </c>
      <c r="K16" s="291" t="s">
        <v>463</v>
      </c>
      <c r="L16" s="292" t="s">
        <v>464</v>
      </c>
      <c r="M16" s="292"/>
      <c r="N16" s="292"/>
      <c r="O16" s="292"/>
      <c r="P16" s="293"/>
    </row>
    <row r="17" spans="1:16" ht="12.75">
      <c r="A17" s="369">
        <v>1</v>
      </c>
      <c r="B17" s="369"/>
      <c r="C17" s="369"/>
      <c r="D17" s="369"/>
      <c r="E17" s="369"/>
      <c r="F17" s="369"/>
      <c r="G17" s="24">
        <v>2</v>
      </c>
      <c r="H17" s="24">
        <v>3</v>
      </c>
      <c r="I17" s="24">
        <v>4</v>
      </c>
      <c r="K17" s="281">
        <f>SUM(L17:P17)</f>
        <v>0</v>
      </c>
      <c r="L17" s="83"/>
      <c r="M17" s="83"/>
      <c r="N17" s="83"/>
      <c r="O17" s="83"/>
      <c r="P17" s="286"/>
    </row>
    <row r="18" spans="1:16" ht="19.5" customHeight="1">
      <c r="A18" s="370" t="s">
        <v>2</v>
      </c>
      <c r="B18" s="370"/>
      <c r="C18" s="370"/>
      <c r="D18" s="370"/>
      <c r="E18" s="370"/>
      <c r="F18" s="370"/>
      <c r="G18" s="25"/>
      <c r="H18" s="52"/>
      <c r="I18" s="52"/>
      <c r="K18" s="281">
        <f aca="true" t="shared" si="0" ref="K18:K81">SUM(L18:P18)</f>
        <v>0</v>
      </c>
      <c r="L18" s="83"/>
      <c r="M18" s="83"/>
      <c r="N18" s="83"/>
      <c r="O18" s="83"/>
      <c r="P18" s="286"/>
    </row>
    <row r="19" spans="1:16" ht="12.75">
      <c r="A19" s="353" t="s">
        <v>124</v>
      </c>
      <c r="B19" s="353"/>
      <c r="C19" s="353"/>
      <c r="D19" s="353"/>
      <c r="E19" s="353"/>
      <c r="F19" s="353"/>
      <c r="G19" s="26">
        <v>10</v>
      </c>
      <c r="H19" s="51">
        <f>(_xlfn.SUMIFS(осв!G:G,осв!I:I,G19)-_xlfn.SUMIFS(осв!H:H,осв!I:I,G19))/1000</f>
        <v>51913.489480000004</v>
      </c>
      <c r="I19" s="51">
        <v>53868</v>
      </c>
      <c r="K19" s="282">
        <f t="shared" si="0"/>
        <v>0</v>
      </c>
      <c r="L19" s="287"/>
      <c r="M19" s="287"/>
      <c r="N19" s="287"/>
      <c r="O19" s="83"/>
      <c r="P19" s="286"/>
    </row>
    <row r="20" spans="1:16" ht="12.75">
      <c r="A20" s="371" t="s">
        <v>40</v>
      </c>
      <c r="B20" s="371"/>
      <c r="C20" s="371"/>
      <c r="D20" s="371"/>
      <c r="E20" s="371"/>
      <c r="F20" s="371"/>
      <c r="G20" s="27">
        <v>11</v>
      </c>
      <c r="H20" s="51">
        <f>(_xlfn.SUMIFS(осв!G:G,осв!I:I,G20)-_xlfn.SUMIFS(осв!H:H,осв!I:I,G20))/1000</f>
        <v>0</v>
      </c>
      <c r="I20" s="51">
        <f>(_xlfn.SUMIFS(осв!C:C,осв!I:I,G20)-_xlfn.SUMIFS(осв!D:D,осв!I:I,G20))/1000</f>
        <v>0</v>
      </c>
      <c r="K20" s="282">
        <f t="shared" si="0"/>
        <v>0</v>
      </c>
      <c r="L20" s="287"/>
      <c r="M20" s="287"/>
      <c r="N20" s="287"/>
      <c r="O20" s="287"/>
      <c r="P20" s="286"/>
    </row>
    <row r="21" spans="1:16" ht="12.75">
      <c r="A21" s="371" t="s">
        <v>41</v>
      </c>
      <c r="B21" s="371"/>
      <c r="C21" s="371"/>
      <c r="D21" s="371"/>
      <c r="E21" s="371"/>
      <c r="F21" s="371"/>
      <c r="G21" s="27">
        <v>12</v>
      </c>
      <c r="H21" s="51">
        <f>(_xlfn.SUMIFS(осв!G:G,осв!I:I,G21)-_xlfn.SUMIFS(осв!H:H,осв!I:I,G21))/1000</f>
        <v>0</v>
      </c>
      <c r="I21" s="51">
        <f>(_xlfn.SUMIFS(осв!C:C,осв!I:I,G21)-_xlfn.SUMIFS(осв!D:D,осв!I:I,G21))/1000</f>
        <v>0</v>
      </c>
      <c r="K21" s="281">
        <f t="shared" si="0"/>
        <v>0</v>
      </c>
      <c r="L21" s="83"/>
      <c r="M21" s="83"/>
      <c r="N21" s="83"/>
      <c r="O21" s="83"/>
      <c r="P21" s="286"/>
    </row>
    <row r="22" spans="1:16" ht="23.25" customHeight="1">
      <c r="A22" s="372" t="s">
        <v>42</v>
      </c>
      <c r="B22" s="372"/>
      <c r="C22" s="372"/>
      <c r="D22" s="372"/>
      <c r="E22" s="372"/>
      <c r="F22" s="372"/>
      <c r="G22" s="27">
        <v>13</v>
      </c>
      <c r="H22" s="51">
        <f>(_xlfn.SUMIFS(осв!G:G,осв!I:I,G22)-_xlfn.SUMIFS(осв!H:H,осв!I:I,G22))/1000</f>
        <v>0</v>
      </c>
      <c r="I22" s="51">
        <f>(_xlfn.SUMIFS(осв!C:C,осв!I:I,G22)-_xlfn.SUMIFS(осв!D:D,осв!I:I,G22))/1000</f>
        <v>0</v>
      </c>
      <c r="K22" s="281">
        <f t="shared" si="0"/>
        <v>0</v>
      </c>
      <c r="L22" s="83"/>
      <c r="M22" s="83"/>
      <c r="N22" s="83"/>
      <c r="O22" s="83"/>
      <c r="P22" s="286"/>
    </row>
    <row r="23" spans="1:16" ht="12.75">
      <c r="A23" s="371" t="s">
        <v>43</v>
      </c>
      <c r="B23" s="371"/>
      <c r="C23" s="371"/>
      <c r="D23" s="371"/>
      <c r="E23" s="371"/>
      <c r="F23" s="371"/>
      <c r="G23" s="27">
        <v>14</v>
      </c>
      <c r="H23" s="51">
        <f>(_xlfn.SUMIFS(осв!G:G,осв!I:I,G23)-_xlfn.SUMIFS(осв!H:H,осв!I:I,G23))/1000</f>
        <v>0</v>
      </c>
      <c r="I23" s="51">
        <f>(_xlfn.SUMIFS(осв!C:C,осв!I:I,G23)-_xlfn.SUMIFS(осв!D:D,осв!I:I,G23))/1000</f>
        <v>0</v>
      </c>
      <c r="K23" s="281">
        <f t="shared" si="0"/>
        <v>0</v>
      </c>
      <c r="L23" s="83"/>
      <c r="M23" s="83"/>
      <c r="N23" s="83"/>
      <c r="O23" s="83"/>
      <c r="P23" s="286"/>
    </row>
    <row r="24" spans="1:16" ht="12.75">
      <c r="A24" s="371" t="s">
        <v>44</v>
      </c>
      <c r="B24" s="371"/>
      <c r="C24" s="371"/>
      <c r="D24" s="371"/>
      <c r="E24" s="371"/>
      <c r="F24" s="371"/>
      <c r="G24" s="27">
        <v>15</v>
      </c>
      <c r="H24" s="51">
        <f>(_xlfn.SUMIFS(осв!G:G,осв!I:I,G24)-_xlfn.SUMIFS(осв!H:H,осв!I:I,G24))/1000</f>
        <v>180787.71046</v>
      </c>
      <c r="I24" s="51">
        <v>112405</v>
      </c>
      <c r="K24" s="281">
        <f t="shared" si="0"/>
        <v>0</v>
      </c>
      <c r="L24" s="83"/>
      <c r="M24" s="83"/>
      <c r="N24" s="83"/>
      <c r="O24" s="83"/>
      <c r="P24" s="286"/>
    </row>
    <row r="25" spans="1:16" ht="12.75">
      <c r="A25" s="353" t="s">
        <v>45</v>
      </c>
      <c r="B25" s="353"/>
      <c r="C25" s="353"/>
      <c r="D25" s="353"/>
      <c r="E25" s="353"/>
      <c r="F25" s="353"/>
      <c r="G25" s="27">
        <v>16</v>
      </c>
      <c r="H25" s="51">
        <f>(_xlfn.SUMIFS(осв!G:G,осв!I:I,G25)-_xlfn.SUMIFS(осв!H:H,осв!I:I,G25))/1000-K25</f>
        <v>452675.8038299999</v>
      </c>
      <c r="I25" s="51">
        <v>399929</v>
      </c>
      <c r="K25" s="281">
        <f t="shared" si="0"/>
        <v>182752</v>
      </c>
      <c r="L25" s="83">
        <v>-7180</v>
      </c>
      <c r="M25" s="83">
        <v>189932</v>
      </c>
      <c r="N25" s="83"/>
      <c r="O25" s="83"/>
      <c r="P25" s="286"/>
    </row>
    <row r="26" spans="1:16" ht="12.75">
      <c r="A26" s="353" t="s">
        <v>467</v>
      </c>
      <c r="B26" s="353"/>
      <c r="C26" s="353"/>
      <c r="D26" s="353"/>
      <c r="E26" s="353"/>
      <c r="F26" s="353"/>
      <c r="G26" s="27">
        <v>17</v>
      </c>
      <c r="H26" s="51">
        <f>(_xlfn.SUMIFS(осв!G:G,осв!I:I,G26)-_xlfn.SUMIFS(осв!H:H,осв!I:I,G26))/1000-K26</f>
        <v>197225.37735</v>
      </c>
      <c r="I26" s="51">
        <v>151821</v>
      </c>
      <c r="K26" s="281">
        <f t="shared" si="0"/>
        <v>0</v>
      </c>
      <c r="L26" s="83"/>
      <c r="M26" s="83"/>
      <c r="N26" s="83"/>
      <c r="O26" s="83"/>
      <c r="P26" s="286"/>
    </row>
    <row r="27" spans="1:16" ht="12.75">
      <c r="A27" s="371" t="s">
        <v>3</v>
      </c>
      <c r="B27" s="371"/>
      <c r="C27" s="371"/>
      <c r="D27" s="371"/>
      <c r="E27" s="371"/>
      <c r="F27" s="371"/>
      <c r="G27" s="27">
        <v>18</v>
      </c>
      <c r="H27" s="51">
        <f>(_xlfn.SUMIFS(осв!G:G,осв!I:I,G27)-_xlfn.SUMIFS(осв!H:H,осв!I:I,G27))/1000</f>
        <v>3541020.12227</v>
      </c>
      <c r="I27" s="51">
        <v>2693115</v>
      </c>
      <c r="K27" s="281">
        <f t="shared" si="0"/>
        <v>0</v>
      </c>
      <c r="L27" s="287"/>
      <c r="M27" s="287"/>
      <c r="N27" s="287"/>
      <c r="O27" s="83"/>
      <c r="P27" s="286"/>
    </row>
    <row r="28" spans="1:16" ht="12.75">
      <c r="A28" s="353" t="s">
        <v>4</v>
      </c>
      <c r="B28" s="353"/>
      <c r="C28" s="353"/>
      <c r="D28" s="353"/>
      <c r="E28" s="353"/>
      <c r="F28" s="353"/>
      <c r="G28" s="27">
        <v>19</v>
      </c>
      <c r="H28" s="51">
        <f>(_xlfn.SUMIFS(осв!G:G,осв!I:I,G28)-_xlfn.SUMIFS(осв!H:H,осв!I:I,G28))/1000-K28</f>
        <v>293831.93811</v>
      </c>
      <c r="I28" s="51">
        <v>396452</v>
      </c>
      <c r="K28" s="281">
        <f t="shared" si="0"/>
        <v>750704</v>
      </c>
      <c r="L28" s="83">
        <v>7180</v>
      </c>
      <c r="M28" s="83">
        <v>266332</v>
      </c>
      <c r="N28" s="83">
        <v>477192</v>
      </c>
      <c r="O28" s="83"/>
      <c r="P28" s="286"/>
    </row>
    <row r="29" spans="1:16" ht="12.75">
      <c r="A29" s="353" t="s">
        <v>46</v>
      </c>
      <c r="B29" s="353"/>
      <c r="C29" s="353"/>
      <c r="D29" s="353"/>
      <c r="E29" s="353"/>
      <c r="F29" s="353"/>
      <c r="G29" s="28">
        <v>100</v>
      </c>
      <c r="H29" s="276">
        <f>SUM(H19:H28)</f>
        <v>4717454.441500001</v>
      </c>
      <c r="I29" s="276">
        <f>SUM(I19:I28)</f>
        <v>3807590</v>
      </c>
      <c r="K29" s="281">
        <f t="shared" si="0"/>
        <v>0</v>
      </c>
      <c r="L29" s="83"/>
      <c r="M29" s="83"/>
      <c r="N29" s="83"/>
      <c r="O29" s="83"/>
      <c r="P29" s="286"/>
    </row>
    <row r="30" spans="1:16" ht="23.25" customHeight="1">
      <c r="A30" s="354" t="s">
        <v>108</v>
      </c>
      <c r="B30" s="354"/>
      <c r="C30" s="354"/>
      <c r="D30" s="354"/>
      <c r="E30" s="354"/>
      <c r="F30" s="354"/>
      <c r="G30" s="23">
        <v>101</v>
      </c>
      <c r="H30" s="51"/>
      <c r="I30" s="50"/>
      <c r="K30" s="281">
        <f t="shared" si="0"/>
        <v>0</v>
      </c>
      <c r="L30" s="83"/>
      <c r="M30" s="83"/>
      <c r="N30" s="83"/>
      <c r="O30" s="83"/>
      <c r="P30" s="286"/>
    </row>
    <row r="31" spans="1:16" ht="18.75" customHeight="1">
      <c r="A31" s="370" t="s">
        <v>5</v>
      </c>
      <c r="B31" s="370"/>
      <c r="C31" s="370"/>
      <c r="D31" s="370"/>
      <c r="E31" s="370"/>
      <c r="F31" s="370"/>
      <c r="G31" s="29"/>
      <c r="H31" s="51"/>
      <c r="I31" s="49"/>
      <c r="K31" s="281">
        <f t="shared" si="0"/>
        <v>0</v>
      </c>
      <c r="L31" s="83"/>
      <c r="M31" s="83"/>
      <c r="N31" s="83"/>
      <c r="O31" s="83"/>
      <c r="P31" s="286"/>
    </row>
    <row r="32" spans="1:16" ht="12.75">
      <c r="A32" s="353" t="s">
        <v>40</v>
      </c>
      <c r="B32" s="353"/>
      <c r="C32" s="353"/>
      <c r="D32" s="353"/>
      <c r="E32" s="353"/>
      <c r="F32" s="353"/>
      <c r="G32" s="30">
        <v>110</v>
      </c>
      <c r="H32" s="51">
        <f>(_xlfn.SUMIFS(осв!G:G,осв!I:I,G32)-_xlfn.SUMIFS(осв!H:H,осв!I:I,G32))/1000</f>
        <v>0</v>
      </c>
      <c r="I32" s="51">
        <v>0</v>
      </c>
      <c r="K32" s="281">
        <f t="shared" si="0"/>
        <v>0</v>
      </c>
      <c r="L32" s="83"/>
      <c r="M32" s="83"/>
      <c r="N32" s="83"/>
      <c r="O32" s="83"/>
      <c r="P32" s="286"/>
    </row>
    <row r="33" spans="1:16" ht="12.75">
      <c r="A33" s="353" t="s">
        <v>41</v>
      </c>
      <c r="B33" s="353"/>
      <c r="C33" s="353"/>
      <c r="D33" s="353"/>
      <c r="E33" s="353"/>
      <c r="F33" s="353"/>
      <c r="G33" s="30">
        <v>111</v>
      </c>
      <c r="H33" s="51">
        <f>(_xlfn.SUMIFS(осв!G:G,осв!I:I,G33)-_xlfn.SUMIFS(осв!H:H,осв!I:I,G33))/1000</f>
        <v>0</v>
      </c>
      <c r="I33" s="51">
        <v>0</v>
      </c>
      <c r="K33" s="281">
        <f t="shared" si="0"/>
        <v>0</v>
      </c>
      <c r="L33" s="83"/>
      <c r="M33" s="83"/>
      <c r="N33" s="83"/>
      <c r="O33" s="83"/>
      <c r="P33" s="286"/>
    </row>
    <row r="34" spans="1:16" ht="23.25" customHeight="1">
      <c r="A34" s="354" t="s">
        <v>42</v>
      </c>
      <c r="B34" s="354"/>
      <c r="C34" s="354"/>
      <c r="D34" s="354"/>
      <c r="E34" s="354"/>
      <c r="F34" s="354"/>
      <c r="G34" s="30">
        <v>112</v>
      </c>
      <c r="H34" s="51">
        <f>(_xlfn.SUMIFS(осв!G:G,осв!I:I,G34)-_xlfn.SUMIFS(осв!H:H,осв!I:I,G34))/1000</f>
        <v>0</v>
      </c>
      <c r="I34" s="51">
        <v>0</v>
      </c>
      <c r="K34" s="281">
        <f t="shared" si="0"/>
        <v>0</v>
      </c>
      <c r="L34" s="83"/>
      <c r="M34" s="83"/>
      <c r="N34" s="83"/>
      <c r="O34" s="83"/>
      <c r="P34" s="286"/>
    </row>
    <row r="35" spans="1:16" ht="12.75">
      <c r="A35" s="353" t="s">
        <v>43</v>
      </c>
      <c r="B35" s="353"/>
      <c r="C35" s="353"/>
      <c r="D35" s="353"/>
      <c r="E35" s="353"/>
      <c r="F35" s="353"/>
      <c r="G35" s="30">
        <v>113</v>
      </c>
      <c r="H35" s="51">
        <f>(_xlfn.SUMIFS(осв!G:G,осв!I:I,G35)-_xlfn.SUMIFS(осв!H:H,осв!I:I,G35))/1000</f>
        <v>0</v>
      </c>
      <c r="I35" s="51">
        <v>0</v>
      </c>
      <c r="K35" s="281">
        <f t="shared" si="0"/>
        <v>0</v>
      </c>
      <c r="L35" s="83"/>
      <c r="M35" s="83"/>
      <c r="N35" s="83"/>
      <c r="O35" s="83"/>
      <c r="P35" s="286"/>
    </row>
    <row r="36" spans="1:16" ht="12.75">
      <c r="A36" s="353" t="s">
        <v>47</v>
      </c>
      <c r="B36" s="353"/>
      <c r="C36" s="353"/>
      <c r="D36" s="353"/>
      <c r="E36" s="353"/>
      <c r="F36" s="353"/>
      <c r="G36" s="30">
        <v>114</v>
      </c>
      <c r="H36" s="51">
        <v>233974</v>
      </c>
      <c r="I36" s="51">
        <v>235707.59427</v>
      </c>
      <c r="J36" s="35"/>
      <c r="K36" s="283">
        <f t="shared" si="0"/>
        <v>1319577</v>
      </c>
      <c r="L36" s="83">
        <v>-3965</v>
      </c>
      <c r="M36" s="83">
        <v>1323542</v>
      </c>
      <c r="N36" s="83"/>
      <c r="O36" s="83"/>
      <c r="P36" s="286"/>
    </row>
    <row r="37" spans="1:16" ht="12.75">
      <c r="A37" s="353" t="s">
        <v>48</v>
      </c>
      <c r="B37" s="353"/>
      <c r="C37" s="353"/>
      <c r="D37" s="353"/>
      <c r="E37" s="353"/>
      <c r="F37" s="353"/>
      <c r="G37" s="30">
        <v>115</v>
      </c>
      <c r="H37" s="51">
        <f>(_xlfn.SUMIFS(осв!G:G,осв!I:I,G37)-_xlfn.SUMIFS(осв!H:H,осв!I:I,G37))/1000</f>
        <v>0</v>
      </c>
      <c r="I37" s="51">
        <v>0</v>
      </c>
      <c r="K37" s="281">
        <f t="shared" si="0"/>
        <v>0</v>
      </c>
      <c r="L37" s="83"/>
      <c r="M37" s="83"/>
      <c r="N37" s="83"/>
      <c r="O37" s="83"/>
      <c r="P37" s="286"/>
    </row>
    <row r="38" spans="1:16" ht="12.75">
      <c r="A38" s="353" t="s">
        <v>21</v>
      </c>
      <c r="B38" s="353"/>
      <c r="C38" s="353"/>
      <c r="D38" s="353"/>
      <c r="E38" s="353"/>
      <c r="F38" s="353"/>
      <c r="G38" s="30">
        <v>116</v>
      </c>
      <c r="H38" s="51">
        <f>(_xlfn.SUMIFS(осв!G:G,осв!I:I,G38)-_xlfn.SUMIFS(осв!H:H,осв!I:I,G38))/1000</f>
        <v>0</v>
      </c>
      <c r="I38" s="51">
        <v>0</v>
      </c>
      <c r="K38" s="281">
        <f t="shared" si="0"/>
        <v>0</v>
      </c>
      <c r="L38" s="83"/>
      <c r="M38" s="83"/>
      <c r="N38" s="83"/>
      <c r="O38" s="83"/>
      <c r="P38" s="286"/>
    </row>
    <row r="39" spans="1:16" ht="12.75">
      <c r="A39" s="353" t="s">
        <v>49</v>
      </c>
      <c r="B39" s="353"/>
      <c r="C39" s="353"/>
      <c r="D39" s="353"/>
      <c r="E39" s="353"/>
      <c r="F39" s="353"/>
      <c r="G39" s="30">
        <v>117</v>
      </c>
      <c r="H39" s="51">
        <f>(_xlfn.SUMIFS(осв!G:G,осв!I:I,G39)-_xlfn.SUMIFS(осв!H:H,осв!I:I,G39))/1000</f>
        <v>8213</v>
      </c>
      <c r="I39" s="51">
        <v>8213</v>
      </c>
      <c r="K39" s="281">
        <f t="shared" si="0"/>
        <v>0</v>
      </c>
      <c r="L39" s="83"/>
      <c r="M39" s="83"/>
      <c r="N39" s="83"/>
      <c r="O39" s="83"/>
      <c r="P39" s="286"/>
    </row>
    <row r="40" spans="1:16" ht="12.75">
      <c r="A40" s="353" t="s">
        <v>6</v>
      </c>
      <c r="B40" s="353"/>
      <c r="C40" s="353"/>
      <c r="D40" s="353"/>
      <c r="E40" s="353"/>
      <c r="F40" s="353"/>
      <c r="G40" s="30">
        <v>118</v>
      </c>
      <c r="H40" s="51">
        <f>(_xlfn.SUMIFS(осв!G:G,осв!I:I,G40)-_xlfn.SUMIFS(осв!H:H,осв!I:I,G40))/1000-K40</f>
        <v>4926697.742160001</v>
      </c>
      <c r="I40" s="51">
        <v>4982004</v>
      </c>
      <c r="K40" s="281">
        <f t="shared" si="0"/>
        <v>11596</v>
      </c>
      <c r="L40" s="83">
        <v>11596</v>
      </c>
      <c r="M40" s="83"/>
      <c r="N40" s="83"/>
      <c r="O40" s="83"/>
      <c r="P40" s="286"/>
    </row>
    <row r="41" spans="1:16" ht="12.75">
      <c r="A41" s="353" t="s">
        <v>7</v>
      </c>
      <c r="B41" s="353"/>
      <c r="C41" s="353"/>
      <c r="D41" s="353"/>
      <c r="E41" s="353"/>
      <c r="F41" s="353"/>
      <c r="G41" s="30">
        <v>119</v>
      </c>
      <c r="H41" s="51">
        <f>(_xlfn.SUMIFS(осв!G:G,осв!I:I,G41)-_xlfn.SUMIFS(осв!H:H,осв!I:I,G41))/1000</f>
        <v>0</v>
      </c>
      <c r="I41" s="51">
        <v>0</v>
      </c>
      <c r="K41" s="281">
        <f t="shared" si="0"/>
        <v>0</v>
      </c>
      <c r="L41" s="83"/>
      <c r="M41" s="83"/>
      <c r="N41" s="83"/>
      <c r="O41" s="83"/>
      <c r="P41" s="286"/>
    </row>
    <row r="42" spans="1:16" ht="12.75">
      <c r="A42" s="353" t="s">
        <v>8</v>
      </c>
      <c r="B42" s="353"/>
      <c r="C42" s="353"/>
      <c r="D42" s="353"/>
      <c r="E42" s="353"/>
      <c r="F42" s="353"/>
      <c r="G42" s="30">
        <v>120</v>
      </c>
      <c r="H42" s="51">
        <f>(_xlfn.SUMIFS(осв!G:G,осв!I:I,G42)-_xlfn.SUMIFS(осв!H:H,осв!I:I,G42))/1000</f>
        <v>0</v>
      </c>
      <c r="I42" s="51">
        <v>0</v>
      </c>
      <c r="K42" s="281">
        <f t="shared" si="0"/>
        <v>0</v>
      </c>
      <c r="L42" s="83"/>
      <c r="M42" s="83"/>
      <c r="N42" s="83"/>
      <c r="O42" s="83"/>
      <c r="P42" s="286"/>
    </row>
    <row r="43" spans="1:16" ht="12.75">
      <c r="A43" s="353" t="s">
        <v>9</v>
      </c>
      <c r="B43" s="353"/>
      <c r="C43" s="353"/>
      <c r="D43" s="353"/>
      <c r="E43" s="353"/>
      <c r="F43" s="353"/>
      <c r="G43" s="30">
        <v>121</v>
      </c>
      <c r="H43" s="51">
        <f>(_xlfn.SUMIFS(осв!G:G,осв!I:I,G43)-_xlfn.SUMIFS(осв!H:H,осв!I:I,G43))/1000</f>
        <v>3061.74782</v>
      </c>
      <c r="I43" s="51">
        <v>3277.1035899999997</v>
      </c>
      <c r="K43" s="281">
        <f t="shared" si="0"/>
        <v>0</v>
      </c>
      <c r="L43" s="83"/>
      <c r="M43" s="83"/>
      <c r="N43" s="83"/>
      <c r="O43" s="83"/>
      <c r="P43" s="286"/>
    </row>
    <row r="44" spans="1:16" ht="12.75">
      <c r="A44" s="353" t="s">
        <v>22</v>
      </c>
      <c r="B44" s="353"/>
      <c r="C44" s="353"/>
      <c r="D44" s="353"/>
      <c r="E44" s="353"/>
      <c r="F44" s="353"/>
      <c r="G44" s="30">
        <v>122</v>
      </c>
      <c r="H44" s="51">
        <f>(_xlfn.SUMIFS(осв!G:G,осв!I:I,G44)-_xlfn.SUMIFS(осв!H:H,осв!I:I,G44))/1000</f>
        <v>20986.715</v>
      </c>
      <c r="I44" s="51">
        <v>20986.715</v>
      </c>
      <c r="K44" s="281">
        <f t="shared" si="0"/>
        <v>0</v>
      </c>
      <c r="L44" s="83"/>
      <c r="M44" s="83"/>
      <c r="N44" s="83"/>
      <c r="O44" s="83"/>
      <c r="P44" s="286"/>
    </row>
    <row r="45" spans="1:16" ht="12.75">
      <c r="A45" s="353" t="s">
        <v>34</v>
      </c>
      <c r="B45" s="353"/>
      <c r="C45" s="353"/>
      <c r="D45" s="353"/>
      <c r="E45" s="353"/>
      <c r="F45" s="353"/>
      <c r="G45" s="30">
        <v>123</v>
      </c>
      <c r="H45" s="51">
        <f>(_xlfn.SUMIFS(осв!G:G,осв!I:I,G45)-_xlfn.SUMIFS(осв!H:H,осв!I:I,G45))/1000</f>
        <v>536730.85488</v>
      </c>
      <c r="I45" s="51">
        <v>546374.75335</v>
      </c>
      <c r="K45" s="282">
        <f t="shared" si="0"/>
        <v>0</v>
      </c>
      <c r="L45" s="83"/>
      <c r="M45" s="83"/>
      <c r="N45" s="83"/>
      <c r="O45" s="83"/>
      <c r="P45" s="286"/>
    </row>
    <row r="46" spans="1:16" ht="12.75">
      <c r="A46" s="353" t="s">
        <v>50</v>
      </c>
      <c r="B46" s="353"/>
      <c r="C46" s="353"/>
      <c r="D46" s="353"/>
      <c r="E46" s="353"/>
      <c r="F46" s="353"/>
      <c r="G46" s="61">
        <v>200</v>
      </c>
      <c r="H46" s="276">
        <f>SUM(H36:H45)</f>
        <v>5729664.05986</v>
      </c>
      <c r="I46" s="275">
        <f>SUM(I36:I45)</f>
        <v>5796563.16621</v>
      </c>
      <c r="K46" s="281">
        <f t="shared" si="0"/>
        <v>0</v>
      </c>
      <c r="L46" s="83"/>
      <c r="M46" s="83"/>
      <c r="N46" s="83"/>
      <c r="O46" s="83"/>
      <c r="P46" s="286"/>
    </row>
    <row r="47" spans="1:16" ht="12.75">
      <c r="A47" s="359" t="s">
        <v>109</v>
      </c>
      <c r="B47" s="359"/>
      <c r="C47" s="359"/>
      <c r="D47" s="359"/>
      <c r="E47" s="359"/>
      <c r="F47" s="359"/>
      <c r="G47" s="59"/>
      <c r="H47" s="62">
        <f>H29+H46</f>
        <v>10447118.501360001</v>
      </c>
      <c r="I47" s="63">
        <f>I29+I46</f>
        <v>9604153.16621</v>
      </c>
      <c r="K47" s="281">
        <f t="shared" si="0"/>
        <v>0</v>
      </c>
      <c r="L47" s="83"/>
      <c r="M47" s="83"/>
      <c r="N47" s="83"/>
      <c r="O47" s="83"/>
      <c r="P47" s="286"/>
    </row>
    <row r="48" spans="8:16" ht="12.75">
      <c r="H48" s="42"/>
      <c r="I48" s="42"/>
      <c r="K48" s="282">
        <f t="shared" si="0"/>
        <v>0</v>
      </c>
      <c r="L48" s="83"/>
      <c r="M48" s="83"/>
      <c r="N48" s="83"/>
      <c r="O48" s="83"/>
      <c r="P48" s="286"/>
    </row>
    <row r="49" spans="8:16" ht="12.75">
      <c r="H49" s="42"/>
      <c r="I49" s="44" t="s">
        <v>106</v>
      </c>
      <c r="K49" s="281">
        <f t="shared" si="0"/>
        <v>0</v>
      </c>
      <c r="L49" s="83"/>
      <c r="M49" s="83"/>
      <c r="N49" s="83"/>
      <c r="O49" s="83"/>
      <c r="P49" s="286"/>
    </row>
    <row r="50" spans="1:16" ht="23.25" customHeight="1">
      <c r="A50" s="368" t="s">
        <v>115</v>
      </c>
      <c r="B50" s="368"/>
      <c r="C50" s="368"/>
      <c r="D50" s="368"/>
      <c r="E50" s="368"/>
      <c r="F50" s="368"/>
      <c r="G50" s="6" t="s">
        <v>31</v>
      </c>
      <c r="H50" s="36" t="s">
        <v>0</v>
      </c>
      <c r="I50" s="36" t="s">
        <v>1</v>
      </c>
      <c r="K50" s="281">
        <f t="shared" si="0"/>
        <v>0</v>
      </c>
      <c r="L50" s="83"/>
      <c r="M50" s="83"/>
      <c r="N50" s="83"/>
      <c r="O50" s="83"/>
      <c r="P50" s="286"/>
    </row>
    <row r="51" spans="1:16" ht="12.75">
      <c r="A51" s="369">
        <v>1</v>
      </c>
      <c r="B51" s="369"/>
      <c r="C51" s="369"/>
      <c r="D51" s="369"/>
      <c r="E51" s="369"/>
      <c r="F51" s="369"/>
      <c r="G51" s="24">
        <v>2</v>
      </c>
      <c r="H51" s="37">
        <v>3</v>
      </c>
      <c r="I51" s="37">
        <v>4</v>
      </c>
      <c r="K51" s="281">
        <f t="shared" si="0"/>
        <v>0</v>
      </c>
      <c r="L51" s="83"/>
      <c r="M51" s="83"/>
      <c r="N51" s="83"/>
      <c r="O51" s="83"/>
      <c r="P51" s="286"/>
    </row>
    <row r="52" spans="1:16" ht="19.5" customHeight="1">
      <c r="A52" s="355" t="s">
        <v>10</v>
      </c>
      <c r="B52" s="355"/>
      <c r="C52" s="355"/>
      <c r="D52" s="355"/>
      <c r="E52" s="355"/>
      <c r="F52" s="355"/>
      <c r="G52" s="31"/>
      <c r="H52" s="48"/>
      <c r="I52" s="41"/>
      <c r="K52" s="281">
        <f t="shared" si="0"/>
        <v>0</v>
      </c>
      <c r="L52" s="83"/>
      <c r="M52" s="83"/>
      <c r="N52" s="83"/>
      <c r="O52" s="83"/>
      <c r="P52" s="286"/>
    </row>
    <row r="53" spans="1:16" ht="12.75">
      <c r="A53" s="353" t="s">
        <v>51</v>
      </c>
      <c r="B53" s="353"/>
      <c r="C53" s="353"/>
      <c r="D53" s="353"/>
      <c r="E53" s="353"/>
      <c r="F53" s="353"/>
      <c r="G53" s="23">
        <v>210</v>
      </c>
      <c r="H53" s="51">
        <f>(_xlfn.SUMIFS(осв!H:H,осв!I:I,G53)-_xlfn.SUMIFS(осв!G:G,осв!I:I,G53))/1000-K53</f>
        <v>2647864.63528</v>
      </c>
      <c r="I53" s="51">
        <v>1152864.63528</v>
      </c>
      <c r="K53" s="281">
        <f t="shared" si="0"/>
        <v>0</v>
      </c>
      <c r="L53" s="83"/>
      <c r="M53" s="83"/>
      <c r="N53" s="83"/>
      <c r="O53" s="83"/>
      <c r="P53" s="286"/>
    </row>
    <row r="54" spans="1:16" ht="12.75">
      <c r="A54" s="353" t="s">
        <v>41</v>
      </c>
      <c r="B54" s="353"/>
      <c r="C54" s="353"/>
      <c r="D54" s="353"/>
      <c r="E54" s="353"/>
      <c r="F54" s="353"/>
      <c r="G54" s="23">
        <v>211</v>
      </c>
      <c r="H54" s="51">
        <f>(_xlfn.SUMIFS(осв!H:H,осв!I:I,G54)-_xlfn.SUMIFS(осв!G:G,осв!I:I,G54))/1000</f>
        <v>0</v>
      </c>
      <c r="I54" s="51">
        <v>0</v>
      </c>
      <c r="K54" s="281">
        <f t="shared" si="0"/>
        <v>0</v>
      </c>
      <c r="L54" s="83"/>
      <c r="M54" s="83"/>
      <c r="N54" s="83"/>
      <c r="O54" s="83"/>
      <c r="P54" s="286"/>
    </row>
    <row r="55" spans="1:16" ht="12" customHeight="1">
      <c r="A55" s="354" t="s">
        <v>56</v>
      </c>
      <c r="B55" s="354"/>
      <c r="C55" s="354"/>
      <c r="D55" s="354"/>
      <c r="E55" s="354"/>
      <c r="F55" s="354"/>
      <c r="G55" s="32">
        <v>212</v>
      </c>
      <c r="H55" s="51">
        <f>(_xlfn.SUMIFS(осв!H:H,осв!I:I,G55)-_xlfn.SUMIFS(осв!G:G,осв!I:I,G55))/1000-K55</f>
        <v>42749.85441000001</v>
      </c>
      <c r="I55" s="51">
        <v>19198.01785</v>
      </c>
      <c r="K55" s="281">
        <f t="shared" si="0"/>
        <v>0</v>
      </c>
      <c r="L55" s="83"/>
      <c r="M55" s="83"/>
      <c r="N55" s="83"/>
      <c r="O55" s="83"/>
      <c r="P55" s="286"/>
    </row>
    <row r="56" spans="1:16" ht="12" customHeight="1">
      <c r="A56" s="354" t="s">
        <v>52</v>
      </c>
      <c r="B56" s="354"/>
      <c r="C56" s="354"/>
      <c r="D56" s="354"/>
      <c r="E56" s="354"/>
      <c r="F56" s="354"/>
      <c r="G56" s="32">
        <v>213</v>
      </c>
      <c r="H56" s="51">
        <f>(_xlfn.SUMIFS(осв!H:H,осв!I:I,G56)-_xlfn.SUMIFS(осв!G:G,осв!I:I,G56))/1000-K56</f>
        <v>316927.59086</v>
      </c>
      <c r="I56" s="51">
        <v>183381</v>
      </c>
      <c r="K56" s="281">
        <f t="shared" si="0"/>
        <v>189932</v>
      </c>
      <c r="L56" s="83">
        <v>189932</v>
      </c>
      <c r="M56" s="83"/>
      <c r="N56" s="83"/>
      <c r="O56" s="83"/>
      <c r="P56" s="286"/>
    </row>
    <row r="57" spans="1:16" ht="12" customHeight="1">
      <c r="A57" s="354" t="s">
        <v>117</v>
      </c>
      <c r="B57" s="354"/>
      <c r="C57" s="354"/>
      <c r="D57" s="354"/>
      <c r="E57" s="354"/>
      <c r="F57" s="354"/>
      <c r="G57" s="32">
        <v>214</v>
      </c>
      <c r="H57" s="51">
        <f>(_xlfn.SUMIFS(осв!H:H,осв!I:I,G57)-_xlfn.SUMIFS(осв!G:G,осв!I:I,G57))/1000</f>
        <v>56870.625530000005</v>
      </c>
      <c r="I57" s="51">
        <v>52982.69778</v>
      </c>
      <c r="K57" s="281">
        <f t="shared" si="0"/>
        <v>0</v>
      </c>
      <c r="L57" s="83"/>
      <c r="M57" s="83"/>
      <c r="N57" s="83"/>
      <c r="O57" s="83"/>
      <c r="P57" s="286"/>
    </row>
    <row r="58" spans="1:16" ht="12" customHeight="1">
      <c r="A58" s="354" t="s">
        <v>116</v>
      </c>
      <c r="B58" s="354"/>
      <c r="C58" s="354"/>
      <c r="D58" s="354"/>
      <c r="E58" s="354"/>
      <c r="F58" s="354"/>
      <c r="G58" s="32">
        <v>215</v>
      </c>
      <c r="H58" s="51">
        <f>(_xlfn.SUMIFS(осв!H:H,осв!I:I,G58)-_xlfn.SUMIFS(осв!G:G,осв!I:I,G58))/1000</f>
        <v>36481.43318</v>
      </c>
      <c r="I58" s="51">
        <v>45871.83481</v>
      </c>
      <c r="K58" s="281">
        <f t="shared" si="0"/>
        <v>0</v>
      </c>
      <c r="L58" s="83"/>
      <c r="M58" s="83"/>
      <c r="N58" s="83"/>
      <c r="O58" s="83"/>
      <c r="P58" s="286"/>
    </row>
    <row r="59" spans="1:16" ht="12" customHeight="1">
      <c r="A59" s="354" t="s">
        <v>118</v>
      </c>
      <c r="B59" s="366"/>
      <c r="C59" s="366"/>
      <c r="D59" s="366"/>
      <c r="E59" s="366"/>
      <c r="F59" s="367"/>
      <c r="G59" s="32">
        <v>216</v>
      </c>
      <c r="H59" s="51">
        <f>(_xlfn.SUMIFS(осв!H:H,осв!I:I,G59)-_xlfn.SUMIFS(осв!G:G,осв!I:I,G59))/1000</f>
        <v>0</v>
      </c>
      <c r="I59" s="51">
        <v>0</v>
      </c>
      <c r="K59" s="281">
        <f t="shared" si="0"/>
        <v>0</v>
      </c>
      <c r="L59" s="83"/>
      <c r="M59" s="83"/>
      <c r="N59" s="83"/>
      <c r="O59" s="83"/>
      <c r="P59" s="286"/>
    </row>
    <row r="60" spans="1:16" ht="12" customHeight="1">
      <c r="A60" s="354" t="s">
        <v>53</v>
      </c>
      <c r="B60" s="354"/>
      <c r="C60" s="354"/>
      <c r="D60" s="354"/>
      <c r="E60" s="354"/>
      <c r="F60" s="354"/>
      <c r="G60" s="32">
        <v>217</v>
      </c>
      <c r="H60" s="51">
        <f>(_xlfn.SUMIFS(осв!H:H,осв!I:I,G60)-_xlfn.SUMIFS(осв!G:G,осв!I:I,G60))/1000</f>
        <v>57019.33584000001</v>
      </c>
      <c r="I60" s="51">
        <v>36452.70267</v>
      </c>
      <c r="K60" s="281">
        <f t="shared" si="0"/>
        <v>0</v>
      </c>
      <c r="L60" s="83"/>
      <c r="M60" s="83"/>
      <c r="N60" s="83"/>
      <c r="O60" s="83"/>
      <c r="P60" s="286"/>
    </row>
    <row r="61" spans="1:16" ht="12" customHeight="1">
      <c r="A61" s="354" t="s">
        <v>23</v>
      </c>
      <c r="B61" s="354"/>
      <c r="C61" s="354"/>
      <c r="D61" s="354"/>
      <c r="E61" s="354"/>
      <c r="F61" s="354"/>
      <c r="G61" s="32">
        <v>218</v>
      </c>
      <c r="H61" s="51">
        <f>(_xlfn.SUMIFS(осв!H:H,осв!I:I,G61)-_xlfn.SUMIFS(осв!G:G,осв!I:I,G61))/1000-K61</f>
        <v>714191.6935099997</v>
      </c>
      <c r="I61" s="51">
        <v>1429601</v>
      </c>
      <c r="K61" s="281">
        <f t="shared" si="0"/>
        <v>732107</v>
      </c>
      <c r="L61" s="83">
        <v>473426</v>
      </c>
      <c r="M61" s="83">
        <v>242580</v>
      </c>
      <c r="N61" s="83">
        <v>2113</v>
      </c>
      <c r="O61" s="83">
        <v>13988</v>
      </c>
      <c r="P61" s="286"/>
    </row>
    <row r="62" spans="1:16" ht="12" customHeight="1">
      <c r="A62" s="365" t="s">
        <v>54</v>
      </c>
      <c r="B62" s="365"/>
      <c r="C62" s="365"/>
      <c r="D62" s="365"/>
      <c r="E62" s="365"/>
      <c r="F62" s="365"/>
      <c r="G62" s="22">
        <v>300</v>
      </c>
      <c r="H62" s="277">
        <f>SUM(H53:H61)</f>
        <v>3872105.1686099996</v>
      </c>
      <c r="I62" s="277">
        <f>SUM(I53:I61)</f>
        <v>2920351.88839</v>
      </c>
      <c r="K62" s="281">
        <f t="shared" si="0"/>
        <v>0</v>
      </c>
      <c r="L62" s="83"/>
      <c r="M62" s="83"/>
      <c r="N62" s="83"/>
      <c r="O62" s="83"/>
      <c r="P62" s="286"/>
    </row>
    <row r="63" spans="1:16" ht="23.25" customHeight="1">
      <c r="A63" s="354" t="s">
        <v>55</v>
      </c>
      <c r="B63" s="354"/>
      <c r="C63" s="354"/>
      <c r="D63" s="354"/>
      <c r="E63" s="354"/>
      <c r="F63" s="354"/>
      <c r="G63" s="23">
        <v>301</v>
      </c>
      <c r="H63" s="45"/>
      <c r="I63" s="45"/>
      <c r="K63" s="281">
        <f t="shared" si="0"/>
        <v>0</v>
      </c>
      <c r="L63" s="83"/>
      <c r="M63" s="83"/>
      <c r="N63" s="83"/>
      <c r="O63" s="83"/>
      <c r="P63" s="286"/>
    </row>
    <row r="64" spans="1:16" ht="20.25" customHeight="1">
      <c r="A64" s="364" t="s">
        <v>11</v>
      </c>
      <c r="B64" s="364"/>
      <c r="C64" s="364"/>
      <c r="D64" s="364"/>
      <c r="E64" s="364"/>
      <c r="F64" s="364"/>
      <c r="G64" s="33"/>
      <c r="H64" s="46"/>
      <c r="I64" s="46"/>
      <c r="K64" s="281">
        <f t="shared" si="0"/>
        <v>0</v>
      </c>
      <c r="L64" s="83"/>
      <c r="M64" s="83"/>
      <c r="N64" s="83"/>
      <c r="O64" s="83"/>
      <c r="P64" s="286"/>
    </row>
    <row r="65" spans="1:16" ht="12.75">
      <c r="A65" s="353" t="s">
        <v>120</v>
      </c>
      <c r="B65" s="353"/>
      <c r="C65" s="353"/>
      <c r="D65" s="353"/>
      <c r="E65" s="353"/>
      <c r="F65" s="353"/>
      <c r="G65" s="30">
        <v>310</v>
      </c>
      <c r="H65" s="51">
        <f>(_xlfn.SUMIFS(осв!H:H,осв!I:I,G65)-_xlfn.SUMIFS(осв!G:G,осв!I:I,G65))/1000-K65</f>
        <v>1646083.63209</v>
      </c>
      <c r="I65" s="51">
        <v>1646083.63209</v>
      </c>
      <c r="K65" s="281">
        <f t="shared" si="0"/>
        <v>0</v>
      </c>
      <c r="L65" s="83"/>
      <c r="M65" s="83"/>
      <c r="N65" s="83"/>
      <c r="O65" s="83"/>
      <c r="P65" s="286"/>
    </row>
    <row r="66" spans="1:16" ht="12.75">
      <c r="A66" s="353" t="s">
        <v>119</v>
      </c>
      <c r="B66" s="353"/>
      <c r="C66" s="353"/>
      <c r="D66" s="353"/>
      <c r="E66" s="353"/>
      <c r="F66" s="353"/>
      <c r="G66" s="30">
        <v>311</v>
      </c>
      <c r="H66" s="51">
        <f>(_xlfn.SUMIFS(осв!H:H,осв!I:I,G66)-_xlfn.SUMIFS(осв!G:G,осв!I:I,G66))/1000-K66</f>
        <v>51483.93576000001</v>
      </c>
      <c r="I66" s="51">
        <v>51483.93576000001</v>
      </c>
      <c r="J66" s="85"/>
      <c r="K66" s="284">
        <f t="shared" si="0"/>
        <v>0</v>
      </c>
      <c r="L66" s="288"/>
      <c r="M66" s="288"/>
      <c r="N66" s="288"/>
      <c r="O66" s="288"/>
      <c r="P66" s="286"/>
    </row>
    <row r="67" spans="1:16" ht="12.75">
      <c r="A67" s="353" t="s">
        <v>57</v>
      </c>
      <c r="B67" s="353"/>
      <c r="C67" s="353"/>
      <c r="D67" s="353"/>
      <c r="E67" s="353"/>
      <c r="F67" s="353"/>
      <c r="G67" s="30">
        <v>312</v>
      </c>
      <c r="H67" s="51">
        <f>(_xlfn.SUMIFS(осв!H:H,осв!I:I,G67)-_xlfn.SUMIFS(осв!G:G,осв!I:I,G67))/1000</f>
        <v>983900</v>
      </c>
      <c r="I67" s="51">
        <v>983900</v>
      </c>
      <c r="K67" s="284">
        <f t="shared" si="0"/>
        <v>0</v>
      </c>
      <c r="L67" s="83"/>
      <c r="M67" s="83"/>
      <c r="N67" s="83"/>
      <c r="O67" s="83"/>
      <c r="P67" s="286"/>
    </row>
    <row r="68" spans="1:16" ht="12.75">
      <c r="A68" s="363" t="s">
        <v>58</v>
      </c>
      <c r="B68" s="363"/>
      <c r="C68" s="363"/>
      <c r="D68" s="363"/>
      <c r="E68" s="363"/>
      <c r="F68" s="363"/>
      <c r="G68" s="30">
        <v>313</v>
      </c>
      <c r="H68" s="51">
        <f>(_xlfn.SUMIFS(осв!H:H,осв!I:I,G68)-_xlfn.SUMIFS(осв!G:G,осв!I:I,G68))/1000</f>
        <v>0</v>
      </c>
      <c r="I68" s="51">
        <v>0</v>
      </c>
      <c r="K68" s="281">
        <f t="shared" si="0"/>
        <v>0</v>
      </c>
      <c r="L68" s="83"/>
      <c r="M68" s="83"/>
      <c r="N68" s="83"/>
      <c r="O68" s="83"/>
      <c r="P68" s="286"/>
    </row>
    <row r="69" spans="1:16" ht="12.75">
      <c r="A69" s="353" t="s">
        <v>59</v>
      </c>
      <c r="B69" s="353"/>
      <c r="C69" s="353"/>
      <c r="D69" s="353"/>
      <c r="E69" s="353"/>
      <c r="F69" s="353"/>
      <c r="G69" s="30">
        <v>314</v>
      </c>
      <c r="H69" s="51">
        <f>(_xlfn.SUMIFS(осв!H:H,осв!I:I,G69)-_xlfn.SUMIFS(осв!G:G,осв!I:I,G69))/1000</f>
        <v>6178.468559999999</v>
      </c>
      <c r="I69" s="51">
        <v>6178.468559999999</v>
      </c>
      <c r="K69" s="281">
        <f t="shared" si="0"/>
        <v>0</v>
      </c>
      <c r="L69" s="83"/>
      <c r="M69" s="83"/>
      <c r="N69" s="83"/>
      <c r="O69" s="83"/>
      <c r="P69" s="286"/>
    </row>
    <row r="70" spans="1:16" ht="12.75">
      <c r="A70" s="353" t="s">
        <v>110</v>
      </c>
      <c r="B70" s="353"/>
      <c r="C70" s="353"/>
      <c r="D70" s="353"/>
      <c r="E70" s="353"/>
      <c r="F70" s="353"/>
      <c r="G70" s="30">
        <v>315</v>
      </c>
      <c r="H70" s="51">
        <v>491797</v>
      </c>
      <c r="I70" s="51">
        <v>491797</v>
      </c>
      <c r="K70" s="281">
        <f t="shared" si="0"/>
        <v>127488</v>
      </c>
      <c r="L70" s="83">
        <v>127488</v>
      </c>
      <c r="M70" s="83"/>
      <c r="N70" s="83"/>
      <c r="O70" s="83"/>
      <c r="P70" s="286"/>
    </row>
    <row r="71" spans="1:16" ht="12.75">
      <c r="A71" s="353" t="s">
        <v>24</v>
      </c>
      <c r="B71" s="353"/>
      <c r="C71" s="353"/>
      <c r="D71" s="353"/>
      <c r="E71" s="353"/>
      <c r="F71" s="353"/>
      <c r="G71" s="30">
        <v>316</v>
      </c>
      <c r="H71" s="51">
        <f>(_xlfn.SUMIFS(осв!H:H,осв!I:I,G71)-_xlfn.SUMIFS(осв!G:G,осв!I:I,G71))/1000</f>
        <v>0</v>
      </c>
      <c r="I71" s="51">
        <v>0</v>
      </c>
      <c r="K71" s="281">
        <f t="shared" si="0"/>
        <v>0</v>
      </c>
      <c r="L71" s="83"/>
      <c r="M71" s="83"/>
      <c r="N71" s="83"/>
      <c r="O71" s="83"/>
      <c r="P71" s="286"/>
    </row>
    <row r="72" spans="1:16" ht="12.75">
      <c r="A72" s="355" t="s">
        <v>60</v>
      </c>
      <c r="B72" s="355"/>
      <c r="C72" s="355"/>
      <c r="D72" s="355"/>
      <c r="E72" s="355"/>
      <c r="F72" s="355"/>
      <c r="G72" s="22">
        <v>400</v>
      </c>
      <c r="H72" s="277">
        <f>SUM(H65:H71)</f>
        <v>3179443.03641</v>
      </c>
      <c r="I72" s="277">
        <f>SUM(I65:I71)</f>
        <v>3179443.03641</v>
      </c>
      <c r="K72" s="281">
        <f t="shared" si="0"/>
        <v>0</v>
      </c>
      <c r="L72" s="83"/>
      <c r="M72" s="83"/>
      <c r="N72" s="83"/>
      <c r="O72" s="83"/>
      <c r="P72" s="286"/>
    </row>
    <row r="73" spans="1:16" ht="19.5" customHeight="1">
      <c r="A73" s="364" t="s">
        <v>12</v>
      </c>
      <c r="B73" s="364"/>
      <c r="C73" s="364"/>
      <c r="D73" s="364"/>
      <c r="E73" s="364"/>
      <c r="F73" s="364"/>
      <c r="G73" s="33"/>
      <c r="H73" s="51"/>
      <c r="I73" s="51"/>
      <c r="K73" s="281">
        <f t="shared" si="0"/>
        <v>0</v>
      </c>
      <c r="L73" s="83"/>
      <c r="M73" s="83"/>
      <c r="N73" s="83"/>
      <c r="O73" s="83"/>
      <c r="P73" s="286"/>
    </row>
    <row r="74" spans="1:16" ht="12.75">
      <c r="A74" s="353" t="s">
        <v>111</v>
      </c>
      <c r="B74" s="353"/>
      <c r="C74" s="353"/>
      <c r="D74" s="353"/>
      <c r="E74" s="353"/>
      <c r="F74" s="353"/>
      <c r="G74" s="30">
        <v>410</v>
      </c>
      <c r="H74" s="51">
        <v>949307</v>
      </c>
      <c r="I74" s="51">
        <v>949307</v>
      </c>
      <c r="K74" s="281">
        <f t="shared" si="0"/>
        <v>0</v>
      </c>
      <c r="L74" s="83"/>
      <c r="M74" s="83"/>
      <c r="N74" s="83"/>
      <c r="O74" s="83"/>
      <c r="P74" s="286"/>
    </row>
    <row r="75" spans="1:16" ht="12.75">
      <c r="A75" s="353" t="s">
        <v>13</v>
      </c>
      <c r="B75" s="353"/>
      <c r="C75" s="353"/>
      <c r="D75" s="353"/>
      <c r="E75" s="353"/>
      <c r="F75" s="353"/>
      <c r="G75" s="30">
        <v>411</v>
      </c>
      <c r="H75" s="51">
        <f>(_xlfn.SUMIFS(осв!H:H,осв!I:I,G75)-_xlfn.SUMIFS(осв!G:G,осв!I:I,G75))/1000</f>
        <v>-14363.2</v>
      </c>
      <c r="I75" s="51">
        <v>-14363.2</v>
      </c>
      <c r="K75" s="281">
        <f t="shared" si="0"/>
        <v>0</v>
      </c>
      <c r="L75" s="83"/>
      <c r="M75" s="83"/>
      <c r="N75" s="83"/>
      <c r="O75" s="83"/>
      <c r="P75" s="286"/>
    </row>
    <row r="76" spans="1:16" ht="12.75">
      <c r="A76" s="353" t="s">
        <v>14</v>
      </c>
      <c r="B76" s="353"/>
      <c r="C76" s="353"/>
      <c r="D76" s="353"/>
      <c r="E76" s="353"/>
      <c r="F76" s="353"/>
      <c r="G76" s="23">
        <v>412</v>
      </c>
      <c r="H76" s="51">
        <f>(_xlfn.SUMIFS(осв!H:H,осв!I:I,G76)-_xlfn.SUMIFS(осв!G:G,осв!I:I,G76))/1000</f>
        <v>0</v>
      </c>
      <c r="I76" s="51">
        <v>0</v>
      </c>
      <c r="K76" s="281">
        <f t="shared" si="0"/>
        <v>0</v>
      </c>
      <c r="L76" s="83"/>
      <c r="M76" s="83"/>
      <c r="N76" s="83"/>
      <c r="O76" s="83"/>
      <c r="P76" s="286"/>
    </row>
    <row r="77" spans="1:16" ht="12.75">
      <c r="A77" s="353" t="s">
        <v>15</v>
      </c>
      <c r="B77" s="353"/>
      <c r="C77" s="353"/>
      <c r="D77" s="353"/>
      <c r="E77" s="353"/>
      <c r="F77" s="353"/>
      <c r="G77" s="23">
        <v>413</v>
      </c>
      <c r="H77" s="51">
        <f>(_xlfn.SUMIFS(осв!H:H,осв!I:I,G77)-_xlfn.SUMIFS(осв!G:G,осв!I:I,G77))/1000-M77</f>
        <v>1369677.2709400004</v>
      </c>
      <c r="I77" s="51">
        <v>1383665</v>
      </c>
      <c r="J77" s="69">
        <f>H77-I77</f>
        <v>-13987.729059999576</v>
      </c>
      <c r="K77" s="284">
        <f t="shared" si="0"/>
        <v>119372.26440999983</v>
      </c>
      <c r="L77" s="288"/>
      <c r="M77" s="288">
        <v>119372.26440999983</v>
      </c>
      <c r="N77" s="288"/>
      <c r="O77" s="83"/>
      <c r="P77" s="286"/>
    </row>
    <row r="78" spans="1:16" ht="12.75">
      <c r="A78" s="353" t="s">
        <v>112</v>
      </c>
      <c r="B78" s="353"/>
      <c r="C78" s="353"/>
      <c r="D78" s="353"/>
      <c r="E78" s="353"/>
      <c r="F78" s="353"/>
      <c r="G78" s="23">
        <v>414</v>
      </c>
      <c r="H78" s="51">
        <f>I78+'ф2'!E48+13988</f>
        <v>1090949.36231</v>
      </c>
      <c r="I78" s="51">
        <v>1185749</v>
      </c>
      <c r="J78" s="69">
        <f>H78-I78</f>
        <v>-94799.63769</v>
      </c>
      <c r="K78" s="281">
        <f t="shared" si="0"/>
        <v>-3965</v>
      </c>
      <c r="L78" s="288"/>
      <c r="M78" s="288"/>
      <c r="N78" s="83">
        <v>-3965</v>
      </c>
      <c r="O78" s="83"/>
      <c r="P78" s="286"/>
    </row>
    <row r="79" spans="1:16" ht="23.25" customHeight="1">
      <c r="A79" s="354" t="s">
        <v>61</v>
      </c>
      <c r="B79" s="354"/>
      <c r="C79" s="354"/>
      <c r="D79" s="354"/>
      <c r="E79" s="354"/>
      <c r="F79" s="354"/>
      <c r="G79" s="23">
        <v>420</v>
      </c>
      <c r="H79" s="278">
        <f>SUM(H74:H78)</f>
        <v>3395570.4332500007</v>
      </c>
      <c r="I79" s="278">
        <f>SUM(I74:I78)</f>
        <v>3504357.8</v>
      </c>
      <c r="J79" s="69">
        <f>J77+J78</f>
        <v>-108787.36674999958</v>
      </c>
      <c r="K79" s="281">
        <f t="shared" si="0"/>
        <v>0</v>
      </c>
      <c r="L79" s="288"/>
      <c r="M79" s="288"/>
      <c r="N79" s="288"/>
      <c r="O79" s="83"/>
      <c r="P79" s="286"/>
    </row>
    <row r="80" spans="1:16" ht="12.75">
      <c r="A80" s="353" t="s">
        <v>62</v>
      </c>
      <c r="B80" s="353"/>
      <c r="C80" s="353"/>
      <c r="D80" s="353"/>
      <c r="E80" s="353"/>
      <c r="F80" s="353"/>
      <c r="G80" s="23">
        <v>421</v>
      </c>
      <c r="H80" s="51">
        <f>(_xlfn.SUMIFS(осв!G:G,осв!I:I,G80)-_xlfn.SUMIFS(осв!H:H,осв!I:I,G80))/1000</f>
        <v>0</v>
      </c>
      <c r="I80" s="51">
        <f>(_xlfn.SUMIFS(осв!D:D,осв!I:I,G80)-_xlfn.SUMIFS(осв!C:C,осв!I:I,G80))/1000</f>
        <v>0</v>
      </c>
      <c r="J80" s="69">
        <f>J79-'ф2'!E48</f>
        <v>0.2709400004678173</v>
      </c>
      <c r="K80" s="284">
        <f t="shared" si="0"/>
        <v>0</v>
      </c>
      <c r="L80" s="83"/>
      <c r="M80" s="83"/>
      <c r="N80" s="83"/>
      <c r="O80" s="83"/>
      <c r="P80" s="286"/>
    </row>
    <row r="81" spans="1:16" ht="12.75">
      <c r="A81" s="355" t="s">
        <v>113</v>
      </c>
      <c r="B81" s="355"/>
      <c r="C81" s="355"/>
      <c r="D81" s="355"/>
      <c r="E81" s="355"/>
      <c r="F81" s="355"/>
      <c r="G81" s="58">
        <v>500</v>
      </c>
      <c r="H81" s="274">
        <f>SUM(H79)</f>
        <v>3395570.4332500007</v>
      </c>
      <c r="I81" s="274">
        <f>I79+I80</f>
        <v>3504357.8</v>
      </c>
      <c r="K81" s="284">
        <f t="shared" si="0"/>
        <v>0</v>
      </c>
      <c r="L81" s="83"/>
      <c r="M81" s="83"/>
      <c r="N81" s="83"/>
      <c r="O81" s="83"/>
      <c r="P81" s="286"/>
    </row>
    <row r="82" spans="1:16" ht="12.75">
      <c r="A82" s="356" t="s">
        <v>114</v>
      </c>
      <c r="B82" s="356"/>
      <c r="C82" s="356"/>
      <c r="D82" s="356"/>
      <c r="E82" s="356"/>
      <c r="F82" s="356"/>
      <c r="G82" s="59"/>
      <c r="H82" s="60">
        <f>H62+H72+H81</f>
        <v>10447118.63827</v>
      </c>
      <c r="I82" s="60">
        <f>I62+I72+I81</f>
        <v>9604152.7248</v>
      </c>
      <c r="J82" s="69"/>
      <c r="K82" s="285">
        <f>SUM(L82:P82)</f>
        <v>0</v>
      </c>
      <c r="L82" s="289"/>
      <c r="M82" s="289"/>
      <c r="N82" s="289"/>
      <c r="O82" s="289"/>
      <c r="P82" s="290"/>
    </row>
    <row r="83" spans="1:9" ht="12.75">
      <c r="A83" s="361"/>
      <c r="B83" s="361"/>
      <c r="C83" s="361"/>
      <c r="D83" s="361"/>
      <c r="E83" s="361"/>
      <c r="F83" s="361"/>
      <c r="G83" s="361"/>
      <c r="H83" s="47">
        <f>H47-H82</f>
        <v>-0.13690999895334244</v>
      </c>
      <c r="I83" s="47">
        <f>I82-I47</f>
        <v>-0.4414099995046854</v>
      </c>
    </row>
    <row r="84" spans="1:10" ht="12.75">
      <c r="A84" s="359" t="s">
        <v>483</v>
      </c>
      <c r="B84" s="359"/>
      <c r="C84" s="359"/>
      <c r="D84" s="359"/>
      <c r="E84" s="359"/>
      <c r="F84" s="359"/>
      <c r="G84" s="359"/>
      <c r="H84" s="351">
        <f>(H47-H43-H72-H62)/112500</f>
        <v>30.15563154240002</v>
      </c>
      <c r="I84" s="351">
        <f>(I47-I43-I72-I62)/112500</f>
        <v>31.120721225066657</v>
      </c>
      <c r="J84" s="69">
        <f>H81-4ф!I83</f>
        <v>0.07094000093638897</v>
      </c>
    </row>
    <row r="85" spans="1:9" ht="12.75">
      <c r="A85" s="362"/>
      <c r="B85" s="362"/>
      <c r="D85" s="35"/>
      <c r="E85" s="35"/>
      <c r="F85" s="35"/>
      <c r="H85" s="42"/>
      <c r="I85" s="42"/>
    </row>
    <row r="86" spans="1:11" ht="12" customHeight="1">
      <c r="A86" s="358" t="s">
        <v>128</v>
      </c>
      <c r="B86" s="358"/>
      <c r="C86" s="358"/>
      <c r="D86" s="71"/>
      <c r="E86" s="71"/>
      <c r="F86" s="360" t="s">
        <v>129</v>
      </c>
      <c r="G86" s="360"/>
      <c r="H86" s="360"/>
      <c r="I86" s="71"/>
      <c r="J86" s="71"/>
      <c r="K86" s="71"/>
    </row>
    <row r="87" spans="3:11" ht="12.75">
      <c r="C87" s="352"/>
      <c r="D87" s="352"/>
      <c r="E87" s="352"/>
      <c r="F87" s="73" t="s">
        <v>33</v>
      </c>
      <c r="I87" s="72"/>
      <c r="J87" s="72"/>
      <c r="K87" s="35"/>
    </row>
    <row r="88" spans="3:9" ht="12.75">
      <c r="C88" s="35"/>
      <c r="D88" s="35"/>
      <c r="E88" s="35"/>
      <c r="F88" s="35"/>
      <c r="H88" s="42"/>
      <c r="I88" s="294">
        <f>I62+I72-I74</f>
        <v>5150487.9248</v>
      </c>
    </row>
    <row r="89" spans="3:9" ht="12.75">
      <c r="C89" s="35"/>
      <c r="D89" s="35"/>
      <c r="E89" s="35"/>
      <c r="F89" s="35"/>
      <c r="H89" s="42"/>
      <c r="I89" s="42"/>
    </row>
    <row r="90" spans="1:11" ht="12" customHeight="1">
      <c r="A90" s="357" t="s">
        <v>126</v>
      </c>
      <c r="B90" s="357"/>
      <c r="C90" s="357"/>
      <c r="F90" s="360" t="s">
        <v>127</v>
      </c>
      <c r="G90" s="360"/>
      <c r="H90" s="360"/>
      <c r="I90" s="71"/>
      <c r="J90" s="71"/>
      <c r="K90" s="71"/>
    </row>
    <row r="91" spans="3:9" ht="12.75">
      <c r="C91" s="352"/>
      <c r="D91" s="352"/>
      <c r="E91" s="352"/>
      <c r="F91" s="73" t="s">
        <v>33</v>
      </c>
      <c r="H91" s="72"/>
      <c r="I91" s="72"/>
    </row>
    <row r="92" spans="3:9" ht="12.75">
      <c r="C92" s="35"/>
      <c r="D92" s="35"/>
      <c r="E92" s="35"/>
      <c r="F92" s="35"/>
      <c r="H92" s="42"/>
      <c r="I92" s="42"/>
    </row>
    <row r="93" spans="8:9" ht="12.75">
      <c r="H93" s="42"/>
      <c r="I93" s="42"/>
    </row>
    <row r="94" spans="1:9" ht="12.75">
      <c r="A94" s="4" t="s">
        <v>35</v>
      </c>
      <c r="H94" s="42"/>
      <c r="I94" s="42"/>
    </row>
  </sheetData>
  <sheetProtection/>
  <mergeCells count="84">
    <mergeCell ref="A9:H9"/>
    <mergeCell ref="A2:I2"/>
    <mergeCell ref="H1:I1"/>
    <mergeCell ref="E3:H3"/>
    <mergeCell ref="E5:H5"/>
    <mergeCell ref="E7:H7"/>
    <mergeCell ref="E11:H11"/>
    <mergeCell ref="B13:H13"/>
    <mergeCell ref="A14:I14"/>
    <mergeCell ref="A16:F16"/>
    <mergeCell ref="A17:F17"/>
    <mergeCell ref="A18:F18"/>
    <mergeCell ref="D15:H15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8:F38"/>
    <mergeCell ref="A39:F39"/>
    <mergeCell ref="A40:F40"/>
    <mergeCell ref="A41:F41"/>
    <mergeCell ref="A42:F42"/>
    <mergeCell ref="A34:F34"/>
    <mergeCell ref="A35:F35"/>
    <mergeCell ref="A36:F36"/>
    <mergeCell ref="A37:F37"/>
    <mergeCell ref="A58:F58"/>
    <mergeCell ref="A60:F60"/>
    <mergeCell ref="A61:F61"/>
    <mergeCell ref="A43:F43"/>
    <mergeCell ref="A45:F45"/>
    <mergeCell ref="A46:F46"/>
    <mergeCell ref="A47:F47"/>
    <mergeCell ref="A50:F50"/>
    <mergeCell ref="A51:F51"/>
    <mergeCell ref="A44:F44"/>
    <mergeCell ref="A52:F52"/>
    <mergeCell ref="A53:F53"/>
    <mergeCell ref="A54:F54"/>
    <mergeCell ref="A55:F55"/>
    <mergeCell ref="A56:F56"/>
    <mergeCell ref="A57:F57"/>
    <mergeCell ref="A62:F62"/>
    <mergeCell ref="A63:F63"/>
    <mergeCell ref="A64:F64"/>
    <mergeCell ref="A59:F59"/>
    <mergeCell ref="A66:F66"/>
    <mergeCell ref="A67:F67"/>
    <mergeCell ref="A65:F65"/>
    <mergeCell ref="A68:F68"/>
    <mergeCell ref="A69:F69"/>
    <mergeCell ref="A70:F70"/>
    <mergeCell ref="A73:F73"/>
    <mergeCell ref="A71:F71"/>
    <mergeCell ref="A72:F72"/>
    <mergeCell ref="A74:F74"/>
    <mergeCell ref="A75:F75"/>
    <mergeCell ref="A76:F76"/>
    <mergeCell ref="F90:H90"/>
    <mergeCell ref="F86:H86"/>
    <mergeCell ref="A83:G83"/>
    <mergeCell ref="C87:E87"/>
    <mergeCell ref="A77:F77"/>
    <mergeCell ref="A85:B85"/>
    <mergeCell ref="C91:E91"/>
    <mergeCell ref="A78:F78"/>
    <mergeCell ref="A79:F79"/>
    <mergeCell ref="A80:F80"/>
    <mergeCell ref="A81:F81"/>
    <mergeCell ref="A82:F82"/>
    <mergeCell ref="A90:C90"/>
    <mergeCell ref="A86:C86"/>
    <mergeCell ref="A84:G84"/>
  </mergeCells>
  <printOptions/>
  <pageMargins left="0.5905511811023623" right="0.5118110236220472" top="0.6692913385826772" bottom="0.5511811023622047" header="0.5118110236220472" footer="0.15748031496062992"/>
  <pageSetup fitToHeight="2" fitToWidth="2" horizontalDpi="600" verticalDpi="600" orientation="portrait" paperSize="9" scale="9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B1">
      <selection activeCell="J31" sqref="G1:J31"/>
    </sheetView>
  </sheetViews>
  <sheetFormatPr defaultColWidth="9.00390625" defaultRowHeight="12.75"/>
  <cols>
    <col min="2" max="3" width="14.875" style="0" bestFit="1" customWidth="1"/>
    <col min="4" max="4" width="14.875" style="0" customWidth="1"/>
    <col min="5" max="5" width="11.875" style="0" customWidth="1"/>
    <col min="7" max="7" width="48.125" style="0" bestFit="1" customWidth="1"/>
    <col min="8" max="8" width="20.25390625" style="337" customWidth="1"/>
    <col min="9" max="9" width="21.375" style="0" customWidth="1"/>
    <col min="10" max="10" width="18.75390625" style="0" bestFit="1" customWidth="1"/>
  </cols>
  <sheetData>
    <row r="1" spans="1:10" ht="25.5">
      <c r="A1" s="256" t="s">
        <v>249</v>
      </c>
      <c r="B1" s="256" t="s">
        <v>250</v>
      </c>
      <c r="C1" s="256" t="s">
        <v>251</v>
      </c>
      <c r="D1" s="331" t="s">
        <v>471</v>
      </c>
      <c r="E1" s="331" t="s">
        <v>470</v>
      </c>
      <c r="G1" s="333"/>
      <c r="H1" s="334" t="s">
        <v>478</v>
      </c>
      <c r="I1" s="350"/>
      <c r="J1" s="345"/>
    </row>
    <row r="2" spans="1:10" ht="12.75">
      <c r="A2" s="319">
        <v>1010</v>
      </c>
      <c r="B2" s="320">
        <v>453663275</v>
      </c>
      <c r="C2" s="320">
        <v>1676100</v>
      </c>
      <c r="D2" s="332">
        <f>B2-C2</f>
        <v>451987175</v>
      </c>
      <c r="E2" t="str">
        <f>LOOKUP('1000 (2)'!B6,'[1]mapping'!A:A,'[1]mapping'!E:E)</f>
        <v>ДС</v>
      </c>
      <c r="G2" s="334" t="s">
        <v>470</v>
      </c>
      <c r="H2" s="333" t="s">
        <v>479</v>
      </c>
      <c r="I2" s="346" t="s">
        <v>480</v>
      </c>
      <c r="J2" s="338" t="s">
        <v>477</v>
      </c>
    </row>
    <row r="3" spans="1:10" ht="12.75">
      <c r="A3" s="319">
        <v>1021</v>
      </c>
      <c r="B3" s="320">
        <v>338119951</v>
      </c>
      <c r="C3" s="320">
        <v>340316275</v>
      </c>
      <c r="D3" s="332">
        <f aca="true" t="shared" si="0" ref="D3:D52">B3-C3</f>
        <v>-2196324</v>
      </c>
      <c r="E3" t="str">
        <f>LOOKUP('1000 (2)'!B7,'[1]mapping'!A:A,'[1]mapping'!E:E)</f>
        <v>ДС</v>
      </c>
      <c r="G3" s="333">
        <v>0</v>
      </c>
      <c r="H3" s="342"/>
      <c r="I3" s="347">
        <v>9000328</v>
      </c>
      <c r="J3" s="339">
        <v>-9000328</v>
      </c>
    </row>
    <row r="4" spans="1:10" ht="12.75">
      <c r="A4" s="319">
        <v>1022</v>
      </c>
      <c r="B4" s="320">
        <v>99785837.5</v>
      </c>
      <c r="C4" s="320">
        <v>100254655.7</v>
      </c>
      <c r="D4" s="332">
        <f t="shared" si="0"/>
        <v>-468818.200000003</v>
      </c>
      <c r="E4" t="str">
        <f>LOOKUP('1000 (2)'!B8,'[1]mapping'!A:A,'[1]mapping'!E:E)</f>
        <v>ДС</v>
      </c>
      <c r="G4" s="335" t="s">
        <v>67</v>
      </c>
      <c r="H4" s="343"/>
      <c r="I4" s="348">
        <v>452882.78</v>
      </c>
      <c r="J4" s="340">
        <v>-452882.78</v>
      </c>
    </row>
    <row r="5" spans="1:10" ht="12.75">
      <c r="A5" s="319">
        <v>1030</v>
      </c>
      <c r="B5" s="320">
        <v>1084097189.46</v>
      </c>
      <c r="C5" s="320">
        <v>1461636808.5100002</v>
      </c>
      <c r="D5" s="332">
        <f t="shared" si="0"/>
        <v>-377539619.0500002</v>
      </c>
      <c r="E5" t="str">
        <f>LOOKUP('1000 (2)'!B9,'[1]mapping'!A:A,'[1]mapping'!E:E)</f>
        <v>ДС</v>
      </c>
      <c r="G5" s="335" t="s">
        <v>429</v>
      </c>
      <c r="H5" s="343">
        <v>62591675</v>
      </c>
      <c r="I5" s="348">
        <v>923737616.28</v>
      </c>
      <c r="J5" s="340">
        <v>-861145941.28</v>
      </c>
    </row>
    <row r="6" spans="1:10" ht="12.75">
      <c r="A6" s="319">
        <v>1050</v>
      </c>
      <c r="B6" s="320">
        <v>259206875.19</v>
      </c>
      <c r="C6" s="320">
        <v>306620265.29</v>
      </c>
      <c r="D6" s="332">
        <f t="shared" si="0"/>
        <v>-47413390.100000024</v>
      </c>
      <c r="E6" t="str">
        <f>LOOKUP('1000 (2)'!B10,'[1]mapping'!A:A,'[1]mapping'!E:E)</f>
        <v>ДС</v>
      </c>
      <c r="G6" s="335" t="s">
        <v>472</v>
      </c>
      <c r="H6" s="343">
        <v>3605374.06</v>
      </c>
      <c r="I6" s="348"/>
      <c r="J6" s="340">
        <v>3605374.06</v>
      </c>
    </row>
    <row r="7" spans="1:10" ht="12.75">
      <c r="A7" s="319">
        <v>1060</v>
      </c>
      <c r="B7" s="320">
        <v>559490144.82</v>
      </c>
      <c r="C7" s="320">
        <v>583859168.47</v>
      </c>
      <c r="D7" s="332">
        <f t="shared" si="0"/>
        <v>-24369023.649999976</v>
      </c>
      <c r="E7" t="str">
        <f>LOOKUP('1000 (2)'!B11,'[1]mapping'!A:A,'[1]mapping'!E:E)</f>
        <v>ДС</v>
      </c>
      <c r="G7" s="335" t="s">
        <v>417</v>
      </c>
      <c r="H7" s="343"/>
      <c r="I7" s="348">
        <v>300000000</v>
      </c>
      <c r="J7" s="340">
        <v>-300000000</v>
      </c>
    </row>
    <row r="8" spans="1:10" ht="12.75">
      <c r="A8" s="319">
        <v>1150</v>
      </c>
      <c r="B8" s="321"/>
      <c r="C8" s="320">
        <v>300000000</v>
      </c>
      <c r="D8" s="332">
        <f t="shared" si="0"/>
        <v>-300000000</v>
      </c>
      <c r="E8" t="str">
        <f>LOOKUP('1000 (2)'!B12,'[1]mapping'!A:A,'[1]mapping'!E:E)</f>
        <v>ДЗ доченим</v>
      </c>
      <c r="G8" s="335" t="s">
        <v>421</v>
      </c>
      <c r="H8" s="343">
        <v>189018500</v>
      </c>
      <c r="I8" s="348">
        <v>72174136</v>
      </c>
      <c r="J8" s="340">
        <v>116844364</v>
      </c>
    </row>
    <row r="9" spans="1:10" ht="12.75">
      <c r="A9" s="319">
        <v>1210</v>
      </c>
      <c r="B9" s="320">
        <v>380686621</v>
      </c>
      <c r="C9" s="320">
        <v>397622.18</v>
      </c>
      <c r="D9" s="332">
        <f t="shared" si="0"/>
        <v>380288998.82</v>
      </c>
      <c r="E9" t="str">
        <f>LOOKUP('1000 (2)'!B13,'[1]mapping'!A:A,'[1]mapping'!E:E)</f>
        <v>ДЗ торговая</v>
      </c>
      <c r="G9" s="335" t="s">
        <v>419</v>
      </c>
      <c r="H9" s="343">
        <v>280285.12</v>
      </c>
      <c r="I9" s="348">
        <v>21177323.84</v>
      </c>
      <c r="J9" s="340">
        <v>-20897038.72</v>
      </c>
    </row>
    <row r="10" spans="1:10" ht="12.75">
      <c r="A10" s="319">
        <v>1220</v>
      </c>
      <c r="B10" s="321"/>
      <c r="C10" s="320">
        <v>2383500</v>
      </c>
      <c r="D10" s="332">
        <f t="shared" si="0"/>
        <v>-2383500</v>
      </c>
      <c r="E10" t="str">
        <f>LOOKUP('1000 (2)'!B14,'[1]mapping'!A:A,'[1]mapping'!E:E)</f>
        <v>ДЗ дочерних</v>
      </c>
      <c r="G10" s="335" t="s">
        <v>422</v>
      </c>
      <c r="H10" s="343">
        <v>3405582</v>
      </c>
      <c r="I10" s="348">
        <v>18518316</v>
      </c>
      <c r="J10" s="340">
        <v>-15112734</v>
      </c>
    </row>
    <row r="11" spans="1:10" ht="12.75">
      <c r="A11" s="319">
        <v>1230</v>
      </c>
      <c r="B11" s="321"/>
      <c r="C11" s="320">
        <v>52310636</v>
      </c>
      <c r="D11" s="332">
        <f t="shared" si="0"/>
        <v>-52310636</v>
      </c>
      <c r="E11" t="str">
        <f>LOOKUP('1000 (2)'!B15,'[1]mapping'!A:A,'[1]mapping'!E:E)</f>
        <v>ДЗ дочерних</v>
      </c>
      <c r="G11" s="335" t="s">
        <v>428</v>
      </c>
      <c r="H11" s="343">
        <v>1000000</v>
      </c>
      <c r="I11" s="348"/>
      <c r="J11" s="340">
        <v>1000000</v>
      </c>
    </row>
    <row r="12" spans="1:10" ht="12.75">
      <c r="A12" s="319">
        <v>1240</v>
      </c>
      <c r="B12" s="320">
        <v>189018500</v>
      </c>
      <c r="C12" s="320">
        <v>17480000</v>
      </c>
      <c r="D12" s="332">
        <f t="shared" si="0"/>
        <v>171538500</v>
      </c>
      <c r="E12" t="str">
        <f>LOOKUP('1000 (2)'!B16,'[1]mapping'!A:A,'[1]mapping'!E:E)</f>
        <v>ДЗ дочерних</v>
      </c>
      <c r="G12" s="335" t="s">
        <v>420</v>
      </c>
      <c r="H12" s="343"/>
      <c r="I12" s="348">
        <v>120742</v>
      </c>
      <c r="J12" s="340">
        <v>-120742</v>
      </c>
    </row>
    <row r="13" spans="1:10" ht="12.75">
      <c r="A13" s="319">
        <v>1251</v>
      </c>
      <c r="B13" s="320">
        <v>2899522</v>
      </c>
      <c r="C13" s="320">
        <v>16164616</v>
      </c>
      <c r="D13" s="332">
        <f t="shared" si="0"/>
        <v>-13265094</v>
      </c>
      <c r="E13" t="str">
        <f>LOOKUP('1000 (2)'!B17,'[1]mapping'!A:A,'[1]mapping'!E:E)</f>
        <v>ДЗ прочая</v>
      </c>
      <c r="G13" s="335" t="s">
        <v>418</v>
      </c>
      <c r="H13" s="343">
        <v>380686621</v>
      </c>
      <c r="I13" s="348">
        <v>397622.18</v>
      </c>
      <c r="J13" s="340">
        <v>380288998.82</v>
      </c>
    </row>
    <row r="14" spans="1:10" ht="12.75">
      <c r="A14" s="319">
        <v>1252</v>
      </c>
      <c r="B14" s="321"/>
      <c r="C14" s="320">
        <v>1479700</v>
      </c>
      <c r="D14" s="332">
        <f t="shared" si="0"/>
        <v>-1479700</v>
      </c>
      <c r="E14" t="str">
        <f>LOOKUP('1000 (2)'!B18,'[1]mapping'!A:A,'[1]mapping'!E:E)</f>
        <v>ДЗ прочая</v>
      </c>
      <c r="G14" s="335" t="s">
        <v>396</v>
      </c>
      <c r="H14" s="343">
        <v>4146119.64</v>
      </c>
      <c r="I14" s="348"/>
      <c r="J14" s="340">
        <v>4146119.64</v>
      </c>
    </row>
    <row r="15" spans="1:10" ht="12.75">
      <c r="A15" s="319">
        <v>1254</v>
      </c>
      <c r="B15" s="320">
        <v>2000</v>
      </c>
      <c r="C15" s="321"/>
      <c r="D15" s="332">
        <f t="shared" si="0"/>
        <v>2000</v>
      </c>
      <c r="E15" t="str">
        <f>LOOKUP('1000 (2)'!B19,'[1]mapping'!A:A,'[1]mapping'!E:E)</f>
        <v>ДЗ прочая</v>
      </c>
      <c r="G15" s="335" t="s">
        <v>413</v>
      </c>
      <c r="H15" s="343">
        <v>2794363272.9700003</v>
      </c>
      <c r="I15" s="348">
        <v>2794363272.9700003</v>
      </c>
      <c r="J15" s="340">
        <v>-1.7881393432617188E-07</v>
      </c>
    </row>
    <row r="16" spans="1:10" ht="12.75">
      <c r="A16" s="319">
        <v>1270</v>
      </c>
      <c r="B16" s="320">
        <v>3605374.06</v>
      </c>
      <c r="C16" s="321"/>
      <c r="D16" s="332">
        <f t="shared" si="0"/>
        <v>3605374.06</v>
      </c>
      <c r="E16" t="str">
        <f>LOOKUP('1000 (2)'!B20,'[1]mapping'!A:A,'[1]mapping'!E:E)</f>
        <v>ДЗ вознаграждения</v>
      </c>
      <c r="G16" s="335" t="s">
        <v>51</v>
      </c>
      <c r="H16" s="343">
        <v>1520000000</v>
      </c>
      <c r="I16" s="348">
        <v>25000000</v>
      </c>
      <c r="J16" s="340">
        <v>1495000000</v>
      </c>
    </row>
    <row r="17" spans="1:10" ht="12.75">
      <c r="A17" s="319">
        <v>1284</v>
      </c>
      <c r="B17" s="320">
        <v>504060</v>
      </c>
      <c r="C17" s="320">
        <v>874000</v>
      </c>
      <c r="D17" s="332">
        <f t="shared" si="0"/>
        <v>-369940</v>
      </c>
      <c r="E17" t="str">
        <f>LOOKUP('1000 (2)'!B21,'[1]mapping'!A:A,'[1]mapping'!E:E)</f>
        <v>ДЗ прочая</v>
      </c>
      <c r="G17" s="335" t="s">
        <v>438</v>
      </c>
      <c r="H17" s="343">
        <v>330000000</v>
      </c>
      <c r="I17" s="348">
        <v>30000000</v>
      </c>
      <c r="J17" s="340">
        <v>300000000</v>
      </c>
    </row>
    <row r="18" spans="1:10" ht="12.75">
      <c r="A18" s="319">
        <v>1410</v>
      </c>
      <c r="B18" s="321"/>
      <c r="C18" s="320">
        <v>21177323.84</v>
      </c>
      <c r="D18" s="332">
        <f t="shared" si="0"/>
        <v>-21177323.84</v>
      </c>
      <c r="E18" t="str">
        <f>LOOKUP('1000 (2)'!B22,'[1]mapping'!A:A,'[1]mapping'!E:E)</f>
        <v>ДЗ налоги</v>
      </c>
      <c r="G18" s="335" t="s">
        <v>447</v>
      </c>
      <c r="H18" s="343">
        <v>70143129.67</v>
      </c>
      <c r="I18" s="348">
        <v>653404087.9</v>
      </c>
      <c r="J18" s="340">
        <v>-583260958.23</v>
      </c>
    </row>
    <row r="19" spans="1:10" ht="12.75">
      <c r="A19" s="319">
        <v>1420</v>
      </c>
      <c r="B19" s="320">
        <v>280285.12</v>
      </c>
      <c r="C19" s="321"/>
      <c r="D19" s="332">
        <f t="shared" si="0"/>
        <v>280285.12</v>
      </c>
      <c r="E19" t="str">
        <f>LOOKUP('1000 (2)'!B23,'[1]mapping'!A:A,'[1]mapping'!E:E)</f>
        <v>ДЗ налоги</v>
      </c>
      <c r="G19" s="335" t="s">
        <v>473</v>
      </c>
      <c r="H19" s="343">
        <v>1208070703.57</v>
      </c>
      <c r="I19" s="348">
        <v>1241756154.72</v>
      </c>
      <c r="J19" s="340">
        <v>-33685451.1500001</v>
      </c>
    </row>
    <row r="20" spans="1:10" ht="12.75">
      <c r="A20" s="319">
        <v>1430</v>
      </c>
      <c r="B20" s="321"/>
      <c r="C20" s="320">
        <v>120742</v>
      </c>
      <c r="D20" s="332">
        <f t="shared" si="0"/>
        <v>-120742</v>
      </c>
      <c r="E20" t="str">
        <f>LOOKUP('1000 (2)'!B24,'[1]mapping'!A:A,'[1]mapping'!E:E)</f>
        <v>ДЗ прочие платежи</v>
      </c>
      <c r="G20" s="335" t="s">
        <v>474</v>
      </c>
      <c r="H20" s="343"/>
      <c r="I20" s="348">
        <v>92208882.2</v>
      </c>
      <c r="J20" s="340">
        <v>-92208882.2</v>
      </c>
    </row>
    <row r="21" spans="1:10" ht="12.75">
      <c r="A21" s="319">
        <v>1611</v>
      </c>
      <c r="B21" s="320">
        <v>60153300</v>
      </c>
      <c r="C21" s="320">
        <v>318823748.51</v>
      </c>
      <c r="D21" s="332">
        <f t="shared" si="0"/>
        <v>-258670448.51</v>
      </c>
      <c r="E21" t="str">
        <f>LOOKUP('1000 (2)'!B25,'[1]mapping'!A:A,'[1]mapping'!E:E)</f>
        <v>ДЗ авансы</v>
      </c>
      <c r="G21" s="335" t="s">
        <v>445</v>
      </c>
      <c r="H21" s="343">
        <v>136681</v>
      </c>
      <c r="I21" s="348">
        <v>182522162.3</v>
      </c>
      <c r="J21" s="340">
        <v>-182385481.3</v>
      </c>
    </row>
    <row r="22" spans="1:10" ht="12.75">
      <c r="A22" s="319">
        <v>1612</v>
      </c>
      <c r="B22" s="320">
        <v>2438375</v>
      </c>
      <c r="C22" s="320">
        <v>604913867.77</v>
      </c>
      <c r="D22" s="332">
        <f t="shared" si="0"/>
        <v>-602475492.77</v>
      </c>
      <c r="E22" t="str">
        <f>LOOKUP('1000 (2)'!B26,'[1]mapping'!A:A,'[1]mapping'!E:E)</f>
        <v>ДЗ авансы</v>
      </c>
      <c r="G22" s="335" t="s">
        <v>440</v>
      </c>
      <c r="H22" s="343"/>
      <c r="I22" s="348">
        <v>83141317.28</v>
      </c>
      <c r="J22" s="340">
        <v>-83141317.28</v>
      </c>
    </row>
    <row r="23" spans="1:10" ht="12.75">
      <c r="A23" s="319">
        <v>2184</v>
      </c>
      <c r="B23" s="320">
        <v>1000000</v>
      </c>
      <c r="C23" s="321"/>
      <c r="D23" s="332">
        <f t="shared" si="0"/>
        <v>1000000</v>
      </c>
      <c r="E23" t="str">
        <f>LOOKUP('1000 (2)'!B27,'[1]mapping'!A:A,'[1]mapping'!E:E)</f>
        <v>ДЗ прочие </v>
      </c>
      <c r="G23" s="335" t="s">
        <v>446</v>
      </c>
      <c r="H23" s="343">
        <v>6430</v>
      </c>
      <c r="I23" s="348">
        <v>1865319.58</v>
      </c>
      <c r="J23" s="340">
        <v>-1858889.58</v>
      </c>
    </row>
    <row r="24" spans="1:10" ht="12.75">
      <c r="A24" s="319">
        <v>3010</v>
      </c>
      <c r="B24" s="320">
        <v>1520000000</v>
      </c>
      <c r="C24" s="320">
        <v>25000000</v>
      </c>
      <c r="D24" s="332">
        <f t="shared" si="0"/>
        <v>1495000000</v>
      </c>
      <c r="E24" t="str">
        <f>LOOKUP('1000 (2)'!B28,'[1]mapping'!A:A,'[1]mapping'!E:E)</f>
        <v>Займы</v>
      </c>
      <c r="G24" s="335" t="s">
        <v>441</v>
      </c>
      <c r="H24" s="343">
        <v>1050128.4</v>
      </c>
      <c r="I24" s="348">
        <v>32386483.13</v>
      </c>
      <c r="J24" s="340">
        <v>-31336354.729999997</v>
      </c>
    </row>
    <row r="25" spans="1:10" ht="12.75">
      <c r="A25" s="319">
        <v>3050</v>
      </c>
      <c r="B25" s="320">
        <v>330000000</v>
      </c>
      <c r="C25" s="320">
        <v>30000000</v>
      </c>
      <c r="D25" s="332">
        <f t="shared" si="0"/>
        <v>300000000</v>
      </c>
      <c r="E25" t="str">
        <f>LOOKUP('1000 (2)'!B29,'[1]mapping'!A:A,'[1]mapping'!E:E)</f>
        <v>Займы внутри группы</v>
      </c>
      <c r="G25" s="335" t="s">
        <v>458</v>
      </c>
      <c r="H25" s="343"/>
      <c r="I25" s="348">
        <v>11681499.98</v>
      </c>
      <c r="J25" s="340">
        <v>-11681499.98</v>
      </c>
    </row>
    <row r="26" spans="1:10" ht="12.75">
      <c r="A26" s="319">
        <v>3110</v>
      </c>
      <c r="B26" s="321"/>
      <c r="C26" s="320">
        <v>2047502.77</v>
      </c>
      <c r="D26" s="332">
        <f t="shared" si="0"/>
        <v>-2047502.77</v>
      </c>
      <c r="E26" t="str">
        <f>LOOKUP('1000 (2)'!B30,'[1]mapping'!A:A,'[1]mapping'!E:E)</f>
        <v>КЗ налоги</v>
      </c>
      <c r="G26" s="335" t="s">
        <v>19</v>
      </c>
      <c r="H26" s="343">
        <v>0.08</v>
      </c>
      <c r="I26" s="348"/>
      <c r="J26" s="340">
        <v>0.08</v>
      </c>
    </row>
    <row r="27" spans="1:10" ht="12.75">
      <c r="A27" s="319">
        <v>3120</v>
      </c>
      <c r="B27" s="321"/>
      <c r="C27" s="320">
        <v>21025623.52</v>
      </c>
      <c r="D27" s="332">
        <f t="shared" si="0"/>
        <v>-21025623.52</v>
      </c>
      <c r="E27" t="str">
        <f>LOOKUP('1000 (2)'!B31,'[1]mapping'!A:A,'[1]mapping'!E:E)</f>
        <v>КЗ налоги</v>
      </c>
      <c r="G27" s="335" t="s">
        <v>279</v>
      </c>
      <c r="H27" s="343"/>
      <c r="I27" s="348">
        <v>468818.2</v>
      </c>
      <c r="J27" s="340">
        <v>-468818.2</v>
      </c>
    </row>
    <row r="28" spans="1:10" ht="12.75">
      <c r="A28" s="319">
        <v>3130</v>
      </c>
      <c r="B28" s="321"/>
      <c r="C28" s="320">
        <v>32645450</v>
      </c>
      <c r="D28" s="332">
        <f t="shared" si="0"/>
        <v>-32645450</v>
      </c>
      <c r="E28" t="str">
        <f>LOOKUP('1000 (2)'!B32,'[1]mapping'!A:A,'[1]mapping'!E:E)</f>
        <v>КЗ налоги</v>
      </c>
      <c r="G28" s="335" t="s">
        <v>402</v>
      </c>
      <c r="H28" s="343"/>
      <c r="I28" s="348">
        <v>7730687.94</v>
      </c>
      <c r="J28" s="340">
        <v>-7730687.94</v>
      </c>
    </row>
    <row r="29" spans="1:10" ht="12.75">
      <c r="A29" s="319">
        <v>3150</v>
      </c>
      <c r="B29" s="321"/>
      <c r="C29" s="320">
        <v>15365247.95</v>
      </c>
      <c r="D29" s="332">
        <f t="shared" si="0"/>
        <v>-15365247.95</v>
      </c>
      <c r="E29" t="str">
        <f>LOOKUP('1000 (2)'!B33,'[1]mapping'!A:A,'[1]mapping'!E:E)</f>
        <v>КЗ налоги</v>
      </c>
      <c r="G29" s="335" t="s">
        <v>398</v>
      </c>
      <c r="H29" s="343"/>
      <c r="I29" s="348">
        <v>77852.99</v>
      </c>
      <c r="J29" s="340">
        <v>-77852.99</v>
      </c>
    </row>
    <row r="30" spans="1:10" ht="12.75">
      <c r="A30" s="319">
        <v>3160</v>
      </c>
      <c r="B30" s="321"/>
      <c r="C30" s="320">
        <v>480927.04</v>
      </c>
      <c r="D30" s="332">
        <f t="shared" si="0"/>
        <v>-480927.04</v>
      </c>
      <c r="E30" t="str">
        <f>LOOKUP('1000 (2)'!B34,'[1]mapping'!A:A,'[1]mapping'!E:E)</f>
        <v>КЗ налоги</v>
      </c>
      <c r="G30" s="335" t="s">
        <v>475</v>
      </c>
      <c r="H30" s="343"/>
      <c r="I30" s="348"/>
      <c r="J30" s="340"/>
    </row>
    <row r="31" spans="1:10" ht="12.75">
      <c r="A31" s="319">
        <v>3170</v>
      </c>
      <c r="B31" s="321"/>
      <c r="C31" s="320">
        <v>65857</v>
      </c>
      <c r="D31" s="332">
        <f t="shared" si="0"/>
        <v>-65857</v>
      </c>
      <c r="E31" t="str">
        <f>LOOKUP('1000 (2)'!B35,'[1]mapping'!A:A,'[1]mapping'!E:E)</f>
        <v>КЗ налоги</v>
      </c>
      <c r="G31" s="336" t="s">
        <v>476</v>
      </c>
      <c r="H31" s="344">
        <v>6568504502.51</v>
      </c>
      <c r="I31" s="349">
        <v>6502185506.269999</v>
      </c>
      <c r="J31" s="341">
        <v>66318996.239999644</v>
      </c>
    </row>
    <row r="32" spans="1:8" ht="12.75">
      <c r="A32" s="319">
        <v>3180</v>
      </c>
      <c r="B32" s="321"/>
      <c r="C32" s="320">
        <v>6386989</v>
      </c>
      <c r="D32" s="332">
        <f t="shared" si="0"/>
        <v>-6386989</v>
      </c>
      <c r="E32" t="str">
        <f>LOOKUP('1000 (2)'!B36,'[1]mapping'!A:A,'[1]mapping'!E:E)</f>
        <v>КЗ налоги</v>
      </c>
      <c r="H32"/>
    </row>
    <row r="33" spans="1:8" ht="12.75">
      <c r="A33" s="319">
        <v>3190</v>
      </c>
      <c r="B33" s="321"/>
      <c r="C33" s="320">
        <v>5123720</v>
      </c>
      <c r="D33" s="332">
        <f t="shared" si="0"/>
        <v>-5123720</v>
      </c>
      <c r="E33" t="str">
        <f>LOOKUP('1000 (2)'!B37,'[1]mapping'!A:A,'[1]mapping'!E:E)</f>
        <v>КЗ налоги</v>
      </c>
      <c r="H33"/>
    </row>
    <row r="34" spans="1:8" ht="12.75">
      <c r="A34" s="319">
        <v>3210</v>
      </c>
      <c r="B34" s="320">
        <v>228564.4</v>
      </c>
      <c r="C34" s="320">
        <v>9261195.7</v>
      </c>
      <c r="D34" s="332">
        <f t="shared" si="0"/>
        <v>-9032631.299999999</v>
      </c>
      <c r="E34" t="str">
        <f>LOOKUP('1000 (2)'!B38,'[1]mapping'!A:A,'[1]mapping'!E:E)</f>
        <v>КЗ прочие платежи</v>
      </c>
      <c r="H34"/>
    </row>
    <row r="35" spans="1:8" ht="12.75">
      <c r="A35" s="319">
        <v>3220</v>
      </c>
      <c r="B35" s="320">
        <v>821564</v>
      </c>
      <c r="C35" s="320">
        <v>23125287.43</v>
      </c>
      <c r="D35" s="332">
        <f t="shared" si="0"/>
        <v>-22303723.43</v>
      </c>
      <c r="E35" t="str">
        <f>LOOKUP('1000 (2)'!B39,'[1]mapping'!A:A,'[1]mapping'!E:E)</f>
        <v>КЗ прочие платежи</v>
      </c>
      <c r="H35"/>
    </row>
    <row r="36" spans="1:8" ht="12.75">
      <c r="A36" s="319">
        <v>3310</v>
      </c>
      <c r="B36" s="320">
        <v>70143129.67</v>
      </c>
      <c r="C36" s="320">
        <v>481729347.9</v>
      </c>
      <c r="D36" s="332">
        <f t="shared" si="0"/>
        <v>-411586218.22999996</v>
      </c>
      <c r="E36" t="str">
        <f>LOOKUP('1000 (2)'!B40,'[1]mapping'!A:A,'[1]mapping'!E:E)</f>
        <v>КЗ </v>
      </c>
      <c r="H36"/>
    </row>
    <row r="37" spans="1:8" ht="12.75">
      <c r="A37" s="319">
        <v>3320</v>
      </c>
      <c r="B37" s="321"/>
      <c r="C37" s="320">
        <v>119740</v>
      </c>
      <c r="D37" s="332">
        <f t="shared" si="0"/>
        <v>-119740</v>
      </c>
      <c r="E37" t="str">
        <f>LOOKUP('1000 (2)'!B41,'[1]mapping'!A:A,'[1]mapping'!E:E)</f>
        <v>КЗ </v>
      </c>
      <c r="H37"/>
    </row>
    <row r="38" spans="1:8" ht="12.75">
      <c r="A38" s="319">
        <v>3340</v>
      </c>
      <c r="B38" s="321"/>
      <c r="C38" s="320">
        <v>171555000</v>
      </c>
      <c r="D38" s="332">
        <f t="shared" si="0"/>
        <v>-171555000</v>
      </c>
      <c r="E38" t="str">
        <f>LOOKUP('1000 (2)'!B42,'[1]mapping'!A:A,'[1]mapping'!E:E)</f>
        <v>КЗ </v>
      </c>
      <c r="H38"/>
    </row>
    <row r="39" spans="1:8" ht="12.75">
      <c r="A39" s="319">
        <v>3350</v>
      </c>
      <c r="B39" s="320">
        <v>136681</v>
      </c>
      <c r="C39" s="320">
        <v>182522162.3</v>
      </c>
      <c r="D39" s="332">
        <f t="shared" si="0"/>
        <v>-182385481.3</v>
      </c>
      <c r="E39" t="str">
        <f>LOOKUP('1000 (2)'!B43,'[1]mapping'!A:A,'[1]mapping'!E:E)</f>
        <v>КЗ ЗП</v>
      </c>
      <c r="H39"/>
    </row>
    <row r="40" spans="1:8" ht="12.75">
      <c r="A40" s="319">
        <v>3381</v>
      </c>
      <c r="B40" s="321"/>
      <c r="C40" s="320">
        <v>92208882.2</v>
      </c>
      <c r="D40" s="332">
        <f t="shared" si="0"/>
        <v>-92208882.2</v>
      </c>
      <c r="E40" t="str">
        <f>LOOKUP('1000 (2)'!B44,'[1]mapping'!A:A,'[1]mapping'!E:E)</f>
        <v>КЗ вознаграждения займы</v>
      </c>
      <c r="H40"/>
    </row>
    <row r="41" spans="1:8" ht="12.75">
      <c r="A41" s="319">
        <v>3391</v>
      </c>
      <c r="B41" s="321"/>
      <c r="C41" s="320">
        <v>9000328</v>
      </c>
      <c r="D41" s="332">
        <f t="shared" si="0"/>
        <v>-9000328</v>
      </c>
      <c r="E41">
        <f>LOOKUP('1000 (2)'!B45,'[1]mapping'!A:A,'[1]mapping'!E:E)</f>
        <v>0</v>
      </c>
      <c r="H41"/>
    </row>
    <row r="42" spans="1:8" ht="12.75">
      <c r="A42" s="319">
        <v>3395</v>
      </c>
      <c r="B42" s="320">
        <v>1463</v>
      </c>
      <c r="C42" s="320">
        <v>1192613</v>
      </c>
      <c r="D42" s="332">
        <f t="shared" si="0"/>
        <v>-1191150</v>
      </c>
      <c r="E42" t="str">
        <f>LOOKUP('1000 (2)'!B46,'[1]mapping'!A:A,'[1]mapping'!E:E)</f>
        <v>КЗ прочая</v>
      </c>
      <c r="H42"/>
    </row>
    <row r="43" spans="1:8" ht="12.75">
      <c r="A43" s="319">
        <v>3397</v>
      </c>
      <c r="B43" s="320">
        <v>4967</v>
      </c>
      <c r="C43" s="320">
        <v>672706.58</v>
      </c>
      <c r="D43" s="332">
        <f t="shared" si="0"/>
        <v>-667739.58</v>
      </c>
      <c r="E43" t="str">
        <f>LOOKUP('1000 (2)'!B47,'[1]mapping'!A:A,'[1]mapping'!E:E)</f>
        <v>КЗ прочая</v>
      </c>
      <c r="H43"/>
    </row>
    <row r="44" spans="1:8" ht="12.75">
      <c r="A44" s="319">
        <v>3511</v>
      </c>
      <c r="B44" s="320">
        <v>1194324011.08</v>
      </c>
      <c r="C44" s="320">
        <v>1241756154.72</v>
      </c>
      <c r="D44" s="332">
        <f t="shared" si="0"/>
        <v>-47432143.640000105</v>
      </c>
      <c r="E44" t="str">
        <f>LOOKUP('1000 (2)'!B48,'[1]mapping'!A:A,'[1]mapping'!E:E)</f>
        <v>КЗ авансы</v>
      </c>
      <c r="H44"/>
    </row>
    <row r="45" spans="1:8" ht="12.75">
      <c r="A45" s="319">
        <v>3512</v>
      </c>
      <c r="B45" s="320">
        <v>13746692.49</v>
      </c>
      <c r="C45" s="321"/>
      <c r="D45" s="332">
        <f t="shared" si="0"/>
        <v>13746692.49</v>
      </c>
      <c r="E45" t="str">
        <f>LOOKUP('1000 (2)'!B49,'[1]mapping'!A:A,'[1]mapping'!E:E)</f>
        <v>КЗ авансы</v>
      </c>
      <c r="H45"/>
    </row>
    <row r="46" spans="1:8" ht="12.75">
      <c r="A46" s="319">
        <v>6250</v>
      </c>
      <c r="B46" s="320">
        <v>4146119.64</v>
      </c>
      <c r="C46" s="321"/>
      <c r="D46" s="332">
        <f t="shared" si="0"/>
        <v>4146119.64</v>
      </c>
      <c r="E46" t="str">
        <f>LOOKUP('1000 (2)'!B50,'[1]mapping'!A:A,'[1]mapping'!E:E)</f>
        <v>Доходы от курсовой разницы</v>
      </c>
      <c r="H46"/>
    </row>
    <row r="47" spans="1:8" ht="12.75">
      <c r="A47" s="319">
        <v>6280</v>
      </c>
      <c r="B47" s="322">
        <v>0.08</v>
      </c>
      <c r="C47" s="321"/>
      <c r="D47" s="332">
        <f t="shared" si="0"/>
        <v>0.08</v>
      </c>
      <c r="E47" t="str">
        <f>LOOKUP('1000 (2)'!B51,'[1]mapping'!A:A,'[1]mapping'!E:E)</f>
        <v>Прочие доходы</v>
      </c>
      <c r="H47"/>
    </row>
    <row r="48" spans="1:8" ht="12.75">
      <c r="A48" s="319">
        <v>7110</v>
      </c>
      <c r="B48" s="321"/>
      <c r="C48" s="320">
        <v>77852.99</v>
      </c>
      <c r="D48" s="332">
        <f t="shared" si="0"/>
        <v>-77852.99</v>
      </c>
      <c r="E48" t="str">
        <f>LOOKUP('1000 (2)'!B52,'[1]mapping'!A:A,'[1]mapping'!E:E)</f>
        <v>Расходы по реализации продукции и оказанию услуг</v>
      </c>
      <c r="H48"/>
    </row>
    <row r="49" spans="1:8" ht="12.75">
      <c r="A49" s="319">
        <v>7210</v>
      </c>
      <c r="B49" s="321"/>
      <c r="C49" s="320">
        <v>452882.78</v>
      </c>
      <c r="D49" s="332">
        <f t="shared" si="0"/>
        <v>-452882.78</v>
      </c>
      <c r="E49" t="str">
        <f>LOOKUP('1000 (2)'!B53,'[1]mapping'!A:A,'[1]mapping'!E:E)</f>
        <v>Административные расходы </v>
      </c>
      <c r="H49"/>
    </row>
    <row r="50" spans="1:8" ht="12.75">
      <c r="A50" s="319">
        <v>7430</v>
      </c>
      <c r="B50" s="321"/>
      <c r="C50" s="320">
        <v>7730687.94</v>
      </c>
      <c r="D50" s="332">
        <f t="shared" si="0"/>
        <v>-7730687.94</v>
      </c>
      <c r="E50" t="str">
        <f>LOOKUP('1000 (2)'!B54,'[1]mapping'!A:A,'[1]mapping'!E:E)</f>
        <v>Расходы по курсовой разнице</v>
      </c>
      <c r="H50"/>
    </row>
    <row r="51" spans="1:8" ht="12.75">
      <c r="A51" s="319">
        <v>7470</v>
      </c>
      <c r="B51" s="321"/>
      <c r="C51" s="320">
        <v>468818.2</v>
      </c>
      <c r="D51" s="332">
        <f t="shared" si="0"/>
        <v>-468818.2</v>
      </c>
      <c r="E51" t="str">
        <f>LOOKUP('1000 (2)'!B55,'[1]mapping'!A:A,'[1]mapping'!E:E)</f>
        <v>Прочие расходы</v>
      </c>
      <c r="H51"/>
    </row>
    <row r="52" spans="1:8" ht="12.75">
      <c r="A52" s="319">
        <v>8110</v>
      </c>
      <c r="B52" s="321"/>
      <c r="C52" s="320">
        <v>11681499.98</v>
      </c>
      <c r="D52" s="332">
        <f t="shared" si="0"/>
        <v>-11681499.98</v>
      </c>
      <c r="E52" t="str">
        <f>LOOKUP('1000 (2)'!B56,'[1]mapping'!A:A,'[1]mapping'!E:E)</f>
        <v>Производство</v>
      </c>
      <c r="H52"/>
    </row>
    <row r="53" ht="12.75">
      <c r="H53"/>
    </row>
    <row r="54" ht="12.75">
      <c r="H54"/>
    </row>
    <row r="55" ht="12.75">
      <c r="H55"/>
    </row>
    <row r="56" ht="12.75">
      <c r="H56"/>
    </row>
    <row r="57" ht="12.75">
      <c r="H57"/>
    </row>
    <row r="58" ht="12.75">
      <c r="H58"/>
    </row>
    <row r="59" ht="12.75">
      <c r="H59"/>
    </row>
  </sheetData>
  <sheetProtection/>
  <printOptions/>
  <pageMargins left="0.25" right="0.25" top="0.75" bottom="0.75" header="0.3" footer="0.3"/>
  <pageSetup fitToHeight="1" fitToWidth="1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G72"/>
  <sheetViews>
    <sheetView zoomScalePageLayoutView="0" workbookViewId="0" topLeftCell="A21">
      <selection activeCell="D34" sqref="D34"/>
    </sheetView>
  </sheetViews>
  <sheetFormatPr defaultColWidth="9.00390625" defaultRowHeight="12.75"/>
  <cols>
    <col min="1" max="1" width="20.625" style="0" customWidth="1"/>
    <col min="2" max="2" width="11.75390625" style="0" customWidth="1"/>
    <col min="3" max="3" width="14.375" style="0" customWidth="1"/>
    <col min="4" max="4" width="18.75390625" style="0" customWidth="1"/>
    <col min="5" max="5" width="24.625" style="0" customWidth="1"/>
    <col min="7" max="7" width="22.125" style="0" customWidth="1"/>
  </cols>
  <sheetData>
    <row r="1" spans="1:5" ht="12.75">
      <c r="A1" s="200" t="s">
        <v>244</v>
      </c>
      <c r="B1" s="201"/>
      <c r="C1" s="201"/>
      <c r="D1" s="201"/>
      <c r="E1" s="201"/>
    </row>
    <row r="2" spans="1:5" ht="15.75">
      <c r="A2" s="202" t="s">
        <v>245</v>
      </c>
      <c r="B2" s="201"/>
      <c r="C2" s="201"/>
      <c r="D2" s="201"/>
      <c r="E2" s="201"/>
    </row>
    <row r="3" spans="1:5" ht="12.75">
      <c r="A3" s="203" t="s">
        <v>246</v>
      </c>
      <c r="B3" s="203" t="s">
        <v>247</v>
      </c>
      <c r="C3" s="201"/>
      <c r="D3" s="201"/>
      <c r="E3" s="201"/>
    </row>
    <row r="4" spans="1:5" ht="12.75">
      <c r="A4" s="204" t="s">
        <v>248</v>
      </c>
      <c r="B4" s="424" t="s">
        <v>249</v>
      </c>
      <c r="C4" s="424" t="s">
        <v>250</v>
      </c>
      <c r="D4" s="424" t="s">
        <v>251</v>
      </c>
      <c r="E4" s="201"/>
    </row>
    <row r="5" spans="1:5" ht="12.75">
      <c r="A5" s="205" t="s">
        <v>252</v>
      </c>
      <c r="B5" s="425"/>
      <c r="C5" s="425"/>
      <c r="D5" s="425"/>
      <c r="E5" s="201"/>
    </row>
    <row r="6" spans="1:5" ht="22.5">
      <c r="A6" s="207">
        <v>1010</v>
      </c>
      <c r="B6" s="208" t="s">
        <v>253</v>
      </c>
      <c r="C6" s="209">
        <v>6297458</v>
      </c>
      <c r="D6" s="210"/>
      <c r="E6" s="201"/>
    </row>
    <row r="7" spans="1:5" ht="22.5">
      <c r="A7" s="211" t="s">
        <v>254</v>
      </c>
      <c r="B7" s="211" t="s">
        <v>253</v>
      </c>
      <c r="C7" s="212">
        <v>6297458</v>
      </c>
      <c r="D7" s="213"/>
      <c r="E7" s="201"/>
    </row>
    <row r="8" spans="1:5" ht="12.75">
      <c r="A8" s="214"/>
      <c r="B8" s="215">
        <v>1021</v>
      </c>
      <c r="C8" s="216">
        <v>9820152.5</v>
      </c>
      <c r="D8" s="216">
        <v>799827152.5</v>
      </c>
      <c r="E8" s="201"/>
    </row>
    <row r="9" spans="1:5" ht="12.75">
      <c r="A9" s="214"/>
      <c r="B9" s="215">
        <v>1030</v>
      </c>
      <c r="C9" s="217"/>
      <c r="D9" s="216">
        <v>17500000</v>
      </c>
      <c r="E9" s="201"/>
    </row>
    <row r="10" spans="1:5" ht="12.75">
      <c r="A10" s="214"/>
      <c r="B10" s="215">
        <v>1210</v>
      </c>
      <c r="C10" s="226">
        <v>33600412.85</v>
      </c>
      <c r="D10" s="226">
        <v>20901272.5</v>
      </c>
      <c r="E10" s="224">
        <f>C10-D10</f>
        <v>12699140.350000001</v>
      </c>
    </row>
    <row r="11" spans="1:5" ht="12.75">
      <c r="A11" s="214"/>
      <c r="B11" s="215">
        <v>1251</v>
      </c>
      <c r="C11" s="216">
        <v>6084662</v>
      </c>
      <c r="D11" s="216">
        <v>20982759.48</v>
      </c>
      <c r="E11" s="222"/>
    </row>
    <row r="12" spans="1:5" ht="12.75">
      <c r="A12" s="214"/>
      <c r="B12" s="215">
        <v>1611</v>
      </c>
      <c r="C12" s="226">
        <v>2790</v>
      </c>
      <c r="D12" s="226">
        <v>120250</v>
      </c>
      <c r="E12" s="224">
        <f>D12-C12</f>
        <v>117460</v>
      </c>
    </row>
    <row r="13" spans="1:5" ht="12.75">
      <c r="A13" s="214"/>
      <c r="B13" s="215">
        <v>1612</v>
      </c>
      <c r="C13" s="227"/>
      <c r="D13" s="226">
        <v>5979921.5</v>
      </c>
      <c r="E13" s="224">
        <f>D13</f>
        <v>5979921.5</v>
      </c>
    </row>
    <row r="14" spans="1:5" ht="12.75">
      <c r="A14" s="214"/>
      <c r="B14" s="215">
        <v>3310</v>
      </c>
      <c r="C14" s="217"/>
      <c r="D14" s="216">
        <v>6025012.5</v>
      </c>
      <c r="E14" s="222"/>
    </row>
    <row r="15" spans="1:5" ht="12.75">
      <c r="A15" s="214"/>
      <c r="B15" s="215">
        <v>3350</v>
      </c>
      <c r="C15" s="226">
        <v>2000</v>
      </c>
      <c r="D15" s="226">
        <v>30218141</v>
      </c>
      <c r="E15" s="224">
        <f>D15-C15</f>
        <v>30216141</v>
      </c>
    </row>
    <row r="16" spans="1:5" ht="12.75">
      <c r="A16" s="214"/>
      <c r="B16" s="215">
        <v>3511</v>
      </c>
      <c r="C16" s="226">
        <v>891648547.68</v>
      </c>
      <c r="D16" s="226">
        <v>43998602.46</v>
      </c>
      <c r="E16" s="224">
        <f>C16-D16</f>
        <v>847649945.2199999</v>
      </c>
    </row>
    <row r="17" spans="1:5" ht="12.75">
      <c r="A17" s="214"/>
      <c r="B17" s="215">
        <v>7210</v>
      </c>
      <c r="C17" s="217"/>
      <c r="D17" s="218">
        <v>2.09</v>
      </c>
      <c r="E17" s="222"/>
    </row>
    <row r="18" spans="1:5" ht="12.75">
      <c r="A18" s="219"/>
      <c r="B18" s="211" t="s">
        <v>255</v>
      </c>
      <c r="C18" s="212">
        <v>941158565.03</v>
      </c>
      <c r="D18" s="212">
        <v>945553114.03</v>
      </c>
      <c r="E18" s="201"/>
    </row>
    <row r="19" spans="1:5" ht="22.5">
      <c r="A19" s="219"/>
      <c r="B19" s="211" t="s">
        <v>256</v>
      </c>
      <c r="C19" s="212">
        <v>1902909</v>
      </c>
      <c r="D19" s="213"/>
      <c r="E19" s="201"/>
    </row>
    <row r="20" spans="1:5" ht="12.75">
      <c r="A20" s="220"/>
      <c r="B20" s="208" t="s">
        <v>255</v>
      </c>
      <c r="C20" s="209">
        <v>941158565.03</v>
      </c>
      <c r="D20" s="209">
        <v>945553114.03</v>
      </c>
      <c r="E20" s="201"/>
    </row>
    <row r="21" spans="1:5" ht="22.5">
      <c r="A21" s="220"/>
      <c r="B21" s="208" t="s">
        <v>256</v>
      </c>
      <c r="C21" s="209">
        <v>1902909</v>
      </c>
      <c r="D21" s="210"/>
      <c r="E21" s="201"/>
    </row>
    <row r="22" spans="1:5" ht="12.75">
      <c r="A22" s="201"/>
      <c r="B22" s="201"/>
      <c r="C22" s="201"/>
      <c r="D22" s="201"/>
      <c r="E22" s="201"/>
    </row>
    <row r="23" spans="1:5" ht="12.75">
      <c r="A23" s="201"/>
      <c r="B23" s="201"/>
      <c r="C23" s="201"/>
      <c r="D23" s="201"/>
      <c r="E23" s="201"/>
    </row>
    <row r="24" spans="1:5" ht="12.75">
      <c r="A24" s="200" t="s">
        <v>244</v>
      </c>
      <c r="B24" s="201"/>
      <c r="C24" s="201"/>
      <c r="D24" s="201"/>
      <c r="E24" s="201"/>
    </row>
    <row r="25" spans="1:5" ht="15.75">
      <c r="A25" s="202" t="s">
        <v>257</v>
      </c>
      <c r="B25" s="201"/>
      <c r="C25" s="201"/>
      <c r="D25" s="201"/>
      <c r="E25" s="201"/>
    </row>
    <row r="26" spans="1:5" ht="12.75">
      <c r="A26" s="203" t="s">
        <v>246</v>
      </c>
      <c r="B26" s="203" t="s">
        <v>247</v>
      </c>
      <c r="C26" s="201"/>
      <c r="D26" s="201"/>
      <c r="E26" s="201"/>
    </row>
    <row r="27" spans="1:5" ht="12.75">
      <c r="A27" s="205" t="s">
        <v>248</v>
      </c>
      <c r="B27" s="206" t="s">
        <v>249</v>
      </c>
      <c r="C27" s="206" t="s">
        <v>250</v>
      </c>
      <c r="D27" s="206" t="s">
        <v>251</v>
      </c>
      <c r="E27" s="201"/>
    </row>
    <row r="28" spans="1:5" ht="22.5">
      <c r="A28" s="207">
        <v>1030</v>
      </c>
      <c r="B28" s="208" t="s">
        <v>253</v>
      </c>
      <c r="C28" s="209">
        <v>4839326.33</v>
      </c>
      <c r="D28" s="210"/>
      <c r="E28" s="201"/>
    </row>
    <row r="29" spans="1:4" ht="12.75">
      <c r="A29" s="221"/>
      <c r="B29" s="215">
        <v>1010</v>
      </c>
      <c r="C29" s="216">
        <v>17500000</v>
      </c>
      <c r="D29" s="217"/>
    </row>
    <row r="30" spans="1:4" ht="12.75">
      <c r="A30" s="221"/>
      <c r="B30" s="215">
        <v>1021</v>
      </c>
      <c r="C30" s="216">
        <v>786808000</v>
      </c>
      <c r="D30" s="217"/>
    </row>
    <row r="31" spans="1:4" ht="12.75">
      <c r="A31" s="221"/>
      <c r="B31" s="215">
        <v>1022</v>
      </c>
      <c r="C31" s="216">
        <v>277519867.04</v>
      </c>
      <c r="D31" s="216">
        <v>279100422.1</v>
      </c>
    </row>
    <row r="32" spans="1:4" ht="12.75">
      <c r="A32" s="221"/>
      <c r="B32" s="215">
        <v>1030</v>
      </c>
      <c r="C32" s="216">
        <v>81741337.79</v>
      </c>
      <c r="D32" s="216">
        <v>81741337.79</v>
      </c>
    </row>
    <row r="33" spans="1:4" ht="12.75">
      <c r="A33" s="221"/>
      <c r="B33" s="215">
        <v>1060</v>
      </c>
      <c r="C33" s="216">
        <v>1562317719.4099998</v>
      </c>
      <c r="D33" s="216">
        <v>1683154651.64</v>
      </c>
    </row>
    <row r="34" spans="1:4" ht="12.75">
      <c r="A34" s="221"/>
      <c r="B34" s="215">
        <v>1150</v>
      </c>
      <c r="C34" s="217"/>
      <c r="D34" s="216">
        <v>46500000</v>
      </c>
    </row>
    <row r="35" spans="1:7" ht="12.75">
      <c r="A35" s="221"/>
      <c r="B35" s="215">
        <v>1210</v>
      </c>
      <c r="C35" s="226">
        <v>966860246.21</v>
      </c>
      <c r="D35" s="226">
        <v>2764079.75</v>
      </c>
      <c r="E35" s="225">
        <f>C35-D35</f>
        <v>964096166.46</v>
      </c>
      <c r="G35" s="225"/>
    </row>
    <row r="36" spans="1:7" ht="12.75">
      <c r="A36" s="221"/>
      <c r="B36" s="215">
        <v>1220</v>
      </c>
      <c r="C36" s="226">
        <v>70166063</v>
      </c>
      <c r="D36" s="227"/>
      <c r="E36" s="225">
        <f>C36</f>
        <v>70166063</v>
      </c>
      <c r="G36" s="225">
        <f>E10+E35+E36</f>
        <v>1046961369.8100001</v>
      </c>
    </row>
    <row r="37" spans="1:7" ht="12.75">
      <c r="A37" s="221"/>
      <c r="B37" s="215">
        <v>1230</v>
      </c>
      <c r="C37" s="226">
        <v>26624517</v>
      </c>
      <c r="D37" s="217"/>
      <c r="E37" s="223">
        <f>C37</f>
        <v>26624517</v>
      </c>
      <c r="G37" s="223"/>
    </row>
    <row r="38" spans="1:4" ht="12.75">
      <c r="A38" s="221"/>
      <c r="B38" s="215">
        <v>1251</v>
      </c>
      <c r="C38" s="216">
        <v>800000</v>
      </c>
      <c r="D38" s="216">
        <v>2813198</v>
      </c>
    </row>
    <row r="39" spans="1:4" ht="12.75">
      <c r="A39" s="221"/>
      <c r="B39" s="215">
        <v>1254</v>
      </c>
      <c r="C39" s="217"/>
      <c r="D39" s="216">
        <v>18000</v>
      </c>
    </row>
    <row r="40" spans="1:5" ht="12.75">
      <c r="A40" s="221"/>
      <c r="B40" s="215">
        <v>1270</v>
      </c>
      <c r="C40" s="226">
        <v>8662048.68</v>
      </c>
      <c r="D40" s="226">
        <v>9775.74</v>
      </c>
      <c r="E40" s="225">
        <f>C40-D40</f>
        <v>8652272.94</v>
      </c>
    </row>
    <row r="41" spans="1:4" ht="12.75">
      <c r="A41" s="221"/>
      <c r="B41" s="215">
        <v>1410</v>
      </c>
      <c r="C41" s="217"/>
      <c r="D41" s="209">
        <v>22090429</v>
      </c>
    </row>
    <row r="42" spans="1:5" ht="12.75">
      <c r="A42" s="221"/>
      <c r="B42" s="215">
        <v>1611</v>
      </c>
      <c r="C42" s="226">
        <v>1145751.5</v>
      </c>
      <c r="D42" s="226">
        <v>710960726.18</v>
      </c>
      <c r="E42" s="223">
        <f>D42-C42</f>
        <v>709814974.68</v>
      </c>
    </row>
    <row r="43" spans="1:7" ht="12.75">
      <c r="A43" s="221"/>
      <c r="B43" s="215">
        <v>1612</v>
      </c>
      <c r="C43" s="226">
        <v>27320923.93</v>
      </c>
      <c r="D43" s="226">
        <v>237989744.96</v>
      </c>
      <c r="E43" s="223">
        <f>D43-C43</f>
        <v>210668821.03</v>
      </c>
      <c r="G43" s="223">
        <f>E42+E43+E12+E13</f>
        <v>926581177.2099999</v>
      </c>
    </row>
    <row r="44" spans="1:4" ht="12.75">
      <c r="A44" s="221"/>
      <c r="B44" s="215">
        <v>2040</v>
      </c>
      <c r="C44" s="217"/>
      <c r="D44" s="216">
        <v>5800000</v>
      </c>
    </row>
    <row r="45" spans="1:5" ht="12.75">
      <c r="A45" s="221"/>
      <c r="B45" s="215">
        <v>3010</v>
      </c>
      <c r="C45" s="227"/>
      <c r="D45" s="226">
        <v>82246118.64</v>
      </c>
      <c r="E45" s="225">
        <f>D45</f>
        <v>82246118.64</v>
      </c>
    </row>
    <row r="46" spans="1:4" ht="12.75">
      <c r="A46" s="221"/>
      <c r="B46" s="207">
        <v>3110</v>
      </c>
      <c r="C46" s="210"/>
      <c r="D46" s="209">
        <v>7131666.95</v>
      </c>
    </row>
    <row r="47" spans="1:4" ht="12.75">
      <c r="A47" s="221"/>
      <c r="B47" s="207">
        <v>3120</v>
      </c>
      <c r="C47" s="210"/>
      <c r="D47" s="209">
        <v>28078279</v>
      </c>
    </row>
    <row r="48" spans="1:4" ht="12.75">
      <c r="A48" s="221"/>
      <c r="B48" s="207">
        <v>3130</v>
      </c>
      <c r="C48" s="210"/>
      <c r="D48" s="209">
        <v>14469327</v>
      </c>
    </row>
    <row r="49" spans="1:4" ht="12.75">
      <c r="A49" s="221"/>
      <c r="B49" s="207">
        <v>3150</v>
      </c>
      <c r="C49" s="210"/>
      <c r="D49" s="209">
        <v>24173178</v>
      </c>
    </row>
    <row r="50" spans="1:4" ht="12.75">
      <c r="A50" s="221"/>
      <c r="B50" s="207">
        <v>3160</v>
      </c>
      <c r="C50" s="210"/>
      <c r="D50" s="209">
        <v>1015582.24</v>
      </c>
    </row>
    <row r="51" spans="1:4" ht="12.75">
      <c r="A51" s="221"/>
      <c r="B51" s="207">
        <v>3170</v>
      </c>
      <c r="C51" s="210"/>
      <c r="D51" s="209">
        <v>451205</v>
      </c>
    </row>
    <row r="52" spans="1:4" ht="12.75">
      <c r="A52" s="221"/>
      <c r="B52" s="207">
        <v>3180</v>
      </c>
      <c r="C52" s="210"/>
      <c r="D52" s="209">
        <v>4964898</v>
      </c>
    </row>
    <row r="53" spans="1:5" ht="12.75">
      <c r="A53" s="221"/>
      <c r="B53" s="207">
        <v>3190</v>
      </c>
      <c r="C53" s="209">
        <v>408611</v>
      </c>
      <c r="D53" s="209">
        <v>538897.5</v>
      </c>
      <c r="E53" s="223"/>
    </row>
    <row r="54" spans="1:4" ht="12.75">
      <c r="A54" s="221"/>
      <c r="B54" s="207">
        <v>3210</v>
      </c>
      <c r="C54" s="209">
        <v>61203.45</v>
      </c>
      <c r="D54" s="209">
        <v>16683809.8</v>
      </c>
    </row>
    <row r="55" spans="1:5" ht="12.75">
      <c r="A55" s="221"/>
      <c r="B55" s="207">
        <v>3220</v>
      </c>
      <c r="C55" s="209">
        <v>500859.92</v>
      </c>
      <c r="D55" s="209">
        <v>44799770.47</v>
      </c>
      <c r="E55" s="225">
        <f>D41+D46+D47+D48+D49+D50+D51+D52+D53-C53+D54-C54+D55-C55</f>
        <v>163426368.59</v>
      </c>
    </row>
    <row r="56" spans="1:7" ht="12.75">
      <c r="A56" s="221"/>
      <c r="B56" s="229">
        <v>3310</v>
      </c>
      <c r="C56" s="226">
        <v>8324570.48</v>
      </c>
      <c r="D56" s="226">
        <v>692450826.49</v>
      </c>
      <c r="E56" s="225">
        <f>D56-C56</f>
        <v>684126256.01</v>
      </c>
      <c r="F56" s="228"/>
      <c r="G56" s="225"/>
    </row>
    <row r="57" spans="1:7" ht="12.75">
      <c r="A57" s="221"/>
      <c r="B57" s="229">
        <v>3320</v>
      </c>
      <c r="C57" s="226">
        <v>18342669</v>
      </c>
      <c r="D57" s="227"/>
      <c r="E57" s="225">
        <f>C57</f>
        <v>18342669</v>
      </c>
      <c r="G57" s="225">
        <f>E56+E57+D14</f>
        <v>708493937.51</v>
      </c>
    </row>
    <row r="58" spans="1:7" ht="12.75">
      <c r="A58" s="221"/>
      <c r="B58" s="215">
        <v>3350</v>
      </c>
      <c r="C58" s="226">
        <v>930205.45</v>
      </c>
      <c r="D58" s="226">
        <v>370544620.94</v>
      </c>
      <c r="E58" s="225">
        <f>D58+C58</f>
        <v>371474826.39</v>
      </c>
      <c r="G58" s="223"/>
    </row>
    <row r="59" spans="1:5" ht="12.75">
      <c r="A59" s="221"/>
      <c r="B59" s="215">
        <v>3381</v>
      </c>
      <c r="C59" s="227"/>
      <c r="D59" s="226">
        <v>46117464.36</v>
      </c>
      <c r="E59" s="228"/>
    </row>
    <row r="60" spans="1:5" ht="12.75">
      <c r="A60" s="221"/>
      <c r="B60" s="215">
        <v>3382</v>
      </c>
      <c r="C60" s="227"/>
      <c r="D60" s="226">
        <v>38242335</v>
      </c>
      <c r="E60" s="228"/>
    </row>
    <row r="61" spans="1:4" ht="12.75">
      <c r="A61" s="221"/>
      <c r="B61" s="215">
        <v>3395</v>
      </c>
      <c r="C61" s="217"/>
      <c r="D61" s="216">
        <v>1332614.44</v>
      </c>
    </row>
    <row r="62" spans="1:5" ht="12.75">
      <c r="A62" s="221"/>
      <c r="B62" s="215">
        <v>3511</v>
      </c>
      <c r="C62" s="226">
        <v>611446852.79</v>
      </c>
      <c r="D62" s="226">
        <v>12770980.02</v>
      </c>
      <c r="E62" s="225">
        <f>C62-D62</f>
        <v>598675872.77</v>
      </c>
    </row>
    <row r="63" spans="1:7" ht="12.75">
      <c r="A63" s="221"/>
      <c r="B63" s="215">
        <v>3512</v>
      </c>
      <c r="C63" s="226">
        <v>7141120</v>
      </c>
      <c r="D63" s="227"/>
      <c r="E63" s="225">
        <f>C63</f>
        <v>7141120</v>
      </c>
      <c r="G63" s="223">
        <f>E16+E62+E63</f>
        <v>1453466937.9899998</v>
      </c>
    </row>
    <row r="64" spans="1:4" ht="12.75">
      <c r="A64" s="221"/>
      <c r="B64" s="215">
        <v>6250</v>
      </c>
      <c r="C64" s="216">
        <v>898190.26</v>
      </c>
      <c r="D64" s="217"/>
    </row>
    <row r="65" spans="1:4" ht="12.75">
      <c r="A65" s="221"/>
      <c r="B65" s="215">
        <v>6280</v>
      </c>
      <c r="C65" s="216">
        <v>271459</v>
      </c>
      <c r="D65" s="217"/>
    </row>
    <row r="66" spans="1:4" ht="12.75">
      <c r="A66" s="221"/>
      <c r="B66" s="215">
        <v>7210</v>
      </c>
      <c r="C66" s="216">
        <v>115212.81</v>
      </c>
      <c r="D66" s="216">
        <v>3376161.22</v>
      </c>
    </row>
    <row r="67" spans="1:4" ht="12.75">
      <c r="A67" s="221"/>
      <c r="B67" s="215">
        <v>7430</v>
      </c>
      <c r="C67" s="217"/>
      <c r="D67" s="216">
        <v>6270219.55</v>
      </c>
    </row>
    <row r="68" spans="1:4" ht="12.75">
      <c r="A68" s="220"/>
      <c r="B68" s="208" t="s">
        <v>255</v>
      </c>
      <c r="C68" s="209">
        <v>4475907428.72</v>
      </c>
      <c r="D68" s="209">
        <v>4468600319.78</v>
      </c>
    </row>
    <row r="69" spans="1:4" ht="22.5">
      <c r="A69" s="220"/>
      <c r="B69" s="208" t="s">
        <v>256</v>
      </c>
      <c r="C69" s="209">
        <v>12146435.27</v>
      </c>
      <c r="D69" s="210"/>
    </row>
    <row r="70" spans="1:4" ht="12.75">
      <c r="A70" s="201"/>
      <c r="B70" s="201"/>
      <c r="C70" s="201"/>
      <c r="D70" s="201"/>
    </row>
    <row r="71" spans="1:4" ht="12.75">
      <c r="A71" s="201"/>
      <c r="B71" s="201"/>
      <c r="C71" s="201"/>
      <c r="D71" s="201"/>
    </row>
    <row r="72" spans="1:4" ht="12.75">
      <c r="A72" s="201"/>
      <c r="B72" s="201"/>
      <c r="C72" s="201"/>
      <c r="D72" s="201"/>
    </row>
  </sheetData>
  <sheetProtection/>
  <mergeCells count="3"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4">
      <selection activeCell="I23" sqref="I23"/>
    </sheetView>
  </sheetViews>
  <sheetFormatPr defaultColWidth="9.00390625" defaultRowHeight="12.75"/>
  <cols>
    <col min="2" max="2" width="9.125" style="1" customWidth="1"/>
    <col min="3" max="3" width="27.75390625" style="0" customWidth="1"/>
    <col min="4" max="4" width="31.625" style="0" customWidth="1"/>
    <col min="5" max="5" width="18.875" style="0" customWidth="1"/>
    <col min="6" max="6" width="9.375" style="0" bestFit="1" customWidth="1"/>
    <col min="7" max="7" width="10.125" style="0" bestFit="1" customWidth="1"/>
    <col min="8" max="8" width="5.25390625" style="0" customWidth="1"/>
    <col min="9" max="9" width="49.875" style="0" customWidth="1"/>
  </cols>
  <sheetData>
    <row r="1" spans="3:4" ht="12.75">
      <c r="C1" s="231"/>
      <c r="D1" s="231"/>
    </row>
    <row r="2" spans="1:7" ht="12.75">
      <c r="A2" s="232"/>
      <c r="B2" s="233"/>
      <c r="C2" s="232"/>
      <c r="D2" s="232"/>
      <c r="E2" s="232"/>
      <c r="F2" s="232"/>
      <c r="G2" s="232"/>
    </row>
    <row r="3" spans="1:7" ht="12.75">
      <c r="A3" s="232"/>
      <c r="B3" s="233"/>
      <c r="C3" s="232" t="s">
        <v>258</v>
      </c>
      <c r="D3" s="232" t="s">
        <v>259</v>
      </c>
      <c r="E3" s="232"/>
      <c r="F3" s="232"/>
      <c r="G3" s="232"/>
    </row>
    <row r="4" spans="1:7" ht="12.75">
      <c r="A4" s="232"/>
      <c r="B4" s="233" t="s">
        <v>263</v>
      </c>
      <c r="C4" s="232" t="s">
        <v>124</v>
      </c>
      <c r="D4" s="232" t="s">
        <v>260</v>
      </c>
      <c r="E4" s="234">
        <v>3000</v>
      </c>
      <c r="F4" s="234"/>
      <c r="G4" s="234"/>
    </row>
    <row r="5" spans="1:7" ht="12.75">
      <c r="A5" s="232"/>
      <c r="B5" s="233"/>
      <c r="C5" s="232"/>
      <c r="D5" s="232" t="s">
        <v>261</v>
      </c>
      <c r="E5" s="234">
        <f>G5*F5/1000</f>
        <v>35502.58</v>
      </c>
      <c r="F5" s="234">
        <v>334.93</v>
      </c>
      <c r="G5" s="234">
        <v>106000</v>
      </c>
    </row>
    <row r="6" spans="1:7" ht="12.75">
      <c r="A6" s="232"/>
      <c r="B6" s="233"/>
      <c r="C6" s="232"/>
      <c r="D6" s="232" t="s">
        <v>262</v>
      </c>
      <c r="E6" s="234">
        <v>220</v>
      </c>
      <c r="F6" s="234"/>
      <c r="G6" s="234"/>
    </row>
    <row r="7" spans="1:7" ht="12.75">
      <c r="A7" s="232"/>
      <c r="B7" s="233"/>
      <c r="C7" s="232"/>
      <c r="D7" s="232"/>
      <c r="E7" s="234">
        <f>SUM(E4:E6)</f>
        <v>38722.58</v>
      </c>
      <c r="F7" s="234"/>
      <c r="G7" s="234"/>
    </row>
    <row r="8" spans="1:7" ht="12.75">
      <c r="A8" s="232"/>
      <c r="B8" s="233"/>
      <c r="C8" s="232"/>
      <c r="D8" s="232"/>
      <c r="E8" s="234"/>
      <c r="F8" s="234"/>
      <c r="G8" s="234"/>
    </row>
    <row r="9" spans="1:7" ht="12.75">
      <c r="A9" s="232"/>
      <c r="B9" s="233" t="s">
        <v>264</v>
      </c>
      <c r="C9" s="232" t="s">
        <v>34</v>
      </c>
      <c r="D9" s="232" t="s">
        <v>265</v>
      </c>
      <c r="E9" s="234">
        <f>E7</f>
        <v>38722.58</v>
      </c>
      <c r="F9" s="234"/>
      <c r="G9" s="234"/>
    </row>
    <row r="10" spans="1:7" ht="12.75">
      <c r="A10" s="232"/>
      <c r="B10" s="233"/>
      <c r="C10" s="232"/>
      <c r="D10" s="232"/>
      <c r="E10" s="234"/>
      <c r="F10" s="234"/>
      <c r="G10" s="234"/>
    </row>
    <row r="11" spans="1:7" ht="25.5">
      <c r="A11" s="232"/>
      <c r="B11" s="233" t="s">
        <v>266</v>
      </c>
      <c r="C11" s="232" t="s">
        <v>267</v>
      </c>
      <c r="D11" s="232" t="s">
        <v>268</v>
      </c>
      <c r="E11" s="234"/>
      <c r="F11" s="234"/>
      <c r="G11" s="234"/>
    </row>
    <row r="12" spans="1:7" ht="12.75">
      <c r="A12" s="232"/>
      <c r="B12" s="233"/>
      <c r="C12" s="232"/>
      <c r="D12" s="232"/>
      <c r="E12" s="234"/>
      <c r="F12" s="234"/>
      <c r="G12" s="234"/>
    </row>
    <row r="13" spans="1:7" ht="12.75">
      <c r="A13" s="232"/>
      <c r="B13" s="233" t="s">
        <v>269</v>
      </c>
      <c r="C13" s="232" t="s">
        <v>15</v>
      </c>
      <c r="D13" s="232" t="s">
        <v>270</v>
      </c>
      <c r="E13" s="232" t="s">
        <v>271</v>
      </c>
      <c r="F13" s="232"/>
      <c r="G13" s="232"/>
    </row>
    <row r="14" spans="1:7" ht="12.75">
      <c r="A14" s="232"/>
      <c r="B14" s="233" t="s">
        <v>272</v>
      </c>
      <c r="C14" s="232" t="s">
        <v>273</v>
      </c>
      <c r="D14" s="232" t="s">
        <v>270</v>
      </c>
      <c r="E14" s="232" t="s">
        <v>271</v>
      </c>
      <c r="F14" s="232"/>
      <c r="G14" s="232"/>
    </row>
    <row r="15" spans="1:7" ht="12.75">
      <c r="A15" s="232"/>
      <c r="B15" s="233"/>
      <c r="C15" s="232"/>
      <c r="D15" s="232"/>
      <c r="E15" s="232"/>
      <c r="F15" s="232"/>
      <c r="G15" s="232"/>
    </row>
    <row r="16" spans="1:7" ht="12.75">
      <c r="A16" s="232"/>
      <c r="B16" s="233"/>
      <c r="C16" s="232"/>
      <c r="D16" s="232"/>
      <c r="E16" s="232"/>
      <c r="F16" s="232"/>
      <c r="G16" s="232"/>
    </row>
    <row r="17" spans="1:7" ht="12.75">
      <c r="A17" s="232"/>
      <c r="B17" s="233"/>
      <c r="C17" s="232"/>
      <c r="D17" s="232"/>
      <c r="E17" s="232"/>
      <c r="F17" s="232"/>
      <c r="G17" s="232"/>
    </row>
    <row r="18" spans="1:7" ht="12.75">
      <c r="A18" s="232"/>
      <c r="B18" s="233"/>
      <c r="C18" s="232" t="s">
        <v>274</v>
      </c>
      <c r="D18" s="232"/>
      <c r="E18" s="232"/>
      <c r="F18" s="232"/>
      <c r="G18" s="232"/>
    </row>
    <row r="19" spans="1:7" ht="12.75">
      <c r="A19" s="232"/>
      <c r="B19" s="233"/>
      <c r="C19" s="232"/>
      <c r="D19" s="232"/>
      <c r="E19" s="232"/>
      <c r="F19" s="232"/>
      <c r="G19" s="232"/>
    </row>
    <row r="20" spans="1:7" ht="38.25">
      <c r="A20" s="232"/>
      <c r="B20" s="233" t="s">
        <v>263</v>
      </c>
      <c r="C20" s="232" t="s">
        <v>275</v>
      </c>
      <c r="D20" s="232" t="s">
        <v>276</v>
      </c>
      <c r="E20" s="232">
        <v>25464</v>
      </c>
      <c r="F20" s="232">
        <v>9595</v>
      </c>
      <c r="G20" s="232">
        <v>35059</v>
      </c>
    </row>
    <row r="21" spans="1:7" ht="38.25">
      <c r="A21" s="232"/>
      <c r="B21" s="233" t="s">
        <v>264</v>
      </c>
      <c r="C21" s="232" t="s">
        <v>64</v>
      </c>
      <c r="D21" s="232" t="s">
        <v>277</v>
      </c>
      <c r="E21" s="232"/>
      <c r="F21" s="232"/>
      <c r="G21" s="232">
        <v>35059</v>
      </c>
    </row>
    <row r="22" spans="1:7" ht="12.75">
      <c r="A22" s="232"/>
      <c r="B22" s="233"/>
      <c r="C22" s="232"/>
      <c r="D22" s="232"/>
      <c r="E22" s="232"/>
      <c r="F22" s="232"/>
      <c r="G22" s="232"/>
    </row>
    <row r="23" spans="1:9" ht="25.5">
      <c r="A23" s="232"/>
      <c r="B23" s="233" t="s">
        <v>266</v>
      </c>
      <c r="C23" s="232" t="s">
        <v>66</v>
      </c>
      <c r="D23" s="232" t="s">
        <v>278</v>
      </c>
      <c r="E23" s="232">
        <v>-69816</v>
      </c>
      <c r="F23" s="232"/>
      <c r="G23" s="232"/>
      <c r="I23" t="s">
        <v>281</v>
      </c>
    </row>
    <row r="24" spans="1:7" ht="12.75">
      <c r="A24" s="232"/>
      <c r="B24" s="233"/>
      <c r="C24" s="232"/>
      <c r="D24" s="232"/>
      <c r="E24" s="232"/>
      <c r="F24" s="232"/>
      <c r="G24" s="232"/>
    </row>
    <row r="25" spans="1:7" ht="25.5">
      <c r="A25" s="232"/>
      <c r="B25" s="233" t="s">
        <v>269</v>
      </c>
      <c r="C25" s="232" t="s">
        <v>279</v>
      </c>
      <c r="D25" s="232" t="s">
        <v>280</v>
      </c>
      <c r="E25" s="232">
        <v>69816</v>
      </c>
      <c r="F25" s="232"/>
      <c r="G25" s="232"/>
    </row>
    <row r="26" spans="1:7" ht="25.5">
      <c r="A26" s="232"/>
      <c r="B26" s="233"/>
      <c r="C26" s="232"/>
      <c r="D26" s="232" t="s">
        <v>282</v>
      </c>
      <c r="E26" s="232" t="s">
        <v>283</v>
      </c>
      <c r="F26" s="232"/>
      <c r="G26" s="232"/>
    </row>
    <row r="27" spans="1:7" ht="12.75">
      <c r="A27" s="232"/>
      <c r="B27" s="233"/>
      <c r="C27" s="232"/>
      <c r="D27" s="232"/>
      <c r="E27" s="232"/>
      <c r="F27" s="232"/>
      <c r="G27" s="232"/>
    </row>
    <row r="28" spans="1:9" ht="25.5">
      <c r="A28" s="232"/>
      <c r="B28" s="233" t="s">
        <v>272</v>
      </c>
      <c r="C28" s="232" t="s">
        <v>76</v>
      </c>
      <c r="D28" s="232" t="s">
        <v>284</v>
      </c>
      <c r="E28" s="232" t="str">
        <f>E14</f>
        <v>проверка прибыли</v>
      </c>
      <c r="F28" s="232"/>
      <c r="G28" s="232"/>
      <c r="I28" t="s">
        <v>285</v>
      </c>
    </row>
    <row r="29" spans="1:7" ht="12.75">
      <c r="A29" s="232"/>
      <c r="B29" s="233"/>
      <c r="C29" s="232"/>
      <c r="D29" s="232"/>
      <c r="E29" s="232"/>
      <c r="F29" s="232"/>
      <c r="G29" s="232"/>
    </row>
    <row r="30" spans="1:7" ht="12.75">
      <c r="A30" s="232"/>
      <c r="B30" s="233"/>
      <c r="C30" s="232"/>
      <c r="D30" s="232"/>
      <c r="E30" s="232"/>
      <c r="F30" s="232"/>
      <c r="G30" s="232"/>
    </row>
    <row r="31" spans="1:7" ht="12.75">
      <c r="A31" s="232"/>
      <c r="B31" s="233"/>
      <c r="C31" s="232" t="s">
        <v>286</v>
      </c>
      <c r="D31" s="232"/>
      <c r="E31" s="232"/>
      <c r="F31" s="232"/>
      <c r="G31" s="232"/>
    </row>
    <row r="32" spans="1:7" ht="12.75">
      <c r="A32" s="232"/>
      <c r="B32" s="233"/>
      <c r="C32" s="232"/>
      <c r="D32" s="232"/>
      <c r="E32" s="232"/>
      <c r="F32" s="232"/>
      <c r="G32" s="232"/>
    </row>
    <row r="33" spans="1:7" ht="25.5">
      <c r="A33" s="232"/>
      <c r="B33" s="233" t="s">
        <v>263</v>
      </c>
      <c r="C33" s="232" t="s">
        <v>287</v>
      </c>
      <c r="D33" s="232" t="s">
        <v>288</v>
      </c>
      <c r="E33" s="232" t="s">
        <v>291</v>
      </c>
      <c r="F33" s="232"/>
      <c r="G33" s="232"/>
    </row>
    <row r="34" spans="1:7" ht="25.5">
      <c r="A34" s="232"/>
      <c r="B34" s="233"/>
      <c r="C34" s="232" t="s">
        <v>289</v>
      </c>
      <c r="D34" s="232" t="s">
        <v>290</v>
      </c>
      <c r="E34" s="232"/>
      <c r="F34" s="232"/>
      <c r="G34" s="232"/>
    </row>
    <row r="35" spans="1:7" ht="12.75">
      <c r="A35" s="232"/>
      <c r="B35" s="233"/>
      <c r="C35" s="232"/>
      <c r="D35" s="232"/>
      <c r="E35" s="232"/>
      <c r="F35" s="232"/>
      <c r="G35" s="232"/>
    </row>
    <row r="36" spans="1:7" ht="12.75">
      <c r="A36" s="232"/>
      <c r="B36" s="233"/>
      <c r="C36" s="232"/>
      <c r="D36" s="232"/>
      <c r="E36" s="232"/>
      <c r="F36" s="232"/>
      <c r="G36" s="232"/>
    </row>
    <row r="37" spans="1:7" ht="12.75">
      <c r="A37" s="232"/>
      <c r="B37" s="233"/>
      <c r="C37" s="232"/>
      <c r="D37" s="232"/>
      <c r="E37" s="232"/>
      <c r="F37" s="232"/>
      <c r="G37" s="232"/>
    </row>
    <row r="38" spans="1:7" ht="12.75">
      <c r="A38" s="232"/>
      <c r="B38" s="233"/>
      <c r="C38" s="232"/>
      <c r="D38" s="232"/>
      <c r="E38" s="232"/>
      <c r="F38" s="232"/>
      <c r="G38" s="232"/>
    </row>
    <row r="39" spans="1:7" ht="12.75">
      <c r="A39" s="232"/>
      <c r="B39" s="233"/>
      <c r="C39" s="232"/>
      <c r="D39" s="232"/>
      <c r="E39" s="232"/>
      <c r="F39" s="232"/>
      <c r="G39" s="232"/>
    </row>
    <row r="40" spans="1:7" ht="12.75">
      <c r="A40" s="232"/>
      <c r="B40" s="233"/>
      <c r="C40" s="232"/>
      <c r="D40" s="232"/>
      <c r="E40" s="232"/>
      <c r="F40" s="232"/>
      <c r="G40" s="232"/>
    </row>
    <row r="41" spans="1:7" ht="12.75">
      <c r="A41" s="232"/>
      <c r="B41" s="233"/>
      <c r="C41" s="232"/>
      <c r="D41" s="232"/>
      <c r="E41" s="232"/>
      <c r="F41" s="232"/>
      <c r="G41" s="232"/>
    </row>
    <row r="42" spans="1:7" ht="12.75">
      <c r="A42" s="232"/>
      <c r="B42" s="233"/>
      <c r="C42" s="232"/>
      <c r="D42" s="232"/>
      <c r="E42" s="232"/>
      <c r="F42" s="232"/>
      <c r="G42" s="232"/>
    </row>
    <row r="43" spans="1:7" ht="12.75">
      <c r="A43" s="232"/>
      <c r="B43" s="233"/>
      <c r="C43" s="232"/>
      <c r="D43" s="232"/>
      <c r="E43" s="232"/>
      <c r="F43" s="232"/>
      <c r="G43" s="232"/>
    </row>
    <row r="44" spans="1:7" ht="12.75">
      <c r="A44" s="232"/>
      <c r="B44" s="233"/>
      <c r="C44" s="232"/>
      <c r="D44" s="232"/>
      <c r="E44" s="232"/>
      <c r="F44" s="232"/>
      <c r="G44" s="232"/>
    </row>
    <row r="45" spans="1:7" ht="12.75">
      <c r="A45" s="232"/>
      <c r="B45" s="233"/>
      <c r="C45" s="232"/>
      <c r="D45" s="232"/>
      <c r="E45" s="232"/>
      <c r="F45" s="232"/>
      <c r="G45" s="232"/>
    </row>
    <row r="46" spans="1:7" ht="12.75">
      <c r="A46" s="232"/>
      <c r="B46" s="233"/>
      <c r="C46" s="232"/>
      <c r="D46" s="232"/>
      <c r="E46" s="232"/>
      <c r="F46" s="232"/>
      <c r="G46" s="232"/>
    </row>
    <row r="47" spans="3:4" ht="12.75">
      <c r="C47" s="231"/>
      <c r="D47" s="231"/>
    </row>
    <row r="48" spans="3:4" ht="12.75">
      <c r="C48" s="231"/>
      <c r="D48" s="231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840"/>
  <sheetViews>
    <sheetView workbookViewId="0" topLeftCell="A37">
      <selection activeCell="H37" sqref="H1:P16384"/>
    </sheetView>
  </sheetViews>
  <sheetFormatPr defaultColWidth="9.00390625" defaultRowHeight="12.75"/>
  <cols>
    <col min="1" max="1" width="44.875" style="0" customWidth="1"/>
    <col min="2" max="2" width="9.125" style="0" hidden="1" customWidth="1"/>
    <col min="3" max="3" width="13.75390625" style="0" hidden="1" customWidth="1"/>
    <col min="4" max="4" width="11.125" style="0" customWidth="1"/>
    <col min="5" max="5" width="14.625" style="11" customWidth="1"/>
    <col min="6" max="6" width="15.00390625" style="66" customWidth="1"/>
    <col min="7" max="7" width="11.125" style="0" customWidth="1"/>
    <col min="8" max="8" width="12.125" style="0" hidden="1" customWidth="1"/>
    <col min="9" max="9" width="13.25390625" style="0" hidden="1" customWidth="1"/>
    <col min="10" max="10" width="14.875" style="0" hidden="1" customWidth="1"/>
    <col min="11" max="11" width="20.00390625" style="0" hidden="1" customWidth="1"/>
    <col min="12" max="12" width="12.375" style="0" hidden="1" customWidth="1"/>
    <col min="13" max="16" width="0" style="0" hidden="1" customWidth="1"/>
  </cols>
  <sheetData>
    <row r="1" spans="2:4" ht="12.75" customHeight="1">
      <c r="B1" s="1"/>
      <c r="D1" s="3"/>
    </row>
    <row r="2" spans="1:6" ht="15">
      <c r="A2" s="374" t="s">
        <v>122</v>
      </c>
      <c r="B2" s="374"/>
      <c r="C2" s="374"/>
      <c r="D2" s="374"/>
      <c r="E2" s="374"/>
      <c r="F2" s="374"/>
    </row>
    <row r="3" spans="1:6" ht="15">
      <c r="A3" s="374" t="s">
        <v>466</v>
      </c>
      <c r="B3" s="374"/>
      <c r="C3" s="374"/>
      <c r="D3" s="374"/>
      <c r="E3" s="374"/>
      <c r="F3" s="374"/>
    </row>
    <row r="4" spans="1:6" ht="14.25">
      <c r="A4" s="385" t="s">
        <v>123</v>
      </c>
      <c r="B4" s="385"/>
      <c r="C4" s="385"/>
      <c r="D4" s="385"/>
      <c r="E4" s="385"/>
      <c r="F4" s="385"/>
    </row>
    <row r="5" spans="1:6" ht="15" customHeight="1">
      <c r="A5" s="5" t="s">
        <v>25</v>
      </c>
      <c r="B5" s="4"/>
      <c r="C5" s="382" t="s">
        <v>26</v>
      </c>
      <c r="D5" s="382"/>
      <c r="E5" s="382"/>
      <c r="F5" s="382"/>
    </row>
    <row r="6" spans="1:6" ht="12.75">
      <c r="A6" s="4"/>
      <c r="B6" s="4"/>
      <c r="C6" s="10"/>
      <c r="D6" s="10"/>
      <c r="E6" s="10"/>
      <c r="F6" s="35"/>
    </row>
    <row r="7" spans="1:6" ht="12.75">
      <c r="A7" s="5" t="s">
        <v>27</v>
      </c>
      <c r="B7" s="4"/>
      <c r="C7" s="382" t="s">
        <v>36</v>
      </c>
      <c r="D7" s="382"/>
      <c r="E7" s="382"/>
      <c r="F7" s="382"/>
    </row>
    <row r="8" spans="1:6" ht="12.75">
      <c r="A8" s="4"/>
      <c r="B8" s="4"/>
      <c r="C8" s="10"/>
      <c r="D8" s="10"/>
      <c r="E8" s="10"/>
      <c r="F8" s="35"/>
    </row>
    <row r="9" spans="1:6" ht="12.75">
      <c r="A9" s="5" t="s">
        <v>28</v>
      </c>
      <c r="B9" s="4"/>
      <c r="C9" s="382" t="s">
        <v>37</v>
      </c>
      <c r="D9" s="382"/>
      <c r="E9" s="382"/>
      <c r="F9" s="382"/>
    </row>
    <row r="10" spans="1:6" ht="12.75">
      <c r="A10" s="4"/>
      <c r="B10" s="4"/>
      <c r="C10" s="10"/>
      <c r="D10" s="10"/>
      <c r="E10" s="10"/>
      <c r="F10" s="35"/>
    </row>
    <row r="11" spans="1:6" ht="12.75" customHeight="1">
      <c r="A11" s="5" t="s">
        <v>29</v>
      </c>
      <c r="B11" s="4"/>
      <c r="C11" s="382" t="s">
        <v>38</v>
      </c>
      <c r="D11" s="382"/>
      <c r="E11" s="382"/>
      <c r="F11" s="382"/>
    </row>
    <row r="12" spans="1:6" ht="18.75" customHeight="1">
      <c r="A12" s="377"/>
      <c r="B12" s="377"/>
      <c r="C12" s="377"/>
      <c r="D12" s="377"/>
      <c r="E12" s="10"/>
      <c r="F12" s="74" t="s">
        <v>30</v>
      </c>
    </row>
    <row r="13" spans="1:16" ht="32.25" customHeight="1">
      <c r="A13" s="383" t="s">
        <v>16</v>
      </c>
      <c r="B13" s="383"/>
      <c r="C13" s="383"/>
      <c r="D13" s="6" t="s">
        <v>31</v>
      </c>
      <c r="E13" s="12" t="s">
        <v>17</v>
      </c>
      <c r="F13" s="36" t="s">
        <v>18</v>
      </c>
      <c r="H13" s="291" t="s">
        <v>463</v>
      </c>
      <c r="I13" s="292" t="s">
        <v>464</v>
      </c>
      <c r="J13" s="292"/>
      <c r="K13" s="292"/>
      <c r="L13" s="292"/>
      <c r="M13" s="293"/>
      <c r="O13" t="s">
        <v>292</v>
      </c>
      <c r="P13" t="s">
        <v>293</v>
      </c>
    </row>
    <row r="14" spans="1:17" ht="18.75" customHeight="1">
      <c r="A14" s="384">
        <v>1</v>
      </c>
      <c r="B14" s="384"/>
      <c r="C14" s="384"/>
      <c r="D14" s="7">
        <v>2</v>
      </c>
      <c r="E14" s="13">
        <v>3</v>
      </c>
      <c r="F14" s="75">
        <v>4</v>
      </c>
      <c r="H14" s="295">
        <f>SUM(I14:M14)</f>
        <v>0</v>
      </c>
      <c r="I14" s="296"/>
      <c r="J14" s="296"/>
      <c r="K14" s="296"/>
      <c r="L14" s="296"/>
      <c r="M14" s="297"/>
      <c r="O14" s="235">
        <v>26636693.24</v>
      </c>
      <c r="P14" s="235">
        <v>13453752.2</v>
      </c>
      <c r="Q14" s="223">
        <f>SUM(O14:P14)</f>
        <v>40090445.44</v>
      </c>
    </row>
    <row r="15" spans="1:13" ht="18.75" customHeight="1">
      <c r="A15" s="14" t="s">
        <v>63</v>
      </c>
      <c r="B15" s="14" t="s">
        <v>63</v>
      </c>
      <c r="C15" s="14" t="s">
        <v>63</v>
      </c>
      <c r="D15" s="27">
        <v>10</v>
      </c>
      <c r="E15" s="55">
        <f>(((_xlfn.SUMIFS('5610'!D:D,'5610'!F:F,D15))-(_xlfn.SUMIFS('5610'!C:C,'5610'!F:F,D15)))/1000)-H15</f>
        <v>959644.34643</v>
      </c>
      <c r="F15" s="76">
        <v>869129</v>
      </c>
      <c r="H15" s="298">
        <f aca="true" t="shared" si="0" ref="H15:H58">SUM(I15:M15)</f>
        <v>0</v>
      </c>
      <c r="I15" s="299"/>
      <c r="J15" s="83"/>
      <c r="K15" s="83"/>
      <c r="L15" s="83"/>
      <c r="M15" s="286"/>
    </row>
    <row r="16" spans="1:13" ht="18.75" customHeight="1">
      <c r="A16" s="15" t="s">
        <v>64</v>
      </c>
      <c r="B16" s="15" t="s">
        <v>64</v>
      </c>
      <c r="C16" s="15" t="s">
        <v>64</v>
      </c>
      <c r="D16" s="9">
        <v>11</v>
      </c>
      <c r="E16" s="55">
        <f>(((_xlfn.SUMIFS('5610'!C:C,'5610'!F:F,D16))-(_xlfn.SUMIFS('5610'!D:D,'5610'!F:F,D16)))/1000)-H16</f>
        <v>667381.9208300001</v>
      </c>
      <c r="F16" s="77">
        <v>564323</v>
      </c>
      <c r="H16" s="298">
        <f t="shared" si="0"/>
        <v>0</v>
      </c>
      <c r="I16" s="299"/>
      <c r="J16" s="287"/>
      <c r="K16" s="287"/>
      <c r="L16" s="83"/>
      <c r="M16" s="286"/>
    </row>
    <row r="17" spans="1:13" ht="18.75" customHeight="1">
      <c r="A17" s="14" t="s">
        <v>65</v>
      </c>
      <c r="B17" s="14" t="s">
        <v>65</v>
      </c>
      <c r="C17" s="14" t="s">
        <v>65</v>
      </c>
      <c r="D17" s="20">
        <v>12</v>
      </c>
      <c r="E17" s="53">
        <f>E15-E16</f>
        <v>292262.42559999996</v>
      </c>
      <c r="F17" s="21">
        <f>F15-F16</f>
        <v>304806</v>
      </c>
      <c r="H17" s="298">
        <f t="shared" si="0"/>
        <v>0</v>
      </c>
      <c r="I17" s="299"/>
      <c r="J17" s="287"/>
      <c r="K17" s="287"/>
      <c r="L17" s="287"/>
      <c r="M17" s="286"/>
    </row>
    <row r="18" spans="1:13" ht="18.75" customHeight="1">
      <c r="A18" s="15" t="s">
        <v>66</v>
      </c>
      <c r="B18" s="15" t="s">
        <v>66</v>
      </c>
      <c r="C18" s="15" t="s">
        <v>66</v>
      </c>
      <c r="D18" s="8">
        <v>13</v>
      </c>
      <c r="E18" s="55">
        <f>(((_xlfn.SUMIFS('5610'!C:C,'5610'!F:F,D18))-(_xlfn.SUMIFS('5610'!D:D,'5610'!F:F,D18)))/1000)</f>
        <v>193458.45062000002</v>
      </c>
      <c r="F18" s="76">
        <v>98878</v>
      </c>
      <c r="H18" s="298">
        <f t="shared" si="0"/>
        <v>0</v>
      </c>
      <c r="I18" s="299"/>
      <c r="J18" s="83"/>
      <c r="K18" s="83"/>
      <c r="L18" s="83"/>
      <c r="M18" s="286"/>
    </row>
    <row r="19" spans="1:13" ht="18.75" customHeight="1">
      <c r="A19" s="14" t="s">
        <v>67</v>
      </c>
      <c r="B19" s="14" t="s">
        <v>67</v>
      </c>
      <c r="C19" s="14" t="s">
        <v>67</v>
      </c>
      <c r="D19" s="8">
        <v>14</v>
      </c>
      <c r="E19" s="55">
        <f>(((_xlfn.SUMIFS('5610'!C:C,'5610'!F:F,D19))-(_xlfn.SUMIFS('5610'!D:D,'5610'!F:F,D19)))/1000)</f>
        <v>116786.32607</v>
      </c>
      <c r="F19" s="76">
        <v>159375</v>
      </c>
      <c r="H19" s="298">
        <f t="shared" si="0"/>
        <v>0</v>
      </c>
      <c r="I19" s="299"/>
      <c r="J19" s="83"/>
      <c r="K19" s="83"/>
      <c r="L19" s="83"/>
      <c r="M19" s="286"/>
    </row>
    <row r="20" spans="1:13" ht="18.75" customHeight="1">
      <c r="A20" s="16" t="s">
        <v>68</v>
      </c>
      <c r="B20" s="16" t="s">
        <v>68</v>
      </c>
      <c r="C20" s="16" t="s">
        <v>68</v>
      </c>
      <c r="D20" s="8">
        <v>15</v>
      </c>
      <c r="E20" s="55">
        <f>(((_xlfn.SUMIFS('5610'!C:C,'5610'!F:F,D20))-(_xlfn.SUMIFS('5610'!D:D,'5610'!F:F,D20)))/1000)-I20</f>
        <v>42346.045379999996</v>
      </c>
      <c r="F20" s="76">
        <v>88110</v>
      </c>
      <c r="H20" s="298">
        <f>SUM(I20:M20)</f>
        <v>0</v>
      </c>
      <c r="I20" s="302">
        <f>-I16</f>
        <v>0</v>
      </c>
      <c r="J20" s="300"/>
      <c r="K20" s="83"/>
      <c r="L20" s="83"/>
      <c r="M20" s="286"/>
    </row>
    <row r="21" spans="1:13" ht="18.75" customHeight="1">
      <c r="A21" s="16" t="s">
        <v>19</v>
      </c>
      <c r="B21" s="16" t="s">
        <v>19</v>
      </c>
      <c r="C21" s="16" t="s">
        <v>19</v>
      </c>
      <c r="D21" s="8">
        <v>16</v>
      </c>
      <c r="E21" s="55">
        <f>(((_xlfn.SUMIFS('5610'!D:D,'5610'!F:F,D21))-(_xlfn.SUMIFS('5610'!C:C,'5610'!F:F,D21)))/1000)-H21</f>
        <v>64982.83284</v>
      </c>
      <c r="F21" s="76">
        <v>150707</v>
      </c>
      <c r="H21" s="298">
        <f>SUM(I21:M21)</f>
        <v>0</v>
      </c>
      <c r="I21" s="301">
        <f>-I15</f>
        <v>0</v>
      </c>
      <c r="J21" s="300"/>
      <c r="K21" s="83"/>
      <c r="L21" s="83"/>
      <c r="M21" s="286"/>
    </row>
    <row r="22" spans="1:13" ht="26.25" customHeight="1">
      <c r="A22" s="16" t="s">
        <v>69</v>
      </c>
      <c r="B22" s="16" t="s">
        <v>69</v>
      </c>
      <c r="C22" s="16" t="s">
        <v>69</v>
      </c>
      <c r="D22" s="20">
        <v>20</v>
      </c>
      <c r="E22" s="53">
        <f>E17-E18-E19-E20+E21</f>
        <v>4654.436369999952</v>
      </c>
      <c r="F22" s="21">
        <f>F17-F18-F19-F20+F21</f>
        <v>109150</v>
      </c>
      <c r="H22" s="281">
        <f t="shared" si="0"/>
        <v>0</v>
      </c>
      <c r="I22" s="83"/>
      <c r="J22" s="83"/>
      <c r="K22" s="83"/>
      <c r="L22" s="83"/>
      <c r="M22" s="286"/>
    </row>
    <row r="23" spans="1:13" ht="18.75" customHeight="1">
      <c r="A23" s="14" t="s">
        <v>70</v>
      </c>
      <c r="B23" s="14" t="s">
        <v>70</v>
      </c>
      <c r="C23" s="14" t="s">
        <v>70</v>
      </c>
      <c r="D23" s="8">
        <v>21</v>
      </c>
      <c r="E23" s="55">
        <f>(((_xlfn.SUMIFS('5610'!D:D,'5610'!F:F,D23))-(_xlfn.SUMIFS('5610'!C:C,'5610'!F:F,D23)))/1000)+H23</f>
        <v>4477.605300000001</v>
      </c>
      <c r="F23" s="76">
        <v>14726</v>
      </c>
      <c r="H23" s="281">
        <f t="shared" si="0"/>
        <v>0</v>
      </c>
      <c r="I23" s="83"/>
      <c r="J23" s="83"/>
      <c r="K23" s="83"/>
      <c r="L23" s="83"/>
      <c r="M23" s="286"/>
    </row>
    <row r="24" spans="1:13" ht="18.75" customHeight="1">
      <c r="A24" s="14" t="s">
        <v>71</v>
      </c>
      <c r="B24" s="14" t="s">
        <v>71</v>
      </c>
      <c r="C24" s="14" t="s">
        <v>71</v>
      </c>
      <c r="D24" s="8">
        <v>22</v>
      </c>
      <c r="E24" s="55">
        <f>(((_xlfn.SUMIFS('5610'!C:C,'5610'!F:F,D24))-(_xlfn.SUMIFS('5610'!D:D,'5610'!F:F,D24)))/1000)-H24</f>
        <v>117919.67936</v>
      </c>
      <c r="F24" s="76">
        <v>85549</v>
      </c>
      <c r="H24" s="281">
        <f t="shared" si="0"/>
        <v>0</v>
      </c>
      <c r="I24" s="287"/>
      <c r="J24" s="287"/>
      <c r="K24" s="287"/>
      <c r="L24" s="83"/>
      <c r="M24" s="286"/>
    </row>
    <row r="25" spans="1:13" ht="45" customHeight="1">
      <c r="A25" s="14" t="s">
        <v>72</v>
      </c>
      <c r="B25" s="14" t="s">
        <v>72</v>
      </c>
      <c r="C25" s="14" t="s">
        <v>72</v>
      </c>
      <c r="D25" s="8">
        <v>23</v>
      </c>
      <c r="E25" s="54"/>
      <c r="F25" s="76"/>
      <c r="H25" s="281">
        <f t="shared" si="0"/>
        <v>0</v>
      </c>
      <c r="I25" s="83"/>
      <c r="J25" s="83"/>
      <c r="K25" s="83"/>
      <c r="L25" s="83"/>
      <c r="M25" s="286"/>
    </row>
    <row r="26" spans="1:13" ht="18.75" customHeight="1">
      <c r="A26" s="14" t="s">
        <v>73</v>
      </c>
      <c r="B26" s="14" t="s">
        <v>73</v>
      </c>
      <c r="C26" s="14" t="s">
        <v>73</v>
      </c>
      <c r="D26" s="8">
        <v>24</v>
      </c>
      <c r="E26" s="54"/>
      <c r="F26" s="76"/>
      <c r="H26" s="281">
        <f t="shared" si="0"/>
        <v>0</v>
      </c>
      <c r="I26" s="83"/>
      <c r="J26" s="83"/>
      <c r="K26" s="83"/>
      <c r="L26" s="83"/>
      <c r="M26" s="286"/>
    </row>
    <row r="27" spans="1:13" ht="18.75" customHeight="1">
      <c r="A27" s="14" t="s">
        <v>74</v>
      </c>
      <c r="B27" s="14" t="s">
        <v>74</v>
      </c>
      <c r="C27" s="14" t="s">
        <v>74</v>
      </c>
      <c r="D27" s="8">
        <v>25</v>
      </c>
      <c r="E27" s="54"/>
      <c r="F27" s="76"/>
      <c r="H27" s="281">
        <f t="shared" si="0"/>
        <v>0</v>
      </c>
      <c r="I27" s="83"/>
      <c r="J27" s="83"/>
      <c r="K27" s="83"/>
      <c r="L27" s="83"/>
      <c r="M27" s="286"/>
    </row>
    <row r="28" spans="1:13" ht="24.75" customHeight="1">
      <c r="A28" s="14" t="s">
        <v>75</v>
      </c>
      <c r="B28" s="14" t="s">
        <v>75</v>
      </c>
      <c r="C28" s="14" t="s">
        <v>75</v>
      </c>
      <c r="D28" s="20">
        <v>100</v>
      </c>
      <c r="E28" s="53">
        <f>E22-E24+E23+E26</f>
        <v>-108787.63769000005</v>
      </c>
      <c r="F28" s="53">
        <f>F22-F24+F23</f>
        <v>38327</v>
      </c>
      <c r="H28" s="281">
        <f t="shared" si="0"/>
        <v>0</v>
      </c>
      <c r="I28" s="83"/>
      <c r="J28" s="83"/>
      <c r="K28" s="83"/>
      <c r="L28" s="83"/>
      <c r="M28" s="286"/>
    </row>
    <row r="29" spans="1:13" ht="18.75" customHeight="1">
      <c r="A29" s="14" t="s">
        <v>76</v>
      </c>
      <c r="B29" s="14" t="s">
        <v>76</v>
      </c>
      <c r="C29" s="14" t="s">
        <v>76</v>
      </c>
      <c r="D29" s="8">
        <v>101</v>
      </c>
      <c r="E29" s="55"/>
      <c r="F29" s="76">
        <v>7665</v>
      </c>
      <c r="H29" s="281">
        <f t="shared" si="0"/>
        <v>0</v>
      </c>
      <c r="I29" s="83"/>
      <c r="J29" s="83"/>
      <c r="K29" s="83"/>
      <c r="L29" s="83"/>
      <c r="M29" s="286"/>
    </row>
    <row r="30" spans="1:13" ht="36.75" customHeight="1">
      <c r="A30" s="14" t="s">
        <v>77</v>
      </c>
      <c r="B30" s="14" t="s">
        <v>77</v>
      </c>
      <c r="C30" s="14" t="s">
        <v>77</v>
      </c>
      <c r="D30" s="20">
        <v>200</v>
      </c>
      <c r="E30" s="53">
        <f>E28-E29</f>
        <v>-108787.63769000005</v>
      </c>
      <c r="F30" s="21">
        <f>F28-F29</f>
        <v>30662</v>
      </c>
      <c r="H30" s="281">
        <f t="shared" si="0"/>
        <v>0</v>
      </c>
      <c r="I30" s="83"/>
      <c r="J30" s="83"/>
      <c r="K30" s="83"/>
      <c r="L30" s="83"/>
      <c r="M30" s="286"/>
    </row>
    <row r="31" spans="1:13" ht="29.25" customHeight="1">
      <c r="A31" s="14" t="s">
        <v>78</v>
      </c>
      <c r="B31" s="14" t="s">
        <v>78</v>
      </c>
      <c r="C31" s="14" t="s">
        <v>78</v>
      </c>
      <c r="D31" s="8">
        <v>201</v>
      </c>
      <c r="E31" s="54" t="s">
        <v>125</v>
      </c>
      <c r="F31" s="76"/>
      <c r="H31" s="281">
        <f t="shared" si="0"/>
        <v>0</v>
      </c>
      <c r="I31" s="83"/>
      <c r="J31" s="83"/>
      <c r="K31" s="83"/>
      <c r="L31" s="83"/>
      <c r="M31" s="286"/>
    </row>
    <row r="32" spans="1:13" ht="25.5" customHeight="1">
      <c r="A32" s="14" t="s">
        <v>79</v>
      </c>
      <c r="B32" s="14" t="s">
        <v>79</v>
      </c>
      <c r="C32" s="14" t="s">
        <v>79</v>
      </c>
      <c r="D32" s="20">
        <v>300</v>
      </c>
      <c r="E32" s="53">
        <f>E30</f>
        <v>-108787.63769000005</v>
      </c>
      <c r="F32" s="21">
        <f>F30</f>
        <v>30662</v>
      </c>
      <c r="H32" s="281">
        <f t="shared" si="0"/>
        <v>0</v>
      </c>
      <c r="I32" s="83"/>
      <c r="J32" s="83"/>
      <c r="K32" s="83"/>
      <c r="L32" s="83"/>
      <c r="M32" s="286"/>
    </row>
    <row r="33" spans="1:13" ht="18.75" customHeight="1">
      <c r="A33" s="14" t="s">
        <v>80</v>
      </c>
      <c r="B33" s="14" t="s">
        <v>80</v>
      </c>
      <c r="C33" s="14" t="s">
        <v>80</v>
      </c>
      <c r="D33" s="8"/>
      <c r="E33" s="54"/>
      <c r="F33" s="76"/>
      <c r="H33" s="283">
        <f t="shared" si="0"/>
        <v>0</v>
      </c>
      <c r="I33" s="83"/>
      <c r="J33" s="83"/>
      <c r="K33" s="83"/>
      <c r="L33" s="83"/>
      <c r="M33" s="286"/>
    </row>
    <row r="34" spans="1:13" ht="18.75" customHeight="1">
      <c r="A34" s="14" t="s">
        <v>81</v>
      </c>
      <c r="B34" s="14" t="s">
        <v>81</v>
      </c>
      <c r="C34" s="14" t="s">
        <v>81</v>
      </c>
      <c r="D34" s="8"/>
      <c r="E34" s="54"/>
      <c r="F34" s="76"/>
      <c r="H34" s="281">
        <f t="shared" si="0"/>
        <v>0</v>
      </c>
      <c r="I34" s="83"/>
      <c r="J34" s="83"/>
      <c r="K34" s="83"/>
      <c r="L34" s="83"/>
      <c r="M34" s="286"/>
    </row>
    <row r="35" spans="1:13" ht="25.5" customHeight="1">
      <c r="A35" s="14" t="s">
        <v>82</v>
      </c>
      <c r="B35" s="14" t="s">
        <v>82</v>
      </c>
      <c r="C35" s="14" t="s">
        <v>82</v>
      </c>
      <c r="D35" s="20">
        <v>400</v>
      </c>
      <c r="E35" s="53">
        <f>E37</f>
        <v>0</v>
      </c>
      <c r="F35" s="21">
        <f>F37</f>
        <v>0</v>
      </c>
      <c r="H35" s="281">
        <f t="shared" si="0"/>
        <v>0</v>
      </c>
      <c r="I35" s="83"/>
      <c r="J35" s="83"/>
      <c r="K35" s="83"/>
      <c r="L35" s="83"/>
      <c r="M35" s="286"/>
    </row>
    <row r="36" spans="1:13" ht="18.75" customHeight="1">
      <c r="A36" s="14" t="s">
        <v>20</v>
      </c>
      <c r="B36" s="14" t="s">
        <v>20</v>
      </c>
      <c r="C36" s="14" t="s">
        <v>20</v>
      </c>
      <c r="D36" s="8"/>
      <c r="E36" s="54"/>
      <c r="F36" s="76"/>
      <c r="H36" s="281">
        <f t="shared" si="0"/>
        <v>0</v>
      </c>
      <c r="I36" s="83"/>
      <c r="J36" s="83"/>
      <c r="K36" s="83"/>
      <c r="L36" s="83"/>
      <c r="M36" s="286"/>
    </row>
    <row r="37" spans="1:13" ht="18.75" customHeight="1">
      <c r="A37" s="14" t="s">
        <v>83</v>
      </c>
      <c r="B37" s="14" t="s">
        <v>83</v>
      </c>
      <c r="C37" s="14" t="s">
        <v>83</v>
      </c>
      <c r="D37" s="8">
        <v>410</v>
      </c>
      <c r="E37" s="54"/>
      <c r="F37" s="76"/>
      <c r="H37" s="281">
        <f t="shared" si="0"/>
        <v>0</v>
      </c>
      <c r="I37" s="83"/>
      <c r="J37" s="83"/>
      <c r="K37" s="83"/>
      <c r="L37" s="83"/>
      <c r="M37" s="286"/>
    </row>
    <row r="38" spans="1:13" ht="22.5" customHeight="1">
      <c r="A38" s="14" t="s">
        <v>84</v>
      </c>
      <c r="B38" s="14" t="s">
        <v>84</v>
      </c>
      <c r="C38" s="14" t="s">
        <v>84</v>
      </c>
      <c r="D38" s="8">
        <v>411</v>
      </c>
      <c r="E38" s="54"/>
      <c r="F38" s="76"/>
      <c r="H38" s="281">
        <f t="shared" si="0"/>
        <v>0</v>
      </c>
      <c r="I38" s="83"/>
      <c r="J38" s="83"/>
      <c r="K38" s="83"/>
      <c r="L38" s="83"/>
      <c r="M38" s="286"/>
    </row>
    <row r="39" spans="1:13" ht="23.25" customHeight="1">
      <c r="A39" s="14" t="s">
        <v>85</v>
      </c>
      <c r="B39" s="14" t="s">
        <v>85</v>
      </c>
      <c r="C39" s="14" t="s">
        <v>85</v>
      </c>
      <c r="D39" s="8">
        <v>412</v>
      </c>
      <c r="E39" s="54"/>
      <c r="F39" s="76"/>
      <c r="H39" s="281">
        <f t="shared" si="0"/>
        <v>0</v>
      </c>
      <c r="I39" s="83"/>
      <c r="J39" s="83"/>
      <c r="K39" s="83"/>
      <c r="L39" s="83"/>
      <c r="M39" s="286"/>
    </row>
    <row r="40" spans="1:13" ht="26.25" customHeight="1">
      <c r="A40" s="14" t="s">
        <v>86</v>
      </c>
      <c r="B40" s="14" t="s">
        <v>86</v>
      </c>
      <c r="C40" s="14" t="s">
        <v>86</v>
      </c>
      <c r="D40" s="8">
        <v>413</v>
      </c>
      <c r="E40" s="54"/>
      <c r="F40" s="76"/>
      <c r="H40" s="281">
        <f t="shared" si="0"/>
        <v>0</v>
      </c>
      <c r="I40" s="83"/>
      <c r="J40" s="83"/>
      <c r="K40" s="83"/>
      <c r="L40" s="83"/>
      <c r="M40" s="286"/>
    </row>
    <row r="41" spans="1:13" ht="24" customHeight="1">
      <c r="A41" s="14" t="s">
        <v>87</v>
      </c>
      <c r="B41" s="14" t="s">
        <v>87</v>
      </c>
      <c r="C41" s="14" t="s">
        <v>87</v>
      </c>
      <c r="D41" s="8">
        <v>414</v>
      </c>
      <c r="E41" s="54"/>
      <c r="F41" s="76"/>
      <c r="H41" s="281">
        <f t="shared" si="0"/>
        <v>0</v>
      </c>
      <c r="I41" s="83"/>
      <c r="J41" s="83"/>
      <c r="K41" s="83"/>
      <c r="L41" s="83"/>
      <c r="M41" s="286"/>
    </row>
    <row r="42" spans="1:13" ht="18.75" customHeight="1">
      <c r="A42" s="14" t="s">
        <v>39</v>
      </c>
      <c r="B42" s="14" t="s">
        <v>39</v>
      </c>
      <c r="C42" s="14" t="s">
        <v>39</v>
      </c>
      <c r="D42" s="8">
        <v>415</v>
      </c>
      <c r="E42" s="54"/>
      <c r="F42" s="76"/>
      <c r="H42" s="282">
        <f t="shared" si="0"/>
        <v>0</v>
      </c>
      <c r="I42" s="83"/>
      <c r="J42" s="83"/>
      <c r="K42" s="83"/>
      <c r="L42" s="83"/>
      <c r="M42" s="286"/>
    </row>
    <row r="43" spans="1:13" ht="24.75" customHeight="1">
      <c r="A43" s="14" t="s">
        <v>88</v>
      </c>
      <c r="B43" s="14" t="s">
        <v>88</v>
      </c>
      <c r="C43" s="14" t="s">
        <v>88</v>
      </c>
      <c r="D43" s="8">
        <v>416</v>
      </c>
      <c r="E43" s="54"/>
      <c r="F43" s="76"/>
      <c r="H43" s="281">
        <f t="shared" si="0"/>
        <v>0</v>
      </c>
      <c r="I43" s="83"/>
      <c r="J43" s="83"/>
      <c r="K43" s="83"/>
      <c r="L43" s="83"/>
      <c r="M43" s="286"/>
    </row>
    <row r="44" spans="1:13" ht="23.25" customHeight="1">
      <c r="A44" s="14" t="s">
        <v>89</v>
      </c>
      <c r="B44" s="14" t="s">
        <v>89</v>
      </c>
      <c r="C44" s="14" t="s">
        <v>89</v>
      </c>
      <c r="D44" s="8">
        <v>417</v>
      </c>
      <c r="E44" s="54"/>
      <c r="F44" s="76"/>
      <c r="H44" s="281">
        <f t="shared" si="0"/>
        <v>0</v>
      </c>
      <c r="I44" s="83"/>
      <c r="J44" s="83"/>
      <c r="K44" s="83"/>
      <c r="L44" s="83"/>
      <c r="M44" s="286"/>
    </row>
    <row r="45" spans="1:13" ht="18.75" customHeight="1">
      <c r="A45" s="14" t="s">
        <v>90</v>
      </c>
      <c r="B45" s="14" t="s">
        <v>90</v>
      </c>
      <c r="C45" s="14" t="s">
        <v>90</v>
      </c>
      <c r="D45" s="8">
        <v>418</v>
      </c>
      <c r="E45" s="54"/>
      <c r="F45" s="76"/>
      <c r="H45" s="282">
        <f t="shared" si="0"/>
        <v>0</v>
      </c>
      <c r="I45" s="83"/>
      <c r="J45" s="83"/>
      <c r="K45" s="83"/>
      <c r="L45" s="83"/>
      <c r="M45" s="286"/>
    </row>
    <row r="46" spans="1:13" ht="27" customHeight="1">
      <c r="A46" s="14" t="s">
        <v>91</v>
      </c>
      <c r="B46" s="14" t="s">
        <v>91</v>
      </c>
      <c r="C46" s="14" t="s">
        <v>91</v>
      </c>
      <c r="D46" s="8">
        <v>419</v>
      </c>
      <c r="E46" s="54"/>
      <c r="F46" s="76"/>
      <c r="H46" s="281">
        <f t="shared" si="0"/>
        <v>0</v>
      </c>
      <c r="I46" s="83"/>
      <c r="J46" s="83"/>
      <c r="K46" s="83"/>
      <c r="L46" s="83"/>
      <c r="M46" s="286"/>
    </row>
    <row r="47" spans="1:13" ht="25.5" customHeight="1">
      <c r="A47" s="14" t="s">
        <v>92</v>
      </c>
      <c r="B47" s="14" t="s">
        <v>92</v>
      </c>
      <c r="C47" s="14" t="s">
        <v>92</v>
      </c>
      <c r="D47" s="8">
        <v>420</v>
      </c>
      <c r="E47" s="54"/>
      <c r="F47" s="76"/>
      <c r="H47" s="281">
        <f t="shared" si="0"/>
        <v>0</v>
      </c>
      <c r="I47" s="83"/>
      <c r="J47" s="83"/>
      <c r="K47" s="83"/>
      <c r="L47" s="83"/>
      <c r="M47" s="286"/>
    </row>
    <row r="48" spans="1:13" ht="18.75" customHeight="1">
      <c r="A48" s="14" t="s">
        <v>93</v>
      </c>
      <c r="B48" s="14" t="s">
        <v>93</v>
      </c>
      <c r="C48" s="14" t="s">
        <v>93</v>
      </c>
      <c r="D48" s="20">
        <v>500</v>
      </c>
      <c r="E48" s="53">
        <f>E32-E35</f>
        <v>-108787.63769000005</v>
      </c>
      <c r="F48" s="21">
        <f>F32+F35</f>
        <v>30662</v>
      </c>
      <c r="H48" s="281">
        <f t="shared" si="0"/>
        <v>0</v>
      </c>
      <c r="I48" s="83"/>
      <c r="J48" s="83"/>
      <c r="K48" s="83"/>
      <c r="L48" s="83"/>
      <c r="M48" s="286"/>
    </row>
    <row r="49" spans="1:13" ht="18.75" customHeight="1">
      <c r="A49" s="14" t="s">
        <v>94</v>
      </c>
      <c r="B49" s="17"/>
      <c r="C49" s="18"/>
      <c r="D49" s="8"/>
      <c r="E49" s="54"/>
      <c r="F49" s="76"/>
      <c r="H49" s="281">
        <f t="shared" si="0"/>
        <v>0</v>
      </c>
      <c r="I49" s="83"/>
      <c r="J49" s="83"/>
      <c r="K49" s="83"/>
      <c r="L49" s="83"/>
      <c r="M49" s="286"/>
    </row>
    <row r="50" spans="1:13" ht="18.75" customHeight="1">
      <c r="A50" s="14" t="s">
        <v>95</v>
      </c>
      <c r="B50" s="17"/>
      <c r="C50" s="18"/>
      <c r="D50" s="8"/>
      <c r="E50" s="54"/>
      <c r="F50" s="76"/>
      <c r="H50" s="281">
        <f t="shared" si="0"/>
        <v>0</v>
      </c>
      <c r="I50" s="83"/>
      <c r="J50" s="83"/>
      <c r="K50" s="83"/>
      <c r="L50" s="83"/>
      <c r="M50" s="286"/>
    </row>
    <row r="51" spans="1:13" ht="18.75" customHeight="1">
      <c r="A51" s="14" t="s">
        <v>96</v>
      </c>
      <c r="B51" s="17"/>
      <c r="C51" s="18"/>
      <c r="D51" s="8"/>
      <c r="E51" s="54"/>
      <c r="F51" s="76"/>
      <c r="H51" s="281">
        <f t="shared" si="0"/>
        <v>0</v>
      </c>
      <c r="I51" s="83"/>
      <c r="J51" s="83"/>
      <c r="K51" s="83"/>
      <c r="L51" s="83"/>
      <c r="M51" s="286"/>
    </row>
    <row r="52" spans="1:13" ht="18.75" customHeight="1">
      <c r="A52" s="14" t="s">
        <v>97</v>
      </c>
      <c r="B52" s="17"/>
      <c r="C52" s="18"/>
      <c r="D52" s="20">
        <v>600</v>
      </c>
      <c r="E52" s="64">
        <f>E53</f>
        <v>-0.9670012239111115</v>
      </c>
      <c r="F52" s="64">
        <f>F53</f>
        <v>0.27255111111111113</v>
      </c>
      <c r="H52" s="281">
        <f t="shared" si="0"/>
        <v>0</v>
      </c>
      <c r="I52" s="83"/>
      <c r="J52" s="83"/>
      <c r="K52" s="83"/>
      <c r="L52" s="83"/>
      <c r="M52" s="286"/>
    </row>
    <row r="53" spans="1:13" ht="18.75" customHeight="1">
      <c r="A53" s="16" t="s">
        <v>98</v>
      </c>
      <c r="B53" s="17"/>
      <c r="C53" s="18"/>
      <c r="D53" s="8"/>
      <c r="E53" s="65">
        <f>E54</f>
        <v>-0.9670012239111115</v>
      </c>
      <c r="F53" s="65">
        <f>F54</f>
        <v>0.27255111111111113</v>
      </c>
      <c r="H53" s="281">
        <f t="shared" si="0"/>
        <v>0</v>
      </c>
      <c r="I53" s="83"/>
      <c r="J53" s="83"/>
      <c r="K53" s="83"/>
      <c r="L53" s="83"/>
      <c r="M53" s="286"/>
    </row>
    <row r="54" spans="1:13" ht="18.75" customHeight="1">
      <c r="A54" s="16" t="s">
        <v>99</v>
      </c>
      <c r="B54" s="17"/>
      <c r="C54" s="18"/>
      <c r="D54" s="8"/>
      <c r="E54" s="65">
        <f>E48/112500</f>
        <v>-0.9670012239111115</v>
      </c>
      <c r="F54" s="65">
        <f>F48/112500</f>
        <v>0.27255111111111113</v>
      </c>
      <c r="H54" s="281">
        <f t="shared" si="0"/>
        <v>0</v>
      </c>
      <c r="I54" s="83"/>
      <c r="J54" s="83"/>
      <c r="K54" s="83"/>
      <c r="L54" s="83"/>
      <c r="M54" s="286"/>
    </row>
    <row r="55" spans="1:13" ht="18.75" customHeight="1">
      <c r="A55" s="16" t="s">
        <v>100</v>
      </c>
      <c r="B55" s="17"/>
      <c r="C55" s="18"/>
      <c r="D55" s="8"/>
      <c r="E55" s="54"/>
      <c r="F55" s="76"/>
      <c r="H55" s="281">
        <f t="shared" si="0"/>
        <v>0</v>
      </c>
      <c r="I55" s="83"/>
      <c r="J55" s="83"/>
      <c r="K55" s="83"/>
      <c r="L55" s="83"/>
      <c r="M55" s="286"/>
    </row>
    <row r="56" spans="1:13" ht="18.75" customHeight="1">
      <c r="A56" s="16" t="s">
        <v>101</v>
      </c>
      <c r="B56" s="17"/>
      <c r="C56" s="18"/>
      <c r="D56" s="8"/>
      <c r="E56" s="54"/>
      <c r="F56" s="76"/>
      <c r="H56" s="281">
        <f t="shared" si="0"/>
        <v>0</v>
      </c>
      <c r="I56" s="83"/>
      <c r="J56" s="83"/>
      <c r="K56" s="83"/>
      <c r="L56" s="83"/>
      <c r="M56" s="286"/>
    </row>
    <row r="57" spans="1:13" ht="18.75" customHeight="1">
      <c r="A57" s="16" t="s">
        <v>99</v>
      </c>
      <c r="B57" s="17"/>
      <c r="C57" s="18"/>
      <c r="D57" s="8"/>
      <c r="E57" s="54"/>
      <c r="F57" s="76"/>
      <c r="H57" s="281">
        <f t="shared" si="0"/>
        <v>0</v>
      </c>
      <c r="I57" s="83"/>
      <c r="J57" s="83"/>
      <c r="K57" s="83"/>
      <c r="L57" s="83"/>
      <c r="M57" s="286"/>
    </row>
    <row r="58" spans="1:13" ht="18.75" customHeight="1" thickBot="1">
      <c r="A58" s="19" t="s">
        <v>100</v>
      </c>
      <c r="B58" s="17"/>
      <c r="C58" s="18"/>
      <c r="D58" s="8"/>
      <c r="E58" s="54" t="s">
        <v>32</v>
      </c>
      <c r="F58" s="76"/>
      <c r="H58" s="285">
        <f t="shared" si="0"/>
        <v>0</v>
      </c>
      <c r="I58" s="289"/>
      <c r="J58" s="289"/>
      <c r="K58" s="289"/>
      <c r="L58" s="289"/>
      <c r="M58" s="290"/>
    </row>
    <row r="59" spans="1:6" ht="18.75" customHeight="1">
      <c r="A59" s="38"/>
      <c r="B59" s="34"/>
      <c r="C59" s="34"/>
      <c r="D59" s="39"/>
      <c r="E59" s="40"/>
      <c r="F59" s="78"/>
    </row>
    <row r="60" spans="1:3" ht="12.75">
      <c r="A60" s="4"/>
      <c r="B60" s="4"/>
      <c r="C60" s="4"/>
    </row>
    <row r="61" spans="1:6" ht="12.75" customHeight="1">
      <c r="A61" s="70" t="s">
        <v>128</v>
      </c>
      <c r="B61" s="70"/>
      <c r="C61" s="70"/>
      <c r="D61" s="80" t="s">
        <v>129</v>
      </c>
      <c r="E61" s="80"/>
      <c r="F61" s="80"/>
    </row>
    <row r="62" spans="1:6" ht="12.75">
      <c r="A62" s="4"/>
      <c r="B62" s="4"/>
      <c r="C62" s="72"/>
      <c r="D62" s="73" t="s">
        <v>33</v>
      </c>
      <c r="E62" s="4"/>
      <c r="F62" s="1"/>
    </row>
    <row r="63" spans="1:6" ht="12.75">
      <c r="A63" s="4"/>
      <c r="B63" s="4"/>
      <c r="C63" s="35"/>
      <c r="D63" s="35"/>
      <c r="E63" s="4"/>
      <c r="F63" s="42"/>
    </row>
    <row r="64" spans="1:6" ht="12.75">
      <c r="A64" s="4"/>
      <c r="B64" s="4"/>
      <c r="C64" s="35"/>
      <c r="D64" s="35"/>
      <c r="E64" s="4"/>
      <c r="F64" s="42"/>
    </row>
    <row r="65" spans="1:6" ht="12.75" customHeight="1">
      <c r="A65" s="81" t="s">
        <v>126</v>
      </c>
      <c r="B65" s="81"/>
      <c r="C65" s="81"/>
      <c r="D65" s="79" t="s">
        <v>127</v>
      </c>
      <c r="E65" s="80"/>
      <c r="F65" s="80"/>
    </row>
    <row r="66" spans="1:6" ht="12.75">
      <c r="A66" s="4"/>
      <c r="B66" s="4"/>
      <c r="C66" s="72"/>
      <c r="D66" s="73" t="s">
        <v>33</v>
      </c>
      <c r="E66" s="4"/>
      <c r="F66" s="72"/>
    </row>
    <row r="67" spans="1:8" ht="12.75">
      <c r="A67" s="4"/>
      <c r="B67" s="4"/>
      <c r="C67" s="35"/>
      <c r="D67" s="82"/>
      <c r="E67" s="82"/>
      <c r="G67" s="4"/>
      <c r="H67" s="42"/>
    </row>
    <row r="68" spans="1:8" ht="12.75">
      <c r="A68" s="4"/>
      <c r="B68" s="4"/>
      <c r="C68" s="4"/>
      <c r="D68" s="83"/>
      <c r="E68" s="83"/>
      <c r="F68" s="4"/>
      <c r="G68" s="4"/>
      <c r="H68" s="42"/>
    </row>
    <row r="69" spans="1:8" ht="12.75">
      <c r="A69" s="4" t="s">
        <v>35</v>
      </c>
      <c r="B69" s="4"/>
      <c r="C69" s="4"/>
      <c r="D69" s="4"/>
      <c r="E69" s="4"/>
      <c r="F69" s="4"/>
      <c r="G69" s="4"/>
      <c r="H69" s="42"/>
    </row>
    <row r="70" spans="1:8" ht="12.75">
      <c r="A70" s="4"/>
      <c r="B70" s="4"/>
      <c r="C70" s="4"/>
      <c r="D70" s="4"/>
      <c r="E70" s="4"/>
      <c r="F70" s="4"/>
      <c r="G70" s="4"/>
      <c r="H70" s="1"/>
    </row>
    <row r="71" spans="1:8" ht="12.75">
      <c r="A71" s="4"/>
      <c r="B71" s="4"/>
      <c r="C71" s="4"/>
      <c r="D71" s="4"/>
      <c r="E71" s="4"/>
      <c r="F71" s="4"/>
      <c r="G71" s="4"/>
      <c r="H71" s="1"/>
    </row>
    <row r="72" spans="1:8" ht="12.75">
      <c r="A72" s="4"/>
      <c r="B72" s="4"/>
      <c r="C72" s="4"/>
      <c r="D72" s="4"/>
      <c r="E72" s="4"/>
      <c r="F72" s="4"/>
      <c r="G72" s="4"/>
      <c r="H72" s="1"/>
    </row>
    <row r="652" spans="1:2" ht="12.75">
      <c r="A652" s="2"/>
      <c r="B652" s="1"/>
    </row>
    <row r="653" spans="1:2" ht="12.75">
      <c r="A653" s="2"/>
      <c r="B653" s="1"/>
    </row>
    <row r="654" spans="1:2" ht="12.75">
      <c r="A654" s="2"/>
      <c r="B654" s="1"/>
    </row>
    <row r="655" spans="1:2" ht="12.75">
      <c r="A655" s="2"/>
      <c r="B655" s="1"/>
    </row>
    <row r="656" spans="1:2" ht="12.75">
      <c r="A656" s="2"/>
      <c r="B656" s="1"/>
    </row>
    <row r="657" spans="1:2" ht="12.75">
      <c r="A657" s="2"/>
      <c r="B657" s="1"/>
    </row>
    <row r="658" spans="1:2" ht="12.75">
      <c r="A658" s="2"/>
      <c r="B658" s="1"/>
    </row>
    <row r="659" spans="1:2" ht="12.75">
      <c r="A659" s="2"/>
      <c r="B659" s="1"/>
    </row>
    <row r="660" spans="1:2" ht="12.75">
      <c r="A660" s="2"/>
      <c r="B660" s="1"/>
    </row>
    <row r="661" spans="1:2" ht="12.75">
      <c r="A661" s="2"/>
      <c r="B661" s="1"/>
    </row>
    <row r="662" spans="1:2" ht="12.75">
      <c r="A662" s="2"/>
      <c r="B662" s="1"/>
    </row>
    <row r="663" spans="1:2" ht="12.75">
      <c r="A663" s="2"/>
      <c r="B663" s="1"/>
    </row>
    <row r="664" spans="1:2" ht="12.75">
      <c r="A664" s="2"/>
      <c r="B664" s="1"/>
    </row>
    <row r="665" spans="1:2" ht="12.75">
      <c r="A665" s="2"/>
      <c r="B665" s="1"/>
    </row>
    <row r="666" spans="1:2" ht="12.75">
      <c r="A666" s="2"/>
      <c r="B666" s="1"/>
    </row>
    <row r="667" spans="1:2" ht="12.75">
      <c r="A667" s="2"/>
      <c r="B667" s="1"/>
    </row>
    <row r="668" spans="1:2" ht="12.75">
      <c r="A668" s="2"/>
      <c r="B668" s="1"/>
    </row>
    <row r="669" spans="1:2" ht="12.75">
      <c r="A669" s="2"/>
      <c r="B669" s="1"/>
    </row>
    <row r="670" spans="1:2" ht="12.75">
      <c r="A670" s="2"/>
      <c r="B670" s="1"/>
    </row>
    <row r="671" spans="1:2" ht="12.75">
      <c r="A671" s="2"/>
      <c r="B671" s="1"/>
    </row>
    <row r="672" spans="1:2" ht="12.75">
      <c r="A672" s="2"/>
      <c r="B672" s="1"/>
    </row>
    <row r="673" spans="1:2" ht="12.75">
      <c r="A673" s="2"/>
      <c r="B673" s="1"/>
    </row>
    <row r="674" spans="1:2" ht="12.75">
      <c r="A674" s="2"/>
      <c r="B674" s="1"/>
    </row>
    <row r="675" spans="1:2" ht="12.75">
      <c r="A675" s="2"/>
      <c r="B675" s="1"/>
    </row>
    <row r="676" spans="1:2" ht="12.75">
      <c r="A676" s="2"/>
      <c r="B676" s="1"/>
    </row>
    <row r="677" spans="1:2" ht="12.75">
      <c r="A677" s="2"/>
      <c r="B677" s="1"/>
    </row>
    <row r="678" spans="1:2" ht="12.75">
      <c r="A678" s="2"/>
      <c r="B678" s="1"/>
    </row>
    <row r="679" spans="1:2" ht="12.75">
      <c r="A679" s="2"/>
      <c r="B679" s="1"/>
    </row>
    <row r="680" spans="1:2" ht="12.75">
      <c r="A680" s="2"/>
      <c r="B680" s="1"/>
    </row>
    <row r="681" spans="1:2" ht="12.75">
      <c r="A681" s="2"/>
      <c r="B681" s="1"/>
    </row>
    <row r="682" spans="1:2" ht="12.75">
      <c r="A682" s="2"/>
      <c r="B682" s="1"/>
    </row>
    <row r="683" spans="1:2" ht="12.75">
      <c r="A683" s="2"/>
      <c r="B683" s="1"/>
    </row>
    <row r="684" spans="1:2" ht="12.75">
      <c r="A684" s="2"/>
      <c r="B684" s="1"/>
    </row>
    <row r="685" spans="1:2" ht="12.75">
      <c r="A685" s="2"/>
      <c r="B685" s="1"/>
    </row>
    <row r="686" spans="1:2" ht="12.75">
      <c r="A686" s="2"/>
      <c r="B686" s="1"/>
    </row>
    <row r="687" spans="1:2" ht="12.75">
      <c r="A687" s="2"/>
      <c r="B687" s="1"/>
    </row>
    <row r="688" spans="1:2" ht="12.75">
      <c r="A688" s="2"/>
      <c r="B688" s="1"/>
    </row>
    <row r="689" spans="1:2" ht="12.75">
      <c r="A689" s="2"/>
      <c r="B689" s="1"/>
    </row>
    <row r="690" spans="1:2" ht="12.75">
      <c r="A690" s="2"/>
      <c r="B690" s="1"/>
    </row>
    <row r="691" spans="1:2" ht="12.75">
      <c r="A691" s="2"/>
      <c r="B691" s="1"/>
    </row>
    <row r="692" spans="1:2" ht="12.75">
      <c r="A692" s="2"/>
      <c r="B692" s="1"/>
    </row>
    <row r="693" spans="1:2" ht="12.75">
      <c r="A693" s="2"/>
      <c r="B693" s="1"/>
    </row>
    <row r="694" spans="1:2" ht="12.75">
      <c r="A694" s="2"/>
      <c r="B694" s="1"/>
    </row>
    <row r="695" spans="1:2" ht="12.75">
      <c r="A695" s="2"/>
      <c r="B695" s="1"/>
    </row>
    <row r="696" spans="1:2" ht="12.75">
      <c r="A696" s="2"/>
      <c r="B696" s="1"/>
    </row>
    <row r="697" spans="1:2" ht="12.75">
      <c r="A697" s="2"/>
      <c r="B697" s="1"/>
    </row>
    <row r="698" spans="1:2" ht="12.75">
      <c r="A698" s="2"/>
      <c r="B698" s="1"/>
    </row>
    <row r="699" spans="1:2" ht="12.75">
      <c r="A699" s="2"/>
      <c r="B699" s="1"/>
    </row>
    <row r="700" spans="1:2" ht="12.75">
      <c r="A700" s="2"/>
      <c r="B700" s="1"/>
    </row>
    <row r="701" spans="1:2" ht="12.75">
      <c r="A701" s="2"/>
      <c r="B701" s="1"/>
    </row>
    <row r="702" spans="1:2" ht="12.75">
      <c r="A702" s="2"/>
      <c r="B702" s="1"/>
    </row>
    <row r="703" spans="1:2" ht="12.75">
      <c r="A703" s="2"/>
      <c r="B703" s="1"/>
    </row>
    <row r="704" spans="1:2" ht="12.75">
      <c r="A704" s="2"/>
      <c r="B704" s="1"/>
    </row>
    <row r="705" spans="1:2" ht="12.75">
      <c r="A705" s="2"/>
      <c r="B705" s="1"/>
    </row>
    <row r="706" spans="1:2" ht="12.75">
      <c r="A706" s="2"/>
      <c r="B706" s="1"/>
    </row>
    <row r="707" spans="1:2" ht="12.75">
      <c r="A707" s="2"/>
      <c r="B707" s="1"/>
    </row>
    <row r="708" spans="1:2" ht="12.75">
      <c r="A708" s="2"/>
      <c r="B708" s="1"/>
    </row>
    <row r="709" spans="1:2" ht="12.75">
      <c r="A709" s="2"/>
      <c r="B709" s="1"/>
    </row>
    <row r="710" spans="1:2" ht="12.75">
      <c r="A710" s="2"/>
      <c r="B710" s="1"/>
    </row>
    <row r="711" spans="1:2" ht="12.75">
      <c r="A711" s="2"/>
      <c r="B711" s="1"/>
    </row>
    <row r="712" spans="1:2" ht="12.75">
      <c r="A712" s="2"/>
      <c r="B712" s="1"/>
    </row>
    <row r="713" spans="1:2" ht="12.75">
      <c r="A713" s="2"/>
      <c r="B713" s="1"/>
    </row>
    <row r="714" spans="1:2" ht="12.75">
      <c r="A714" s="2"/>
      <c r="B714" s="1"/>
    </row>
    <row r="715" spans="1:2" ht="12.75">
      <c r="A715" s="2"/>
      <c r="B715" s="1"/>
    </row>
    <row r="716" spans="1:2" ht="12.75">
      <c r="A716" s="2"/>
      <c r="B716" s="1"/>
    </row>
    <row r="717" spans="1:2" ht="12.75">
      <c r="A717" s="2"/>
      <c r="B717" s="1"/>
    </row>
    <row r="718" spans="1:2" ht="12.75">
      <c r="A718" s="2"/>
      <c r="B718" s="1"/>
    </row>
    <row r="719" spans="1:2" ht="12.75">
      <c r="A719" s="2"/>
      <c r="B719" s="1"/>
    </row>
    <row r="720" spans="1:2" ht="12.75">
      <c r="A720" s="2"/>
      <c r="B720" s="1"/>
    </row>
    <row r="721" spans="1:2" ht="12.75">
      <c r="A721" s="2"/>
      <c r="B721" s="1"/>
    </row>
    <row r="722" spans="1:2" ht="12.75">
      <c r="A722" s="2"/>
      <c r="B722" s="1"/>
    </row>
    <row r="723" spans="1:2" ht="12.75">
      <c r="A723" s="2"/>
      <c r="B723" s="1"/>
    </row>
    <row r="724" spans="1:2" ht="12.75">
      <c r="A724" s="2"/>
      <c r="B724" s="1"/>
    </row>
    <row r="725" spans="1:2" ht="12.75">
      <c r="A725" s="2"/>
      <c r="B725" s="1"/>
    </row>
    <row r="726" spans="1:2" ht="12.75">
      <c r="A726" s="2"/>
      <c r="B726" s="1"/>
    </row>
    <row r="727" spans="1:2" ht="12.75">
      <c r="A727" s="2"/>
      <c r="B727" s="1"/>
    </row>
    <row r="728" spans="1:2" ht="12.75">
      <c r="A728" s="2"/>
      <c r="B728" s="1"/>
    </row>
    <row r="729" spans="1:2" ht="12.75">
      <c r="A729" s="2"/>
      <c r="B729" s="1"/>
    </row>
    <row r="730" spans="1:2" ht="12.75">
      <c r="A730" s="2"/>
      <c r="B730" s="1"/>
    </row>
    <row r="731" spans="1:2" ht="12.75">
      <c r="A731" s="2"/>
      <c r="B731" s="1"/>
    </row>
    <row r="732" spans="1:2" ht="12.75">
      <c r="A732" s="2"/>
      <c r="B732" s="1"/>
    </row>
    <row r="733" spans="1:2" ht="12.75">
      <c r="A733" s="2"/>
      <c r="B733" s="1"/>
    </row>
    <row r="734" spans="1:2" ht="12.75">
      <c r="A734" s="2"/>
      <c r="B734" s="1"/>
    </row>
    <row r="735" spans="1:2" ht="12.75">
      <c r="A735" s="2"/>
      <c r="B735" s="1"/>
    </row>
    <row r="736" spans="1:2" ht="12.75">
      <c r="A736" s="2"/>
      <c r="B736" s="1"/>
    </row>
    <row r="737" spans="1:2" ht="12.75">
      <c r="A737" s="2"/>
      <c r="B737" s="1"/>
    </row>
    <row r="738" spans="1:2" ht="12.75">
      <c r="A738" s="2"/>
      <c r="B738" s="1"/>
    </row>
    <row r="739" spans="1:2" ht="12.75">
      <c r="A739" s="2"/>
      <c r="B739" s="1"/>
    </row>
    <row r="740" spans="1:2" ht="12.75">
      <c r="A740" s="2"/>
      <c r="B740" s="1"/>
    </row>
    <row r="741" spans="1:2" ht="12.75">
      <c r="A741" s="2"/>
      <c r="B741" s="1"/>
    </row>
    <row r="742" spans="1:2" ht="12.75">
      <c r="A742" s="2"/>
      <c r="B742" s="1"/>
    </row>
    <row r="743" spans="1:2" ht="12.75">
      <c r="A743" s="2"/>
      <c r="B743" s="1"/>
    </row>
    <row r="744" spans="1:2" ht="12.75">
      <c r="A744" s="2"/>
      <c r="B744" s="1"/>
    </row>
    <row r="745" spans="1:2" ht="12.75">
      <c r="A745" s="2"/>
      <c r="B745" s="1"/>
    </row>
    <row r="746" spans="1:2" ht="12.75">
      <c r="A746" s="2"/>
      <c r="B746" s="1"/>
    </row>
    <row r="747" spans="1:2" ht="12.75">
      <c r="A747" s="2"/>
      <c r="B747" s="1"/>
    </row>
    <row r="748" spans="1:2" ht="12.75">
      <c r="A748" s="2"/>
      <c r="B748" s="1"/>
    </row>
    <row r="749" spans="1:2" ht="12.75">
      <c r="A749" s="2"/>
      <c r="B749" s="1"/>
    </row>
    <row r="750" spans="1:2" ht="12.75">
      <c r="A750" s="2"/>
      <c r="B750" s="1"/>
    </row>
    <row r="751" spans="1:2" ht="12.75">
      <c r="A751" s="2"/>
      <c r="B751" s="1"/>
    </row>
    <row r="752" spans="1:2" ht="12.75">
      <c r="A752" s="2"/>
      <c r="B752" s="1"/>
    </row>
    <row r="753" spans="1:2" ht="12.75">
      <c r="A753" s="2"/>
      <c r="B753" s="1"/>
    </row>
    <row r="754" spans="1:2" ht="12.75">
      <c r="A754" s="2"/>
      <c r="B754" s="1"/>
    </row>
    <row r="755" spans="1:2" ht="12.75">
      <c r="A755" s="2"/>
      <c r="B755" s="1"/>
    </row>
    <row r="756" spans="1:2" ht="12.75">
      <c r="A756" s="2"/>
      <c r="B756" s="1"/>
    </row>
    <row r="757" spans="1:2" ht="12.75">
      <c r="A757" s="2"/>
      <c r="B757" s="1"/>
    </row>
    <row r="758" spans="1:2" ht="12.75">
      <c r="A758" s="2"/>
      <c r="B758" s="1"/>
    </row>
    <row r="759" spans="1:2" ht="12.75">
      <c r="A759" s="2"/>
      <c r="B759" s="1"/>
    </row>
    <row r="760" spans="1:2" ht="12.75">
      <c r="A760" s="2"/>
      <c r="B760" s="1"/>
    </row>
    <row r="761" spans="1:2" ht="12.75">
      <c r="A761" s="2"/>
      <c r="B761" s="1"/>
    </row>
    <row r="762" spans="1:2" ht="12.75">
      <c r="A762" s="2"/>
      <c r="B762" s="1"/>
    </row>
    <row r="763" spans="1:2" ht="12.75">
      <c r="A763" s="2"/>
      <c r="B763" s="1"/>
    </row>
    <row r="764" spans="1:2" ht="12.75">
      <c r="A764" s="2"/>
      <c r="B764" s="1"/>
    </row>
    <row r="765" spans="1:2" ht="12.75">
      <c r="A765" s="2"/>
      <c r="B765" s="1"/>
    </row>
    <row r="766" spans="1:2" ht="12.75">
      <c r="A766" s="2"/>
      <c r="B766" s="1"/>
    </row>
    <row r="767" spans="1:2" ht="12.75">
      <c r="A767" s="2"/>
      <c r="B767" s="1"/>
    </row>
    <row r="768" spans="1:2" ht="12.75">
      <c r="A768" s="2"/>
      <c r="B768" s="1"/>
    </row>
    <row r="769" spans="1:2" ht="12.75">
      <c r="A769" s="2"/>
      <c r="B769" s="1"/>
    </row>
    <row r="770" spans="1:2" ht="12.75">
      <c r="A770" s="2"/>
      <c r="B770" s="1"/>
    </row>
    <row r="771" spans="1:2" ht="12.75">
      <c r="A771" s="2"/>
      <c r="B771" s="1"/>
    </row>
    <row r="772" spans="1:2" ht="12.75">
      <c r="A772" s="2"/>
      <c r="B772" s="1"/>
    </row>
    <row r="773" ht="12.75">
      <c r="B773" s="1"/>
    </row>
    <row r="774" ht="12.75">
      <c r="B774" s="1"/>
    </row>
    <row r="775" ht="12.75">
      <c r="B775" s="1"/>
    </row>
    <row r="776" ht="12.75">
      <c r="B776" s="1"/>
    </row>
    <row r="777" ht="12.75">
      <c r="B777" s="1"/>
    </row>
    <row r="778" ht="12.75">
      <c r="B778" s="1"/>
    </row>
    <row r="779" ht="12.75">
      <c r="B779" s="1"/>
    </row>
    <row r="780" ht="12.75">
      <c r="B780" s="1"/>
    </row>
    <row r="781" ht="12.75">
      <c r="B781" s="1"/>
    </row>
    <row r="782" ht="12.75">
      <c r="B782" s="1"/>
    </row>
    <row r="783" ht="12.75">
      <c r="B783" s="1"/>
    </row>
    <row r="784" ht="12.75">
      <c r="B784" s="1"/>
    </row>
    <row r="785" ht="12.75">
      <c r="B785" s="1"/>
    </row>
    <row r="786" ht="12.75">
      <c r="B786" s="1"/>
    </row>
    <row r="787" ht="12.75">
      <c r="B787" s="1"/>
    </row>
    <row r="788" ht="12.75">
      <c r="B788" s="1"/>
    </row>
    <row r="789" ht="12.75">
      <c r="B789" s="1"/>
    </row>
    <row r="790" ht="12.75">
      <c r="B790" s="1"/>
    </row>
    <row r="791" ht="12.75">
      <c r="B791" s="1"/>
    </row>
    <row r="792" ht="12.75">
      <c r="B792" s="1"/>
    </row>
    <row r="793" ht="12.75">
      <c r="B793" s="1"/>
    </row>
    <row r="794" ht="12.75">
      <c r="B794" s="1"/>
    </row>
    <row r="795" ht="12.75">
      <c r="B795" s="1"/>
    </row>
    <row r="796" ht="12.75">
      <c r="B796" s="1"/>
    </row>
    <row r="797" ht="12.75">
      <c r="B797" s="1"/>
    </row>
    <row r="798" ht="12.75">
      <c r="B798" s="1"/>
    </row>
    <row r="799" ht="12.75">
      <c r="B799" s="1"/>
    </row>
    <row r="800" ht="12.75">
      <c r="B800" s="1"/>
    </row>
    <row r="801" ht="12.75">
      <c r="B801" s="1"/>
    </row>
    <row r="802" ht="12.75">
      <c r="B802" s="1"/>
    </row>
    <row r="803" ht="12.75">
      <c r="B803" s="1"/>
    </row>
    <row r="804" ht="12.75">
      <c r="B804" s="1"/>
    </row>
    <row r="805" ht="12.75">
      <c r="B805" s="1"/>
    </row>
    <row r="806" ht="12.75">
      <c r="B806" s="1"/>
    </row>
    <row r="807" ht="12.75">
      <c r="B807" s="1"/>
    </row>
    <row r="808" ht="12.75">
      <c r="B808" s="1"/>
    </row>
    <row r="809" ht="12.75">
      <c r="B809" s="1"/>
    </row>
    <row r="810" ht="12.75">
      <c r="B810" s="1"/>
    </row>
    <row r="811" ht="12.75">
      <c r="B811" s="1"/>
    </row>
    <row r="812" ht="12.75">
      <c r="B812" s="1"/>
    </row>
    <row r="813" ht="12.75">
      <c r="B813" s="1"/>
    </row>
    <row r="814" ht="12.75">
      <c r="B814" s="1"/>
    </row>
    <row r="815" ht="12.75">
      <c r="B815" s="1"/>
    </row>
    <row r="816" ht="12.75">
      <c r="B816" s="1"/>
    </row>
    <row r="817" ht="12.75">
      <c r="B817" s="1"/>
    </row>
    <row r="818" ht="12.75">
      <c r="B818" s="1"/>
    </row>
    <row r="819" ht="12.75">
      <c r="B819" s="1"/>
    </row>
    <row r="820" ht="12.75">
      <c r="B820" s="1"/>
    </row>
    <row r="821" ht="12.75">
      <c r="B821" s="1"/>
    </row>
    <row r="822" ht="12.75">
      <c r="B822" s="1"/>
    </row>
    <row r="823" ht="12.75">
      <c r="B823" s="1"/>
    </row>
    <row r="824" ht="12.75">
      <c r="B824" s="1"/>
    </row>
    <row r="825" ht="12.75">
      <c r="B825" s="1"/>
    </row>
    <row r="826" ht="12.75">
      <c r="B826" s="1"/>
    </row>
    <row r="827" ht="12.75">
      <c r="B827" s="1"/>
    </row>
    <row r="828" ht="12.75">
      <c r="B828" s="1"/>
    </row>
    <row r="829" ht="12.75">
      <c r="B829" s="1"/>
    </row>
    <row r="830" ht="12.75">
      <c r="B830" s="1"/>
    </row>
    <row r="831" ht="12.75">
      <c r="B831" s="1"/>
    </row>
    <row r="832" ht="12.75">
      <c r="B832" s="1"/>
    </row>
    <row r="833" ht="12.75">
      <c r="B833" s="1"/>
    </row>
    <row r="834" ht="12.75">
      <c r="B834" s="1"/>
    </row>
    <row r="835" ht="12.75">
      <c r="B835" s="1"/>
    </row>
    <row r="836" ht="12.75">
      <c r="B836" s="1"/>
    </row>
    <row r="837" ht="12.75">
      <c r="B837" s="1"/>
    </row>
    <row r="838" ht="12.75">
      <c r="B838" s="1"/>
    </row>
    <row r="839" ht="12.75">
      <c r="B839" s="1"/>
    </row>
    <row r="840" ht="12.75">
      <c r="B840" s="1"/>
    </row>
  </sheetData>
  <sheetProtection/>
  <mergeCells count="10">
    <mergeCell ref="C9:F9"/>
    <mergeCell ref="C11:F11"/>
    <mergeCell ref="A13:C13"/>
    <mergeCell ref="A14:C14"/>
    <mergeCell ref="A12:D12"/>
    <mergeCell ref="A2:F2"/>
    <mergeCell ref="A3:F3"/>
    <mergeCell ref="A4:F4"/>
    <mergeCell ref="C5:F5"/>
    <mergeCell ref="C7:F7"/>
  </mergeCells>
  <printOptions/>
  <pageMargins left="0.5905511811023623" right="0.5511811023622047" top="0.4724409448818898" bottom="0.984251968503937" header="0.5118110236220472" footer="0.5118110236220472"/>
  <pageSetup fitToHeight="2" fitToWidth="2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zoomScalePageLayoutView="0" workbookViewId="0" topLeftCell="A55">
      <selection activeCell="H55" sqref="H1:O16384"/>
    </sheetView>
  </sheetViews>
  <sheetFormatPr defaultColWidth="9.00390625" defaultRowHeight="12.75"/>
  <cols>
    <col min="1" max="1" width="28.00390625" style="0" customWidth="1"/>
    <col min="2" max="2" width="16.75390625" style="0" customWidth="1"/>
    <col min="3" max="3" width="11.625" style="0" customWidth="1"/>
    <col min="5" max="5" width="16.25390625" style="11" customWidth="1"/>
    <col min="6" max="6" width="16.25390625" style="66" customWidth="1"/>
    <col min="8" max="8" width="11.00390625" style="0" hidden="1" customWidth="1"/>
    <col min="9" max="9" width="0" style="0" hidden="1" customWidth="1"/>
    <col min="10" max="10" width="14.375" style="0" hidden="1" customWidth="1"/>
    <col min="11" max="15" width="0" style="0" hidden="1" customWidth="1"/>
  </cols>
  <sheetData>
    <row r="1" spans="2:4" ht="12.75">
      <c r="B1" s="1"/>
      <c r="D1" s="3"/>
    </row>
    <row r="2" spans="1:6" ht="15">
      <c r="A2" s="374" t="s">
        <v>130</v>
      </c>
      <c r="B2" s="374"/>
      <c r="C2" s="374"/>
      <c r="D2" s="374"/>
      <c r="E2" s="374"/>
      <c r="F2" s="374"/>
    </row>
    <row r="3" spans="1:6" ht="15">
      <c r="A3" s="374" t="s">
        <v>481</v>
      </c>
      <c r="B3" s="374"/>
      <c r="C3" s="374"/>
      <c r="D3" s="374"/>
      <c r="E3" s="374"/>
      <c r="F3" s="374"/>
    </row>
    <row r="4" spans="1:10" ht="15.75" customHeight="1">
      <c r="A4" s="4"/>
      <c r="B4" s="386" t="s">
        <v>131</v>
      </c>
      <c r="C4" s="386"/>
      <c r="D4" s="386"/>
      <c r="E4" s="10"/>
      <c r="F4" s="35"/>
      <c r="H4" s="3"/>
      <c r="I4" s="387"/>
      <c r="J4" s="387"/>
    </row>
    <row r="5" spans="1:10" ht="12.75">
      <c r="A5" s="5" t="s">
        <v>27</v>
      </c>
      <c r="B5" s="4"/>
      <c r="C5" s="382" t="s">
        <v>36</v>
      </c>
      <c r="D5" s="382"/>
      <c r="E5" s="382"/>
      <c r="F5" s="382"/>
      <c r="H5" s="3"/>
      <c r="I5" s="387"/>
      <c r="J5" s="387"/>
    </row>
    <row r="6" spans="1:10" ht="12.75">
      <c r="A6" s="4"/>
      <c r="B6" s="4"/>
      <c r="C6" s="10"/>
      <c r="D6" s="10"/>
      <c r="E6" s="10"/>
      <c r="F6" s="35"/>
      <c r="H6" s="3"/>
      <c r="I6" s="11"/>
      <c r="J6" s="11"/>
    </row>
    <row r="7" spans="1:10" ht="15">
      <c r="A7" s="5" t="s">
        <v>28</v>
      </c>
      <c r="B7" s="4"/>
      <c r="C7" s="382" t="s">
        <v>37</v>
      </c>
      <c r="D7" s="382"/>
      <c r="E7" s="382"/>
      <c r="F7" s="382"/>
      <c r="G7" s="374"/>
      <c r="H7" s="374"/>
      <c r="I7" s="374"/>
      <c r="J7" s="374"/>
    </row>
    <row r="8" spans="1:10" ht="15">
      <c r="A8" s="4"/>
      <c r="B8" s="4"/>
      <c r="C8" s="10"/>
      <c r="D8" s="10"/>
      <c r="E8" s="10"/>
      <c r="F8" s="35"/>
      <c r="G8" s="374"/>
      <c r="H8" s="374"/>
      <c r="I8" s="374"/>
      <c r="J8" s="374"/>
    </row>
    <row r="9" spans="1:6" ht="12.75">
      <c r="A9" s="5" t="s">
        <v>29</v>
      </c>
      <c r="B9" s="4"/>
      <c r="C9" s="382" t="s">
        <v>38</v>
      </c>
      <c r="D9" s="382"/>
      <c r="E9" s="382"/>
      <c r="F9" s="382"/>
    </row>
    <row r="10" spans="1:6" ht="12.75">
      <c r="A10" s="4"/>
      <c r="B10" s="4"/>
      <c r="C10" s="10"/>
      <c r="D10" s="10"/>
      <c r="E10" s="10"/>
      <c r="F10" s="35"/>
    </row>
    <row r="11" spans="1:6" ht="12.75">
      <c r="A11" s="4"/>
      <c r="B11" s="4"/>
      <c r="C11" s="4"/>
      <c r="D11" s="4"/>
      <c r="E11" s="10"/>
      <c r="F11" s="74" t="s">
        <v>30</v>
      </c>
    </row>
    <row r="12" spans="1:6" ht="24">
      <c r="A12" s="383" t="s">
        <v>16</v>
      </c>
      <c r="B12" s="383"/>
      <c r="C12" s="383"/>
      <c r="D12" s="6" t="s">
        <v>31</v>
      </c>
      <c r="E12" s="12" t="s">
        <v>17</v>
      </c>
      <c r="F12" s="36" t="s">
        <v>18</v>
      </c>
    </row>
    <row r="13" spans="1:6" ht="12.75">
      <c r="A13" s="384">
        <v>1</v>
      </c>
      <c r="B13" s="384"/>
      <c r="C13" s="384"/>
      <c r="D13" s="7">
        <v>2</v>
      </c>
      <c r="E13" s="13">
        <v>3</v>
      </c>
      <c r="F13" s="75">
        <v>4</v>
      </c>
    </row>
    <row r="14" spans="1:6" ht="12.75">
      <c r="A14" s="388" t="s">
        <v>132</v>
      </c>
      <c r="B14" s="388"/>
      <c r="C14" s="388"/>
      <c r="D14" s="388"/>
      <c r="E14" s="388"/>
      <c r="F14" s="388"/>
    </row>
    <row r="15" spans="1:6" ht="12.75">
      <c r="A15" s="389" t="s">
        <v>133</v>
      </c>
      <c r="B15" s="389"/>
      <c r="C15" s="389"/>
      <c r="D15" s="89">
        <v>10</v>
      </c>
      <c r="E15" s="21">
        <f>E17+E18+E19+E20+E21+E22</f>
        <v>1588347</v>
      </c>
      <c r="F15" s="329">
        <f>F17+F18+F19+F20+F21+F22</f>
        <v>1022018</v>
      </c>
    </row>
    <row r="16" spans="1:6" ht="12.75">
      <c r="A16" s="390" t="s">
        <v>20</v>
      </c>
      <c r="B16" s="390"/>
      <c r="C16" s="390"/>
      <c r="D16" s="90"/>
      <c r="E16" s="91"/>
      <c r="F16" s="92"/>
    </row>
    <row r="17" spans="1:6" ht="12.75">
      <c r="A17" s="389" t="s">
        <v>134</v>
      </c>
      <c r="B17" s="389"/>
      <c r="C17" s="389"/>
      <c r="D17" s="8">
        <v>11</v>
      </c>
      <c r="E17" s="76">
        <f>1588347-E19</f>
        <v>874155.3064900003</v>
      </c>
      <c r="F17" s="76">
        <v>286990</v>
      </c>
    </row>
    <row r="18" spans="1:6" ht="12.75">
      <c r="A18" s="389" t="s">
        <v>135</v>
      </c>
      <c r="B18" s="389"/>
      <c r="C18" s="389"/>
      <c r="D18" s="8">
        <v>12</v>
      </c>
      <c r="E18" s="76"/>
      <c r="F18" s="76"/>
    </row>
    <row r="19" spans="1:6" ht="12.75">
      <c r="A19" s="389" t="s">
        <v>136</v>
      </c>
      <c r="B19" s="389"/>
      <c r="C19" s="389"/>
      <c r="D19" s="8">
        <v>13</v>
      </c>
      <c r="E19" s="76">
        <f>'ф1'!H61</f>
        <v>714191.6935099997</v>
      </c>
      <c r="F19" s="76">
        <v>710330</v>
      </c>
    </row>
    <row r="20" spans="1:6" ht="12.75">
      <c r="A20" s="389" t="s">
        <v>137</v>
      </c>
      <c r="B20" s="389"/>
      <c r="C20" s="389"/>
      <c r="D20" s="94">
        <v>14</v>
      </c>
      <c r="E20" s="76"/>
      <c r="F20" s="76"/>
    </row>
    <row r="21" spans="1:6" ht="12.75">
      <c r="A21" s="353" t="s">
        <v>138</v>
      </c>
      <c r="B21" s="391"/>
      <c r="C21" s="392"/>
      <c r="D21" s="94">
        <v>15</v>
      </c>
      <c r="E21" s="76"/>
      <c r="F21" s="76"/>
    </row>
    <row r="22" spans="1:9" ht="12.75">
      <c r="A22" s="389" t="s">
        <v>139</v>
      </c>
      <c r="B22" s="389"/>
      <c r="C22" s="389"/>
      <c r="D22" s="8">
        <v>16</v>
      </c>
      <c r="E22" s="93"/>
      <c r="F22" s="76">
        <v>24698</v>
      </c>
      <c r="I22" s="56"/>
    </row>
    <row r="23" spans="1:6" ht="12.75">
      <c r="A23" s="389" t="s">
        <v>140</v>
      </c>
      <c r="B23" s="389"/>
      <c r="C23" s="389"/>
      <c r="D23" s="95">
        <v>20</v>
      </c>
      <c r="E23" s="96">
        <f>E25+E26+E27+E28+E29+E30+E31</f>
        <v>3037809</v>
      </c>
      <c r="F23" s="330">
        <f>F25+F26+F27+F28+F29+F30+F31</f>
        <v>1112577</v>
      </c>
    </row>
    <row r="24" spans="1:6" ht="12.75">
      <c r="A24" s="390" t="s">
        <v>20</v>
      </c>
      <c r="B24" s="390"/>
      <c r="C24" s="390"/>
      <c r="D24" s="90"/>
      <c r="E24" s="97"/>
      <c r="F24" s="98">
        <v>0</v>
      </c>
    </row>
    <row r="25" spans="1:6" ht="12.75">
      <c r="A25" s="389" t="s">
        <v>141</v>
      </c>
      <c r="B25" s="389"/>
      <c r="C25" s="389"/>
      <c r="D25" s="8">
        <v>21</v>
      </c>
      <c r="E25" s="76">
        <v>1312815</v>
      </c>
      <c r="F25" s="76">
        <f>316772-3139</f>
        <v>313633</v>
      </c>
    </row>
    <row r="26" spans="1:6" ht="12.75">
      <c r="A26" s="389" t="s">
        <v>142</v>
      </c>
      <c r="B26" s="389"/>
      <c r="C26" s="389"/>
      <c r="D26" s="8">
        <v>22</v>
      </c>
      <c r="E26" s="76">
        <f>759428+482844-430</f>
        <v>1241842</v>
      </c>
      <c r="F26" s="76">
        <v>478013</v>
      </c>
    </row>
    <row r="27" spans="1:8" ht="12.75">
      <c r="A27" s="389" t="s">
        <v>143</v>
      </c>
      <c r="B27" s="389"/>
      <c r="C27" s="389"/>
      <c r="D27" s="8">
        <v>23</v>
      </c>
      <c r="E27" s="76">
        <v>182385</v>
      </c>
      <c r="F27" s="76">
        <v>181993</v>
      </c>
      <c r="H27">
        <v>399791</v>
      </c>
    </row>
    <row r="28" spans="1:8" ht="12.75">
      <c r="A28" s="389" t="s">
        <v>144</v>
      </c>
      <c r="B28" s="389"/>
      <c r="C28" s="389"/>
      <c r="D28" s="94">
        <v>24</v>
      </c>
      <c r="E28" s="76">
        <v>99325</v>
      </c>
      <c r="F28" s="76">
        <v>25852</v>
      </c>
      <c r="H28" t="s">
        <v>145</v>
      </c>
    </row>
    <row r="29" spans="1:6" ht="12.75">
      <c r="A29" s="353" t="s">
        <v>146</v>
      </c>
      <c r="B29" s="391"/>
      <c r="C29" s="392"/>
      <c r="D29" s="94">
        <v>25</v>
      </c>
      <c r="E29" s="76">
        <v>0</v>
      </c>
      <c r="F29" s="76">
        <v>0</v>
      </c>
    </row>
    <row r="30" spans="1:6" ht="12.75">
      <c r="A30" s="389" t="s">
        <v>147</v>
      </c>
      <c r="B30" s="389"/>
      <c r="C30" s="389"/>
      <c r="D30" s="8">
        <v>26</v>
      </c>
      <c r="E30" s="76">
        <v>115527</v>
      </c>
      <c r="F30" s="76">
        <v>112041</v>
      </c>
    </row>
    <row r="31" spans="1:6" ht="12.75">
      <c r="A31" s="389" t="s">
        <v>148</v>
      </c>
      <c r="B31" s="389"/>
      <c r="C31" s="389"/>
      <c r="D31" s="9">
        <v>27</v>
      </c>
      <c r="E31" s="99">
        <f>89520-3605</f>
        <v>85915</v>
      </c>
      <c r="F31" s="77">
        <v>1045</v>
      </c>
    </row>
    <row r="32" spans="1:8" ht="29.25" customHeight="1">
      <c r="A32" s="393" t="s">
        <v>149</v>
      </c>
      <c r="B32" s="393"/>
      <c r="C32" s="393"/>
      <c r="D32" s="95">
        <v>30</v>
      </c>
      <c r="E32" s="96">
        <f>E15-E23</f>
        <v>-1449462</v>
      </c>
      <c r="F32" s="96">
        <f>F15-F23</f>
        <v>-90559</v>
      </c>
      <c r="H32" s="56"/>
    </row>
    <row r="33" spans="1:6" ht="12.75">
      <c r="A33" s="388" t="s">
        <v>150</v>
      </c>
      <c r="B33" s="388"/>
      <c r="C33" s="388"/>
      <c r="D33" s="388"/>
      <c r="E33" s="388"/>
      <c r="F33" s="388"/>
    </row>
    <row r="34" spans="1:6" ht="12.75">
      <c r="A34" s="389" t="s">
        <v>151</v>
      </c>
      <c r="B34" s="389"/>
      <c r="C34" s="389"/>
      <c r="D34" s="89">
        <v>40</v>
      </c>
      <c r="E34" s="21">
        <f>E36+E37+E38+E39+E40+E41+E42+E43+E44+E45+E46</f>
        <v>0</v>
      </c>
      <c r="F34" s="100">
        <f>F38+F36</f>
        <v>25157</v>
      </c>
    </row>
    <row r="35" spans="1:6" ht="13.5" thickBot="1">
      <c r="A35" s="394" t="s">
        <v>20</v>
      </c>
      <c r="B35" s="394"/>
      <c r="C35" s="394"/>
      <c r="D35" s="101"/>
      <c r="E35" s="102"/>
      <c r="F35" s="103"/>
    </row>
    <row r="36" spans="1:6" ht="12.75">
      <c r="A36" s="389" t="s">
        <v>152</v>
      </c>
      <c r="B36" s="389"/>
      <c r="C36" s="389"/>
      <c r="D36" s="104">
        <v>41</v>
      </c>
      <c r="E36" s="105"/>
      <c r="F36" s="116">
        <v>25157</v>
      </c>
    </row>
    <row r="37" spans="1:6" ht="12.75">
      <c r="A37" s="389" t="s">
        <v>153</v>
      </c>
      <c r="B37" s="389"/>
      <c r="C37" s="389"/>
      <c r="D37" s="94">
        <v>42</v>
      </c>
      <c r="E37" s="99"/>
      <c r="F37" s="77"/>
    </row>
    <row r="38" spans="1:6" ht="12.75">
      <c r="A38" s="389" t="s">
        <v>154</v>
      </c>
      <c r="B38" s="389"/>
      <c r="C38" s="389"/>
      <c r="D38" s="9">
        <v>43</v>
      </c>
      <c r="E38" s="99">
        <v>0</v>
      </c>
      <c r="F38" s="77"/>
    </row>
    <row r="39" spans="1:6" ht="27" customHeight="1">
      <c r="A39" s="354" t="s">
        <v>155</v>
      </c>
      <c r="B39" s="366"/>
      <c r="C39" s="395"/>
      <c r="D39" s="8">
        <v>44</v>
      </c>
      <c r="E39" s="93"/>
      <c r="F39" s="76"/>
    </row>
    <row r="40" spans="1:6" ht="12.75">
      <c r="A40" s="393" t="s">
        <v>156</v>
      </c>
      <c r="B40" s="393"/>
      <c r="C40" s="393"/>
      <c r="D40" s="9">
        <v>45</v>
      </c>
      <c r="E40" s="99"/>
      <c r="F40" s="77"/>
    </row>
    <row r="41" spans="1:6" ht="24.75" customHeight="1">
      <c r="A41" s="354" t="s">
        <v>157</v>
      </c>
      <c r="B41" s="366"/>
      <c r="C41" s="395"/>
      <c r="D41" s="9">
        <v>46</v>
      </c>
      <c r="E41" s="99"/>
      <c r="F41" s="77"/>
    </row>
    <row r="42" spans="1:6" ht="12.75">
      <c r="A42" s="354" t="s">
        <v>158</v>
      </c>
      <c r="B42" s="366"/>
      <c r="C42" s="395"/>
      <c r="D42" s="9">
        <v>47</v>
      </c>
      <c r="E42" s="99"/>
      <c r="F42" s="77"/>
    </row>
    <row r="43" spans="1:6" ht="12.75">
      <c r="A43" s="354" t="s">
        <v>159</v>
      </c>
      <c r="B43" s="366"/>
      <c r="C43" s="395"/>
      <c r="D43" s="9">
        <v>48</v>
      </c>
      <c r="E43" s="99"/>
      <c r="F43" s="77"/>
    </row>
    <row r="44" spans="1:6" ht="12.75">
      <c r="A44" s="353" t="s">
        <v>160</v>
      </c>
      <c r="B44" s="391"/>
      <c r="C44" s="392"/>
      <c r="D44" s="9">
        <v>49</v>
      </c>
      <c r="E44" s="99"/>
      <c r="F44" s="77"/>
    </row>
    <row r="45" spans="1:6" ht="12.75">
      <c r="A45" s="353" t="s">
        <v>138</v>
      </c>
      <c r="B45" s="391"/>
      <c r="C45" s="392"/>
      <c r="D45" s="9">
        <v>50</v>
      </c>
      <c r="E45" s="99"/>
      <c r="F45" s="77"/>
    </row>
    <row r="46" spans="1:6" ht="12.75">
      <c r="A46" s="389" t="s">
        <v>139</v>
      </c>
      <c r="B46" s="389"/>
      <c r="C46" s="389"/>
      <c r="D46" s="9">
        <v>51</v>
      </c>
      <c r="E46" s="99"/>
      <c r="F46" s="77"/>
    </row>
    <row r="47" spans="1:6" ht="12.75">
      <c r="A47" s="389" t="s">
        <v>161</v>
      </c>
      <c r="B47" s="389"/>
      <c r="C47" s="389"/>
      <c r="D47" s="95">
        <v>60</v>
      </c>
      <c r="E47" s="96">
        <f>E49+E50+E58+E59</f>
        <v>22917</v>
      </c>
      <c r="F47" s="330">
        <f>F49+F50+F56+F58+F55</f>
        <v>30249</v>
      </c>
    </row>
    <row r="48" spans="1:6" ht="12.75">
      <c r="A48" s="396" t="s">
        <v>20</v>
      </c>
      <c r="B48" s="396"/>
      <c r="C48" s="396"/>
      <c r="D48" s="108"/>
      <c r="E48" s="97"/>
      <c r="F48" s="98"/>
    </row>
    <row r="49" spans="1:8" ht="12.75">
      <c r="A49" s="397" t="s">
        <v>162</v>
      </c>
      <c r="B49" s="398"/>
      <c r="C49" s="399"/>
      <c r="D49" s="9">
        <v>61</v>
      </c>
      <c r="E49" s="77">
        <v>22917</v>
      </c>
      <c r="F49" s="77">
        <v>11011</v>
      </c>
      <c r="H49" s="109"/>
    </row>
    <row r="50" spans="1:6" ht="12.75">
      <c r="A50" s="389" t="s">
        <v>163</v>
      </c>
      <c r="B50" s="389"/>
      <c r="C50" s="389"/>
      <c r="D50" s="9">
        <v>62</v>
      </c>
      <c r="E50" s="77"/>
      <c r="F50" s="77">
        <v>12807</v>
      </c>
    </row>
    <row r="51" spans="1:6" ht="12.75">
      <c r="A51" s="389" t="s">
        <v>164</v>
      </c>
      <c r="B51" s="389"/>
      <c r="C51" s="389"/>
      <c r="D51" s="8">
        <v>63</v>
      </c>
      <c r="E51" s="76"/>
      <c r="F51" s="76"/>
    </row>
    <row r="52" spans="1:6" ht="36.75" customHeight="1">
      <c r="A52" s="354" t="s">
        <v>165</v>
      </c>
      <c r="B52" s="366"/>
      <c r="C52" s="395"/>
      <c r="D52" s="8">
        <v>64</v>
      </c>
      <c r="E52" s="76"/>
      <c r="F52" s="76"/>
    </row>
    <row r="53" spans="1:6" ht="12.75">
      <c r="A53" s="393" t="s">
        <v>166</v>
      </c>
      <c r="B53" s="393"/>
      <c r="C53" s="393"/>
      <c r="D53" s="8">
        <v>65</v>
      </c>
      <c r="E53" s="76"/>
      <c r="F53" s="76"/>
    </row>
    <row r="54" spans="1:6" ht="12.75">
      <c r="A54" s="354" t="s">
        <v>167</v>
      </c>
      <c r="B54" s="366"/>
      <c r="C54" s="395"/>
      <c r="D54" s="8">
        <v>66</v>
      </c>
      <c r="E54" s="76"/>
      <c r="F54" s="76"/>
    </row>
    <row r="55" spans="1:6" ht="12.75" customHeight="1">
      <c r="A55" s="354" t="s">
        <v>168</v>
      </c>
      <c r="B55" s="366"/>
      <c r="C55" s="395"/>
      <c r="D55" s="8">
        <v>67</v>
      </c>
      <c r="E55" s="76"/>
      <c r="F55" s="76">
        <v>6431</v>
      </c>
    </row>
    <row r="56" spans="1:6" ht="12.75">
      <c r="A56" s="353" t="s">
        <v>169</v>
      </c>
      <c r="B56" s="391"/>
      <c r="C56" s="392"/>
      <c r="D56" s="8">
        <v>68</v>
      </c>
      <c r="E56" s="76"/>
      <c r="F56" s="76"/>
    </row>
    <row r="57" spans="1:6" ht="12.75">
      <c r="A57" s="393" t="s">
        <v>170</v>
      </c>
      <c r="B57" s="393"/>
      <c r="C57" s="393"/>
      <c r="D57" s="8">
        <v>69</v>
      </c>
      <c r="E57" s="76"/>
      <c r="F57" s="76"/>
    </row>
    <row r="58" spans="1:8" ht="12.75">
      <c r="A58" s="393" t="s">
        <v>171</v>
      </c>
      <c r="B58" s="393"/>
      <c r="C58" s="393"/>
      <c r="D58" s="8">
        <v>70</v>
      </c>
      <c r="E58" s="76"/>
      <c r="F58" s="76"/>
      <c r="H58" t="s">
        <v>172</v>
      </c>
    </row>
    <row r="59" spans="1:6" ht="12.75">
      <c r="A59" s="389" t="s">
        <v>148</v>
      </c>
      <c r="B59" s="389"/>
      <c r="C59" s="389"/>
      <c r="D59" s="8">
        <v>71</v>
      </c>
      <c r="E59" s="93"/>
      <c r="F59" s="106"/>
    </row>
    <row r="60" spans="1:6" ht="32.25" customHeight="1">
      <c r="A60" s="393" t="s">
        <v>173</v>
      </c>
      <c r="B60" s="393"/>
      <c r="C60" s="393"/>
      <c r="D60" s="95">
        <v>80</v>
      </c>
      <c r="E60" s="96">
        <f>E34-E47</f>
        <v>-22917</v>
      </c>
      <c r="F60" s="107">
        <f>F34-F47</f>
        <v>-5092</v>
      </c>
    </row>
    <row r="61" spans="1:6" ht="24">
      <c r="A61" s="383" t="s">
        <v>16</v>
      </c>
      <c r="B61" s="383"/>
      <c r="C61" s="383"/>
      <c r="D61" s="6" t="s">
        <v>31</v>
      </c>
      <c r="E61" s="12"/>
      <c r="F61" s="36"/>
    </row>
    <row r="62" spans="1:6" ht="12.75">
      <c r="A62" s="384">
        <v>1</v>
      </c>
      <c r="B62" s="384"/>
      <c r="C62" s="384"/>
      <c r="D62" s="7">
        <v>2</v>
      </c>
      <c r="E62" s="13">
        <v>3</v>
      </c>
      <c r="F62" s="75">
        <v>4</v>
      </c>
    </row>
    <row r="63" spans="1:6" ht="12.75">
      <c r="A63" s="388" t="s">
        <v>174</v>
      </c>
      <c r="B63" s="388"/>
      <c r="C63" s="388"/>
      <c r="D63" s="388"/>
      <c r="E63" s="388"/>
      <c r="F63" s="388"/>
    </row>
    <row r="64" spans="1:6" ht="12.75">
      <c r="A64" s="389" t="s">
        <v>175</v>
      </c>
      <c r="B64" s="389"/>
      <c r="C64" s="389"/>
      <c r="D64" s="89">
        <v>90</v>
      </c>
      <c r="E64" s="21">
        <f>E67+E68</f>
        <v>1523605</v>
      </c>
      <c r="F64" s="21">
        <f>F69</f>
        <v>0</v>
      </c>
    </row>
    <row r="65" spans="1:6" ht="12.75">
      <c r="A65" s="390" t="s">
        <v>20</v>
      </c>
      <c r="B65" s="390"/>
      <c r="C65" s="390"/>
      <c r="D65" s="90"/>
      <c r="E65" s="97"/>
      <c r="F65" s="98"/>
    </row>
    <row r="66" spans="1:6" ht="12.75">
      <c r="A66" s="389" t="s">
        <v>176</v>
      </c>
      <c r="B66" s="389"/>
      <c r="C66" s="389"/>
      <c r="D66" s="8">
        <v>91</v>
      </c>
      <c r="E66" s="93"/>
      <c r="F66" s="76"/>
    </row>
    <row r="67" spans="1:6" ht="12.75">
      <c r="A67" s="389" t="s">
        <v>177</v>
      </c>
      <c r="B67" s="389"/>
      <c r="C67" s="389"/>
      <c r="D67" s="8">
        <v>92</v>
      </c>
      <c r="E67" s="93">
        <v>1520000</v>
      </c>
      <c r="F67" s="76"/>
    </row>
    <row r="68" spans="1:10" ht="14.25" customHeight="1">
      <c r="A68" s="354" t="s">
        <v>178</v>
      </c>
      <c r="B68" s="366"/>
      <c r="C68" s="395"/>
      <c r="D68" s="8">
        <v>93</v>
      </c>
      <c r="E68" s="76">
        <v>3605</v>
      </c>
      <c r="F68" s="76">
        <v>1944</v>
      </c>
      <c r="H68" t="s">
        <v>179</v>
      </c>
      <c r="J68" t="s">
        <v>180</v>
      </c>
    </row>
    <row r="69" spans="1:6" ht="12.75">
      <c r="A69" s="389" t="s">
        <v>139</v>
      </c>
      <c r="B69" s="389"/>
      <c r="C69" s="389"/>
      <c r="D69" s="94">
        <v>94</v>
      </c>
      <c r="E69" s="93"/>
      <c r="F69" s="76">
        <v>0</v>
      </c>
    </row>
    <row r="70" spans="1:6" ht="12.75">
      <c r="A70" s="389" t="s">
        <v>181</v>
      </c>
      <c r="B70" s="389"/>
      <c r="C70" s="389"/>
      <c r="D70" s="95">
        <v>100</v>
      </c>
      <c r="E70" s="330">
        <f>E72+E73+E74+E75+E76</f>
        <v>49597</v>
      </c>
      <c r="F70" s="330">
        <f>F72+F73+F74+F75+F76</f>
        <v>12747</v>
      </c>
    </row>
    <row r="71" spans="1:6" ht="12.75">
      <c r="A71" s="390" t="s">
        <v>20</v>
      </c>
      <c r="B71" s="390"/>
      <c r="C71" s="390"/>
      <c r="D71" s="90"/>
      <c r="E71" s="97">
        <v>0</v>
      </c>
      <c r="F71" s="98"/>
    </row>
    <row r="72" spans="1:8" ht="12.75">
      <c r="A72" s="389" t="s">
        <v>182</v>
      </c>
      <c r="B72" s="389"/>
      <c r="C72" s="389"/>
      <c r="D72" s="8">
        <v>101</v>
      </c>
      <c r="E72" s="76">
        <v>25000</v>
      </c>
      <c r="F72" s="76">
        <v>0</v>
      </c>
      <c r="H72" t="s">
        <v>183</v>
      </c>
    </row>
    <row r="73" spans="1:8" ht="12.75">
      <c r="A73" s="389" t="s">
        <v>184</v>
      </c>
      <c r="B73" s="389"/>
      <c r="C73" s="389"/>
      <c r="D73" s="8">
        <v>102</v>
      </c>
      <c r="E73" s="76">
        <v>24597</v>
      </c>
      <c r="F73" s="76">
        <v>12747</v>
      </c>
      <c r="H73" t="s">
        <v>185</v>
      </c>
    </row>
    <row r="74" spans="1:6" ht="12.75">
      <c r="A74" s="389" t="s">
        <v>186</v>
      </c>
      <c r="B74" s="389"/>
      <c r="C74" s="389"/>
      <c r="D74" s="8">
        <v>103</v>
      </c>
      <c r="E74" s="93"/>
      <c r="F74" s="76"/>
    </row>
    <row r="75" spans="1:6" ht="12.75">
      <c r="A75" s="389" t="s">
        <v>187</v>
      </c>
      <c r="B75" s="389"/>
      <c r="C75" s="389"/>
      <c r="D75" s="8">
        <v>104</v>
      </c>
      <c r="E75" s="93"/>
      <c r="F75" s="76"/>
    </row>
    <row r="76" spans="1:6" ht="12.75">
      <c r="A76" s="389" t="s">
        <v>188</v>
      </c>
      <c r="B76" s="389"/>
      <c r="C76" s="389"/>
      <c r="D76" s="8">
        <v>105</v>
      </c>
      <c r="E76" s="93"/>
      <c r="F76" s="76"/>
    </row>
    <row r="77" spans="1:6" ht="29.25" customHeight="1">
      <c r="A77" s="393" t="s">
        <v>189</v>
      </c>
      <c r="B77" s="393"/>
      <c r="C77" s="393"/>
      <c r="D77" s="95">
        <v>110</v>
      </c>
      <c r="E77" s="330">
        <f>E64-E70</f>
        <v>1474008</v>
      </c>
      <c r="F77" s="330">
        <f>F64-F70+F68</f>
        <v>-10803</v>
      </c>
    </row>
    <row r="78" spans="1:6" ht="12.75">
      <c r="A78" s="354" t="s">
        <v>190</v>
      </c>
      <c r="B78" s="366"/>
      <c r="C78" s="395"/>
      <c r="D78" s="110">
        <v>120</v>
      </c>
      <c r="E78" s="111">
        <f>-7730+4146</f>
        <v>-3584</v>
      </c>
      <c r="F78" s="111">
        <v>3336</v>
      </c>
    </row>
    <row r="79" spans="1:10" ht="28.5" customHeight="1" thickBot="1">
      <c r="A79" s="401" t="s">
        <v>191</v>
      </c>
      <c r="B79" s="401"/>
      <c r="C79" s="401"/>
      <c r="D79" s="112">
        <v>130</v>
      </c>
      <c r="E79" s="113">
        <f>E32+E60+E77+E78</f>
        <v>-1955</v>
      </c>
      <c r="F79" s="113">
        <f>F32+F60+F77+F78</f>
        <v>-103118</v>
      </c>
      <c r="H79" s="88"/>
      <c r="I79" s="88"/>
      <c r="J79" s="87"/>
    </row>
    <row r="80" spans="1:10" ht="12.75">
      <c r="A80" s="4"/>
      <c r="B80" s="4"/>
      <c r="C80" s="4"/>
      <c r="D80" s="4"/>
      <c r="E80" s="10"/>
      <c r="F80" s="114"/>
      <c r="H80" s="87"/>
      <c r="I80" s="87"/>
      <c r="J80" s="87"/>
    </row>
    <row r="81" spans="1:10" ht="24">
      <c r="A81" s="383" t="s">
        <v>16</v>
      </c>
      <c r="B81" s="383"/>
      <c r="C81" s="383"/>
      <c r="D81" s="6" t="s">
        <v>31</v>
      </c>
      <c r="E81" s="12" t="s">
        <v>17</v>
      </c>
      <c r="F81" s="36" t="s">
        <v>18</v>
      </c>
      <c r="H81" s="87"/>
      <c r="I81" s="88"/>
      <c r="J81" s="88"/>
    </row>
    <row r="82" spans="1:10" ht="13.5" thickBot="1">
      <c r="A82" s="384">
        <v>1</v>
      </c>
      <c r="B82" s="384"/>
      <c r="C82" s="384"/>
      <c r="D82" s="7">
        <v>2</v>
      </c>
      <c r="E82" s="13">
        <v>3</v>
      </c>
      <c r="F82" s="75">
        <v>4</v>
      </c>
      <c r="H82" s="87"/>
      <c r="I82" s="87"/>
      <c r="J82" s="87"/>
    </row>
    <row r="83" spans="1:13" ht="27.75" customHeight="1">
      <c r="A83" s="393" t="s">
        <v>192</v>
      </c>
      <c r="B83" s="393"/>
      <c r="C83" s="393"/>
      <c r="D83" s="115"/>
      <c r="E83" s="105">
        <f>'ф1'!I19</f>
        <v>53868</v>
      </c>
      <c r="F83" s="116">
        <v>275129</v>
      </c>
      <c r="H83" s="86"/>
      <c r="I83" s="88"/>
      <c r="J83" s="88"/>
      <c r="K83" s="87"/>
      <c r="L83" s="88"/>
      <c r="M83" s="88"/>
    </row>
    <row r="84" spans="1:13" ht="30.75" customHeight="1" thickBot="1">
      <c r="A84" s="400" t="s">
        <v>193</v>
      </c>
      <c r="B84" s="400"/>
      <c r="C84" s="400"/>
      <c r="D84" s="101"/>
      <c r="E84" s="117">
        <f>'ф1'!H19</f>
        <v>51913.489480000004</v>
      </c>
      <c r="F84" s="118">
        <v>172011</v>
      </c>
      <c r="H84" s="88"/>
      <c r="I84" s="88"/>
      <c r="J84" s="87"/>
      <c r="K84" s="87"/>
      <c r="L84" s="87"/>
      <c r="M84" s="87"/>
    </row>
    <row r="85" spans="1:13" ht="12.75">
      <c r="A85" s="4"/>
      <c r="B85" s="4"/>
      <c r="C85" s="4"/>
      <c r="D85" s="4"/>
      <c r="E85" s="119">
        <f>E84-E83-E79</f>
        <v>0.4894800000038231</v>
      </c>
      <c r="F85" s="119"/>
      <c r="H85" s="87"/>
      <c r="I85" s="230"/>
      <c r="J85" s="87"/>
      <c r="K85" s="87"/>
      <c r="L85" s="87"/>
      <c r="M85" s="87"/>
    </row>
    <row r="86" spans="1:10" ht="12.75">
      <c r="A86" s="4"/>
      <c r="B86" s="4"/>
      <c r="C86" s="4"/>
      <c r="D86" s="83"/>
      <c r="E86" s="88"/>
      <c r="F86" s="88"/>
      <c r="G86" s="199"/>
      <c r="H86" s="87"/>
      <c r="I86" s="230"/>
      <c r="J86" s="87"/>
    </row>
    <row r="87" spans="1:10" ht="12.75">
      <c r="A87" s="4"/>
      <c r="B87" s="4"/>
      <c r="C87" s="4"/>
      <c r="D87" s="4"/>
      <c r="E87" s="119"/>
      <c r="F87" s="120"/>
      <c r="H87" s="87"/>
      <c r="I87" s="87"/>
      <c r="J87" s="87"/>
    </row>
    <row r="88" spans="1:6" ht="12.75" customHeight="1">
      <c r="A88" s="70" t="s">
        <v>128</v>
      </c>
      <c r="B88" s="70"/>
      <c r="C88" s="70"/>
      <c r="D88" s="80" t="s">
        <v>129</v>
      </c>
      <c r="E88" s="80"/>
      <c r="F88" s="197"/>
    </row>
    <row r="89" spans="1:6" ht="12.75">
      <c r="A89" s="4"/>
      <c r="B89" s="4"/>
      <c r="C89" s="72"/>
      <c r="D89" s="73" t="s">
        <v>33</v>
      </c>
      <c r="E89" s="4"/>
      <c r="F89" s="1"/>
    </row>
    <row r="90" spans="1:6" ht="12.75">
      <c r="A90" s="4"/>
      <c r="B90" s="4"/>
      <c r="C90" s="35"/>
      <c r="D90" s="35"/>
      <c r="E90" s="4"/>
      <c r="F90" s="42"/>
    </row>
    <row r="91" spans="1:6" ht="12.75">
      <c r="A91" s="4"/>
      <c r="B91" s="4"/>
      <c r="C91" s="35"/>
      <c r="D91" s="35"/>
      <c r="E91" s="4"/>
      <c r="F91" s="42"/>
    </row>
    <row r="92" spans="1:6" ht="12.75" customHeight="1">
      <c r="A92" s="81" t="s">
        <v>126</v>
      </c>
      <c r="B92" s="81"/>
      <c r="C92" s="81"/>
      <c r="D92" s="84" t="s">
        <v>127</v>
      </c>
      <c r="E92" s="80"/>
      <c r="F92" s="80"/>
    </row>
    <row r="93" spans="1:6" ht="12.75">
      <c r="A93" s="4"/>
      <c r="B93" s="4"/>
      <c r="C93" s="72"/>
      <c r="D93" s="73" t="s">
        <v>33</v>
      </c>
      <c r="E93" s="4"/>
      <c r="F93" s="72"/>
    </row>
    <row r="94" spans="1:7" ht="12.75">
      <c r="A94" s="4"/>
      <c r="B94" s="4"/>
      <c r="C94" s="35"/>
      <c r="D94" s="82"/>
      <c r="E94" s="82"/>
      <c r="G94" s="4"/>
    </row>
    <row r="95" spans="1:7" ht="12.75">
      <c r="A95" s="4"/>
      <c r="B95" s="4"/>
      <c r="C95" s="4"/>
      <c r="D95" s="83"/>
      <c r="E95" s="83"/>
      <c r="F95" s="4"/>
      <c r="G95" s="4"/>
    </row>
    <row r="96" spans="1:7" ht="12.75">
      <c r="A96" s="4" t="s">
        <v>35</v>
      </c>
      <c r="B96" s="4"/>
      <c r="C96" s="4"/>
      <c r="D96" s="4"/>
      <c r="E96" s="4"/>
      <c r="F96" s="4"/>
      <c r="G96" s="4"/>
    </row>
    <row r="97" spans="1:7" ht="12.75">
      <c r="A97" s="4"/>
      <c r="B97" s="4"/>
      <c r="C97" s="4"/>
      <c r="D97" s="4"/>
      <c r="E97" s="4"/>
      <c r="F97" s="4"/>
      <c r="G97" s="4"/>
    </row>
    <row r="98" spans="1:7" ht="12.75">
      <c r="A98" s="4"/>
      <c r="B98" s="4"/>
      <c r="C98" s="4"/>
      <c r="D98" s="4"/>
      <c r="E98" s="4"/>
      <c r="F98" s="4"/>
      <c r="G98" s="4"/>
    </row>
  </sheetData>
  <sheetProtection/>
  <mergeCells count="81">
    <mergeCell ref="A83:C83"/>
    <mergeCell ref="A84:C84"/>
    <mergeCell ref="A74:C74"/>
    <mergeCell ref="A75:C75"/>
    <mergeCell ref="A76:C76"/>
    <mergeCell ref="A77:C77"/>
    <mergeCell ref="A78:C78"/>
    <mergeCell ref="A79:C79"/>
    <mergeCell ref="A70:C70"/>
    <mergeCell ref="A71:C71"/>
    <mergeCell ref="A72:C72"/>
    <mergeCell ref="A73:C73"/>
    <mergeCell ref="A81:C81"/>
    <mergeCell ref="A82:C82"/>
    <mergeCell ref="A64:C64"/>
    <mergeCell ref="A65:C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63:F63"/>
    <mergeCell ref="A52:C52"/>
    <mergeCell ref="A53:C53"/>
    <mergeCell ref="A54:C54"/>
    <mergeCell ref="A55:C55"/>
    <mergeCell ref="A56:C56"/>
    <mergeCell ref="A57:C57"/>
    <mergeCell ref="A46:C46"/>
    <mergeCell ref="A47:C47"/>
    <mergeCell ref="A48:C48"/>
    <mergeCell ref="A49:C49"/>
    <mergeCell ref="A50:C50"/>
    <mergeCell ref="A51:C51"/>
    <mergeCell ref="A40:C40"/>
    <mergeCell ref="A41:C41"/>
    <mergeCell ref="A42:C42"/>
    <mergeCell ref="A43:C43"/>
    <mergeCell ref="A44:C44"/>
    <mergeCell ref="A45:C45"/>
    <mergeCell ref="A34:C34"/>
    <mergeCell ref="A35:C35"/>
    <mergeCell ref="A36:C36"/>
    <mergeCell ref="A37:C37"/>
    <mergeCell ref="A38:C38"/>
    <mergeCell ref="A39:C39"/>
    <mergeCell ref="A28:C28"/>
    <mergeCell ref="A29:C29"/>
    <mergeCell ref="A30:C30"/>
    <mergeCell ref="A31:C31"/>
    <mergeCell ref="A32:C32"/>
    <mergeCell ref="A33:F33"/>
    <mergeCell ref="A22:C22"/>
    <mergeCell ref="A23:C23"/>
    <mergeCell ref="A24:C24"/>
    <mergeCell ref="A25:C25"/>
    <mergeCell ref="A26:C26"/>
    <mergeCell ref="A27:C27"/>
    <mergeCell ref="A16:C16"/>
    <mergeCell ref="A17:C17"/>
    <mergeCell ref="A18:C18"/>
    <mergeCell ref="A19:C19"/>
    <mergeCell ref="A20:C20"/>
    <mergeCell ref="A21:C21"/>
    <mergeCell ref="G8:J8"/>
    <mergeCell ref="C9:F9"/>
    <mergeCell ref="A12:C12"/>
    <mergeCell ref="A13:C13"/>
    <mergeCell ref="A14:F14"/>
    <mergeCell ref="A15:C15"/>
    <mergeCell ref="A2:F2"/>
    <mergeCell ref="A3:F3"/>
    <mergeCell ref="B4:D4"/>
    <mergeCell ref="I4:J5"/>
    <mergeCell ref="C5:F5"/>
    <mergeCell ref="C7:F7"/>
    <mergeCell ref="G7:J7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70">
      <selection activeCell="A88" sqref="A88"/>
    </sheetView>
  </sheetViews>
  <sheetFormatPr defaultColWidth="9.00390625" defaultRowHeight="12.75"/>
  <cols>
    <col min="1" max="1" width="42.875" style="0" customWidth="1"/>
    <col min="2" max="2" width="11.25390625" style="0" customWidth="1"/>
    <col min="3" max="4" width="14.875" style="0" customWidth="1"/>
    <col min="5" max="5" width="14.25390625" style="0" customWidth="1"/>
    <col min="6" max="6" width="12.875" style="0" customWidth="1"/>
    <col min="7" max="7" width="13.75390625" style="0" customWidth="1"/>
    <col min="8" max="8" width="14.375" style="0" customWidth="1"/>
    <col min="9" max="9" width="16.25390625" style="121" customWidth="1"/>
    <col min="10" max="10" width="9.75390625" style="0" bestFit="1" customWidth="1"/>
  </cols>
  <sheetData>
    <row r="1" spans="2:8" ht="12.75">
      <c r="B1" s="1"/>
      <c r="F1" s="56"/>
      <c r="H1" s="122"/>
    </row>
    <row r="2" spans="1:8" ht="15.75">
      <c r="A2" s="406" t="s">
        <v>194</v>
      </c>
      <c r="B2" s="406"/>
      <c r="C2" s="406"/>
      <c r="D2" s="406"/>
      <c r="E2" s="406"/>
      <c r="F2" s="406"/>
      <c r="G2" s="406"/>
      <c r="H2" s="406"/>
    </row>
    <row r="3" spans="1:8" ht="15">
      <c r="A3" s="123" t="s">
        <v>482</v>
      </c>
      <c r="B3" s="123"/>
      <c r="C3" s="123"/>
      <c r="D3" s="123"/>
      <c r="E3" s="123"/>
      <c r="F3" s="123"/>
      <c r="G3" s="123"/>
      <c r="H3" s="123"/>
    </row>
    <row r="4" spans="1:6" ht="12.75">
      <c r="A4" t="s">
        <v>195</v>
      </c>
      <c r="B4" s="1"/>
      <c r="F4" s="56"/>
    </row>
    <row r="5" spans="1:6" ht="12.75">
      <c r="A5" t="s">
        <v>196</v>
      </c>
      <c r="B5" s="1"/>
      <c r="F5" s="56"/>
    </row>
    <row r="6" spans="1:8" ht="12.75">
      <c r="A6" s="121"/>
      <c r="B6" s="1"/>
      <c r="F6" s="56"/>
      <c r="H6" s="124" t="s">
        <v>197</v>
      </c>
    </row>
    <row r="7" spans="1:9" ht="12.75">
      <c r="A7" s="403"/>
      <c r="B7" s="404" t="s">
        <v>198</v>
      </c>
      <c r="C7" s="405" t="s">
        <v>199</v>
      </c>
      <c r="D7" s="405"/>
      <c r="E7" s="405"/>
      <c r="F7" s="405"/>
      <c r="G7" s="405"/>
      <c r="H7" s="405" t="s">
        <v>62</v>
      </c>
      <c r="I7" s="402" t="s">
        <v>200</v>
      </c>
    </row>
    <row r="8" spans="1:9" ht="42.75" customHeight="1">
      <c r="A8" s="403"/>
      <c r="B8" s="404"/>
      <c r="C8" s="125" t="s">
        <v>201</v>
      </c>
      <c r="D8" s="125" t="s">
        <v>13</v>
      </c>
      <c r="E8" s="125" t="s">
        <v>14</v>
      </c>
      <c r="F8" s="126" t="s">
        <v>15</v>
      </c>
      <c r="G8" s="125" t="s">
        <v>202</v>
      </c>
      <c r="H8" s="405"/>
      <c r="I8" s="402"/>
    </row>
    <row r="9" spans="1:9" ht="24.75" customHeight="1">
      <c r="A9" s="127">
        <v>1</v>
      </c>
      <c r="B9" s="128" t="s">
        <v>203</v>
      </c>
      <c r="C9" s="129"/>
      <c r="D9" s="129"/>
      <c r="E9" s="129"/>
      <c r="F9" s="130"/>
      <c r="G9" s="129"/>
      <c r="H9" s="129"/>
      <c r="I9" s="131"/>
    </row>
    <row r="10" spans="1:9" ht="24.75" customHeight="1">
      <c r="A10" s="132" t="s">
        <v>204</v>
      </c>
      <c r="B10" s="133" t="s">
        <v>205</v>
      </c>
      <c r="C10" s="134">
        <v>949307</v>
      </c>
      <c r="D10" s="134">
        <v>-14363</v>
      </c>
      <c r="E10" s="134">
        <v>0</v>
      </c>
      <c r="F10" s="134">
        <v>1423137</v>
      </c>
      <c r="G10" s="134">
        <v>752381</v>
      </c>
      <c r="H10" s="134">
        <v>0</v>
      </c>
      <c r="I10" s="135">
        <f>SUM(C10:H10)</f>
        <v>3110462</v>
      </c>
    </row>
    <row r="11" spans="1:9" ht="24.75" customHeight="1">
      <c r="A11" s="136" t="s">
        <v>206</v>
      </c>
      <c r="B11" s="137" t="s">
        <v>207</v>
      </c>
      <c r="C11" s="138"/>
      <c r="D11" s="138"/>
      <c r="E11" s="138"/>
      <c r="F11" s="139"/>
      <c r="G11" s="140"/>
      <c r="H11" s="138"/>
      <c r="I11" s="141"/>
    </row>
    <row r="12" spans="1:9" ht="24.75" customHeight="1">
      <c r="A12" s="142" t="s">
        <v>208</v>
      </c>
      <c r="B12" s="143" t="s">
        <v>209</v>
      </c>
      <c r="C12" s="134">
        <f>C10</f>
        <v>949307</v>
      </c>
      <c r="D12" s="134">
        <f>D10</f>
        <v>-14363</v>
      </c>
      <c r="E12" s="134"/>
      <c r="F12" s="144">
        <f>F10</f>
        <v>1423137</v>
      </c>
      <c r="G12" s="134">
        <f>G10</f>
        <v>752381</v>
      </c>
      <c r="H12" s="145"/>
      <c r="I12" s="135">
        <f>SUM(C12:H12)</f>
        <v>3110462</v>
      </c>
    </row>
    <row r="13" spans="1:9" ht="24.75" customHeight="1">
      <c r="A13" s="146" t="s">
        <v>210</v>
      </c>
      <c r="B13" s="137" t="s">
        <v>211</v>
      </c>
      <c r="C13" s="145"/>
      <c r="D13" s="145"/>
      <c r="E13" s="145"/>
      <c r="F13" s="168">
        <f>F15</f>
        <v>-39472</v>
      </c>
      <c r="G13" s="144">
        <f>G14+G15</f>
        <v>433368</v>
      </c>
      <c r="H13" s="145"/>
      <c r="I13" s="135">
        <f>SUM(F13:H13)</f>
        <v>393896</v>
      </c>
    </row>
    <row r="14" spans="1:9" ht="24.75" customHeight="1">
      <c r="A14" s="142" t="s">
        <v>212</v>
      </c>
      <c r="B14" s="137" t="s">
        <v>213</v>
      </c>
      <c r="C14" s="138"/>
      <c r="D14" s="138"/>
      <c r="E14" s="138"/>
      <c r="F14" s="153"/>
      <c r="G14" s="152">
        <v>372999</v>
      </c>
      <c r="H14" s="138"/>
      <c r="I14" s="135">
        <f>SUM(F14:H14)</f>
        <v>372999</v>
      </c>
    </row>
    <row r="15" spans="1:9" ht="24.75" customHeight="1">
      <c r="A15" s="132" t="s">
        <v>214</v>
      </c>
      <c r="B15" s="147" t="s">
        <v>215</v>
      </c>
      <c r="C15" s="145"/>
      <c r="D15" s="145"/>
      <c r="E15" s="145"/>
      <c r="F15" s="168">
        <f>F18</f>
        <v>-39472</v>
      </c>
      <c r="G15" s="170">
        <f>G18</f>
        <v>60369</v>
      </c>
      <c r="H15" s="145"/>
      <c r="I15" s="135">
        <f>SUM(F15:H15)</f>
        <v>20897</v>
      </c>
    </row>
    <row r="16" spans="1:9" ht="24.75" customHeight="1">
      <c r="A16" s="142" t="s">
        <v>20</v>
      </c>
      <c r="B16" s="148"/>
      <c r="C16" s="138"/>
      <c r="D16" s="138"/>
      <c r="E16" s="138"/>
      <c r="F16" s="171"/>
      <c r="G16" s="152"/>
      <c r="H16" s="138"/>
      <c r="I16" s="135"/>
    </row>
    <row r="17" spans="1:9" ht="24.75" customHeight="1">
      <c r="A17" s="142" t="s">
        <v>216</v>
      </c>
      <c r="B17" s="23">
        <v>221</v>
      </c>
      <c r="C17" s="138"/>
      <c r="D17" s="138"/>
      <c r="E17" s="138"/>
      <c r="F17" s="171">
        <v>0</v>
      </c>
      <c r="G17" s="152"/>
      <c r="H17" s="138"/>
      <c r="I17" s="135">
        <f>SUM(F17:H17)</f>
        <v>0</v>
      </c>
    </row>
    <row r="18" spans="1:9" ht="24.75" customHeight="1">
      <c r="A18" s="142" t="s">
        <v>217</v>
      </c>
      <c r="B18" s="150">
        <v>222</v>
      </c>
      <c r="C18" s="149"/>
      <c r="D18" s="149"/>
      <c r="E18" s="149"/>
      <c r="F18" s="171">
        <f>-60369+20368+529</f>
        <v>-39472</v>
      </c>
      <c r="G18" s="152">
        <v>60369</v>
      </c>
      <c r="H18" s="149"/>
      <c r="I18" s="135">
        <f>F18</f>
        <v>-39472</v>
      </c>
    </row>
    <row r="19" spans="1:9" ht="24.75" customHeight="1">
      <c r="A19" s="142" t="s">
        <v>218</v>
      </c>
      <c r="B19" s="151">
        <v>223</v>
      </c>
      <c r="C19" s="138"/>
      <c r="D19" s="138"/>
      <c r="E19" s="138"/>
      <c r="F19" s="139"/>
      <c r="G19" s="138"/>
      <c r="H19" s="138"/>
      <c r="I19" s="135"/>
    </row>
    <row r="20" spans="1:9" ht="24.75" customHeight="1">
      <c r="A20" s="142" t="s">
        <v>85</v>
      </c>
      <c r="B20" s="23">
        <v>224</v>
      </c>
      <c r="C20" s="152"/>
      <c r="D20" s="152"/>
      <c r="E20" s="152"/>
      <c r="F20" s="153"/>
      <c r="G20" s="152"/>
      <c r="H20" s="154"/>
      <c r="I20" s="135"/>
    </row>
    <row r="21" spans="1:9" ht="24.75" customHeight="1">
      <c r="A21" s="142" t="s">
        <v>86</v>
      </c>
      <c r="B21" s="23">
        <v>225</v>
      </c>
      <c r="C21" s="154"/>
      <c r="D21" s="154"/>
      <c r="E21" s="154"/>
      <c r="F21" s="153"/>
      <c r="G21" s="154"/>
      <c r="H21" s="154"/>
      <c r="I21" s="135"/>
    </row>
    <row r="22" spans="1:9" ht="24.75" customHeight="1">
      <c r="A22" s="142" t="s">
        <v>87</v>
      </c>
      <c r="B22" s="23">
        <v>226</v>
      </c>
      <c r="C22" s="155"/>
      <c r="D22" s="155"/>
      <c r="E22" s="155"/>
      <c r="F22" s="156"/>
      <c r="G22" s="155"/>
      <c r="H22" s="157"/>
      <c r="I22" s="135"/>
    </row>
    <row r="23" spans="1:9" ht="24.75" customHeight="1">
      <c r="A23" s="142" t="s">
        <v>219</v>
      </c>
      <c r="B23" s="23">
        <v>227</v>
      </c>
      <c r="C23" s="155"/>
      <c r="D23" s="155"/>
      <c r="E23" s="155"/>
      <c r="F23" s="156"/>
      <c r="G23" s="155"/>
      <c r="H23" s="157"/>
      <c r="I23" s="135"/>
    </row>
    <row r="24" spans="1:9" ht="24.75" customHeight="1">
      <c r="A24" s="142" t="s">
        <v>88</v>
      </c>
      <c r="B24" s="151">
        <v>228</v>
      </c>
      <c r="C24" s="154"/>
      <c r="D24" s="154"/>
      <c r="E24" s="154"/>
      <c r="F24" s="153"/>
      <c r="G24" s="153"/>
      <c r="H24" s="154"/>
      <c r="I24" s="135"/>
    </row>
    <row r="25" spans="1:9" ht="24.75" customHeight="1">
      <c r="A25" s="142" t="s">
        <v>89</v>
      </c>
      <c r="B25" s="22">
        <v>229</v>
      </c>
      <c r="C25" s="152">
        <f>C23+C24</f>
        <v>0</v>
      </c>
      <c r="D25" s="152"/>
      <c r="E25" s="152"/>
      <c r="F25" s="153"/>
      <c r="G25" s="152">
        <f>G23+G24</f>
        <v>0</v>
      </c>
      <c r="H25" s="154"/>
      <c r="I25" s="135"/>
    </row>
    <row r="26" spans="1:9" ht="47.25" customHeight="1">
      <c r="A26" s="158"/>
      <c r="B26" s="159"/>
      <c r="C26" s="160"/>
      <c r="D26" s="160"/>
      <c r="E26" s="160"/>
      <c r="F26" s="161"/>
      <c r="G26" s="160"/>
      <c r="H26" s="162"/>
      <c r="I26" s="163"/>
    </row>
    <row r="27" spans="1:9" ht="20.25" customHeight="1">
      <c r="A27" s="403"/>
      <c r="B27" s="404" t="s">
        <v>198</v>
      </c>
      <c r="C27" s="405" t="s">
        <v>199</v>
      </c>
      <c r="D27" s="405"/>
      <c r="E27" s="405"/>
      <c r="F27" s="405"/>
      <c r="G27" s="405"/>
      <c r="H27" s="405" t="s">
        <v>62</v>
      </c>
      <c r="I27" s="402" t="s">
        <v>200</v>
      </c>
    </row>
    <row r="28" spans="1:9" ht="51" customHeight="1">
      <c r="A28" s="403"/>
      <c r="B28" s="404"/>
      <c r="C28" s="125" t="s">
        <v>201</v>
      </c>
      <c r="D28" s="125" t="s">
        <v>13</v>
      </c>
      <c r="E28" s="125" t="s">
        <v>14</v>
      </c>
      <c r="F28" s="126" t="s">
        <v>15</v>
      </c>
      <c r="G28" s="125" t="s">
        <v>202</v>
      </c>
      <c r="H28" s="405"/>
      <c r="I28" s="402"/>
    </row>
    <row r="29" spans="1:9" ht="24" customHeight="1">
      <c r="A29" s="129">
        <v>1</v>
      </c>
      <c r="B29" s="128" t="s">
        <v>203</v>
      </c>
      <c r="C29" s="129">
        <v>3</v>
      </c>
      <c r="D29" s="129">
        <v>4</v>
      </c>
      <c r="E29" s="129">
        <v>5</v>
      </c>
      <c r="F29" s="130">
        <v>6</v>
      </c>
      <c r="G29" s="129">
        <v>7</v>
      </c>
      <c r="H29" s="129">
        <v>8</v>
      </c>
      <c r="I29" s="131">
        <v>9</v>
      </c>
    </row>
    <row r="30" spans="1:9" ht="24" customHeight="1">
      <c r="A30" s="132" t="s">
        <v>220</v>
      </c>
      <c r="B30" s="22">
        <v>300</v>
      </c>
      <c r="C30" s="134"/>
      <c r="D30" s="164"/>
      <c r="E30" s="164"/>
      <c r="F30" s="165">
        <f>F43</f>
        <v>0</v>
      </c>
      <c r="G30" s="164">
        <f>G43</f>
        <v>0</v>
      </c>
      <c r="H30" s="166"/>
      <c r="I30" s="135">
        <f>SUM(C30:H30)</f>
        <v>0</v>
      </c>
    </row>
    <row r="31" spans="1:9" ht="24" customHeight="1">
      <c r="A31" s="142" t="s">
        <v>20</v>
      </c>
      <c r="B31" s="108"/>
      <c r="C31" s="152"/>
      <c r="D31" s="152"/>
      <c r="E31" s="152"/>
      <c r="F31" s="153"/>
      <c r="G31" s="152"/>
      <c r="H31" s="154"/>
      <c r="I31" s="135"/>
    </row>
    <row r="32" spans="1:9" ht="24" customHeight="1">
      <c r="A32" s="142" t="s">
        <v>221</v>
      </c>
      <c r="B32" s="23">
        <v>310</v>
      </c>
      <c r="C32" s="152"/>
      <c r="D32" s="152"/>
      <c r="E32" s="152"/>
      <c r="F32" s="153"/>
      <c r="G32" s="152"/>
      <c r="H32" s="154"/>
      <c r="I32" s="135"/>
    </row>
    <row r="33" spans="1:9" ht="24" customHeight="1">
      <c r="A33" s="142" t="s">
        <v>20</v>
      </c>
      <c r="B33" s="108"/>
      <c r="C33" s="152"/>
      <c r="D33" s="152"/>
      <c r="E33" s="152"/>
      <c r="F33" s="153"/>
      <c r="G33" s="152"/>
      <c r="H33" s="154"/>
      <c r="I33" s="135"/>
    </row>
    <row r="34" spans="1:9" ht="24" customHeight="1">
      <c r="A34" s="142" t="s">
        <v>222</v>
      </c>
      <c r="B34" s="108"/>
      <c r="C34" s="152"/>
      <c r="D34" s="152"/>
      <c r="E34" s="152"/>
      <c r="F34" s="153"/>
      <c r="G34" s="152"/>
      <c r="H34" s="154"/>
      <c r="I34" s="135"/>
    </row>
    <row r="35" spans="1:9" ht="24" customHeight="1">
      <c r="A35" s="142" t="s">
        <v>223</v>
      </c>
      <c r="B35" s="108"/>
      <c r="C35" s="152"/>
      <c r="D35" s="152"/>
      <c r="E35" s="152"/>
      <c r="F35" s="153"/>
      <c r="G35" s="152"/>
      <c r="H35" s="154"/>
      <c r="I35" s="135"/>
    </row>
    <row r="36" spans="1:9" ht="24" customHeight="1">
      <c r="A36" s="142" t="s">
        <v>224</v>
      </c>
      <c r="B36" s="108"/>
      <c r="C36" s="152"/>
      <c r="D36" s="152"/>
      <c r="E36" s="152"/>
      <c r="F36" s="153"/>
      <c r="G36" s="152"/>
      <c r="H36" s="154"/>
      <c r="I36" s="135"/>
    </row>
    <row r="37" spans="1:9" ht="24" customHeight="1">
      <c r="A37" s="142" t="s">
        <v>225</v>
      </c>
      <c r="B37" s="23">
        <v>311</v>
      </c>
      <c r="C37" s="152"/>
      <c r="D37" s="152"/>
      <c r="E37" s="152"/>
      <c r="F37" s="153"/>
      <c r="G37" s="152"/>
      <c r="H37" s="154"/>
      <c r="I37" s="135"/>
    </row>
    <row r="38" spans="1:9" ht="24" customHeight="1">
      <c r="A38" s="142" t="s">
        <v>226</v>
      </c>
      <c r="B38" s="23">
        <v>312</v>
      </c>
      <c r="C38" s="152"/>
      <c r="D38" s="152"/>
      <c r="E38" s="152"/>
      <c r="F38" s="153"/>
      <c r="G38" s="152"/>
      <c r="H38" s="154"/>
      <c r="I38" s="167"/>
    </row>
    <row r="39" spans="1:9" ht="24" customHeight="1">
      <c r="A39" s="142" t="s">
        <v>227</v>
      </c>
      <c r="B39" s="23">
        <v>313</v>
      </c>
      <c r="C39" s="152"/>
      <c r="D39" s="152"/>
      <c r="E39" s="152"/>
      <c r="F39" s="153"/>
      <c r="G39" s="152"/>
      <c r="H39" s="154"/>
      <c r="I39" s="135"/>
    </row>
    <row r="40" spans="1:9" ht="24" customHeight="1">
      <c r="A40" s="142" t="s">
        <v>228</v>
      </c>
      <c r="B40" s="23">
        <v>314</v>
      </c>
      <c r="C40" s="152"/>
      <c r="D40" s="152"/>
      <c r="E40" s="152"/>
      <c r="F40" s="153"/>
      <c r="G40" s="152"/>
      <c r="H40" s="154"/>
      <c r="I40" s="135"/>
    </row>
    <row r="41" spans="1:9" ht="24" customHeight="1">
      <c r="A41" s="142" t="s">
        <v>229</v>
      </c>
      <c r="B41" s="23">
        <v>315</v>
      </c>
      <c r="C41" s="152"/>
      <c r="D41" s="152"/>
      <c r="E41" s="152"/>
      <c r="F41" s="153"/>
      <c r="G41" s="152"/>
      <c r="H41" s="154"/>
      <c r="I41" s="135"/>
    </row>
    <row r="42" spans="1:9" ht="24" customHeight="1">
      <c r="A42" s="142" t="s">
        <v>230</v>
      </c>
      <c r="B42" s="23">
        <v>316</v>
      </c>
      <c r="C42" s="152"/>
      <c r="D42" s="152"/>
      <c r="E42" s="152"/>
      <c r="F42" s="153"/>
      <c r="G42" s="152"/>
      <c r="H42" s="154"/>
      <c r="I42" s="135"/>
    </row>
    <row r="43" spans="1:9" ht="24" customHeight="1">
      <c r="A43" s="142" t="s">
        <v>231</v>
      </c>
      <c r="B43" s="23">
        <v>317</v>
      </c>
      <c r="C43" s="152"/>
      <c r="D43" s="152"/>
      <c r="E43" s="152"/>
      <c r="F43" s="153">
        <v>0</v>
      </c>
      <c r="G43" s="152"/>
      <c r="H43" s="154"/>
      <c r="I43" s="135">
        <f>SUM(C43:H43)</f>
        <v>0</v>
      </c>
    </row>
    <row r="44" spans="1:9" ht="24" customHeight="1">
      <c r="A44" s="142" t="s">
        <v>232</v>
      </c>
      <c r="B44" s="23">
        <v>318</v>
      </c>
      <c r="C44" s="152"/>
      <c r="D44" s="152"/>
      <c r="E44" s="152"/>
      <c r="F44" s="153"/>
      <c r="G44" s="152"/>
      <c r="H44" s="154"/>
      <c r="I44" s="135"/>
    </row>
    <row r="45" spans="1:11" ht="24" customHeight="1">
      <c r="A45" s="132" t="s">
        <v>233</v>
      </c>
      <c r="B45" s="22">
        <v>400</v>
      </c>
      <c r="C45" s="134">
        <f>C47</f>
        <v>949307</v>
      </c>
      <c r="D45" s="134">
        <f>D47</f>
        <v>-14363</v>
      </c>
      <c r="E45" s="134">
        <f>E47</f>
        <v>0</v>
      </c>
      <c r="F45" s="134">
        <f>F10+F13</f>
        <v>1383665</v>
      </c>
      <c r="G45" s="134">
        <f>G10+G13</f>
        <v>1185749</v>
      </c>
      <c r="H45" s="134">
        <f>H47</f>
        <v>0</v>
      </c>
      <c r="I45" s="134">
        <f>I47</f>
        <v>3504358</v>
      </c>
      <c r="K45">
        <v>2577067</v>
      </c>
    </row>
    <row r="46" spans="1:9" ht="24" customHeight="1">
      <c r="A46" s="142" t="s">
        <v>234</v>
      </c>
      <c r="B46" s="23">
        <v>401</v>
      </c>
      <c r="C46" s="152"/>
      <c r="D46" s="152"/>
      <c r="E46" s="152"/>
      <c r="F46" s="153"/>
      <c r="G46" s="152"/>
      <c r="H46" s="154"/>
      <c r="I46" s="167"/>
    </row>
    <row r="47" spans="1:11" ht="24" customHeight="1">
      <c r="A47" s="132" t="s">
        <v>235</v>
      </c>
      <c r="B47" s="22">
        <v>500</v>
      </c>
      <c r="C47" s="134">
        <v>949307</v>
      </c>
      <c r="D47" s="134">
        <v>-14363</v>
      </c>
      <c r="E47" s="134"/>
      <c r="F47" s="134">
        <f>F45</f>
        <v>1383665</v>
      </c>
      <c r="G47" s="134">
        <f>G45</f>
        <v>1185749</v>
      </c>
      <c r="H47" s="134"/>
      <c r="I47" s="135">
        <f>SUM(C47:H47)</f>
        <v>3504358</v>
      </c>
      <c r="K47">
        <v>2577067</v>
      </c>
    </row>
    <row r="48" spans="1:11" ht="24" customHeight="1">
      <c r="A48" s="132" t="s">
        <v>236</v>
      </c>
      <c r="B48" s="22">
        <v>600</v>
      </c>
      <c r="C48" s="134"/>
      <c r="D48" s="134"/>
      <c r="E48" s="134"/>
      <c r="F48" s="168">
        <f>F50</f>
        <v>-13987.729059999576</v>
      </c>
      <c r="G48" s="144">
        <f>G49+G50</f>
        <v>-94799.90863000047</v>
      </c>
      <c r="H48" s="145"/>
      <c r="I48" s="135">
        <f>SUM(C48:H48)</f>
        <v>-108787.63769000005</v>
      </c>
      <c r="J48" s="169"/>
      <c r="K48">
        <v>-108787.63769000005</v>
      </c>
    </row>
    <row r="49" spans="1:11" ht="24" customHeight="1">
      <c r="A49" s="142" t="s">
        <v>237</v>
      </c>
      <c r="B49" s="23">
        <v>610</v>
      </c>
      <c r="C49" s="152"/>
      <c r="D49" s="152"/>
      <c r="E49" s="152"/>
      <c r="F49" s="153"/>
      <c r="G49" s="152">
        <f>'ф2'!E32</f>
        <v>-108787.63769000005</v>
      </c>
      <c r="H49" s="152"/>
      <c r="I49" s="152">
        <f>G49</f>
        <v>-108787.63769000005</v>
      </c>
      <c r="J49" s="169"/>
      <c r="K49">
        <v>-108787.63769000005</v>
      </c>
    </row>
    <row r="50" spans="1:9" ht="24" customHeight="1">
      <c r="A50" s="132" t="s">
        <v>238</v>
      </c>
      <c r="B50" s="22">
        <v>620</v>
      </c>
      <c r="C50" s="134"/>
      <c r="D50" s="134"/>
      <c r="E50" s="134"/>
      <c r="F50" s="168">
        <f>F53</f>
        <v>-13987.729059999576</v>
      </c>
      <c r="G50" s="170">
        <f>G53</f>
        <v>13987.729059999576</v>
      </c>
      <c r="H50" s="145"/>
      <c r="I50" s="135">
        <v>0</v>
      </c>
    </row>
    <row r="51" spans="1:9" ht="24" customHeight="1">
      <c r="A51" s="142" t="s">
        <v>20</v>
      </c>
      <c r="B51" s="148"/>
      <c r="C51" s="152"/>
      <c r="D51" s="152"/>
      <c r="E51" s="152"/>
      <c r="F51" s="171"/>
      <c r="G51" s="152"/>
      <c r="H51" s="154"/>
      <c r="I51" s="167"/>
    </row>
    <row r="52" spans="1:9" ht="24" customHeight="1">
      <c r="A52" s="142" t="s">
        <v>216</v>
      </c>
      <c r="B52" s="23">
        <v>621</v>
      </c>
      <c r="C52" s="152"/>
      <c r="D52" s="152"/>
      <c r="E52" s="152"/>
      <c r="F52" s="171">
        <v>0</v>
      </c>
      <c r="G52" s="152"/>
      <c r="H52" s="154"/>
      <c r="I52" s="167">
        <f>F52</f>
        <v>0</v>
      </c>
    </row>
    <row r="53" spans="1:10" ht="24" customHeight="1">
      <c r="A53" s="142" t="s">
        <v>217</v>
      </c>
      <c r="B53" s="151">
        <v>622</v>
      </c>
      <c r="C53" s="152"/>
      <c r="D53" s="152"/>
      <c r="E53" s="152"/>
      <c r="F53" s="171">
        <f>'ф1'!J77</f>
        <v>-13987.729059999576</v>
      </c>
      <c r="G53" s="152">
        <f>-F53</f>
        <v>13987.729059999576</v>
      </c>
      <c r="H53" s="154"/>
      <c r="I53" s="135"/>
      <c r="J53" s="169"/>
    </row>
    <row r="54" spans="1:9" ht="24" customHeight="1">
      <c r="A54" s="142" t="s">
        <v>218</v>
      </c>
      <c r="B54" s="151">
        <v>623</v>
      </c>
      <c r="C54" s="152"/>
      <c r="D54" s="152"/>
      <c r="E54" s="152"/>
      <c r="F54" s="153"/>
      <c r="G54" s="152"/>
      <c r="H54" s="154"/>
      <c r="I54" s="135"/>
    </row>
    <row r="55" spans="1:9" ht="24.75" customHeight="1">
      <c r="A55" s="158"/>
      <c r="B55" s="172"/>
      <c r="C55" s="160"/>
      <c r="D55" s="160"/>
      <c r="E55" s="160"/>
      <c r="F55" s="161"/>
      <c r="G55" s="160"/>
      <c r="H55" s="162"/>
      <c r="I55" s="163"/>
    </row>
    <row r="56" spans="1:9" ht="11.25" customHeight="1">
      <c r="A56" s="403"/>
      <c r="B56" s="404" t="s">
        <v>198</v>
      </c>
      <c r="C56" s="405"/>
      <c r="D56" s="405"/>
      <c r="E56" s="405"/>
      <c r="F56" s="405"/>
      <c r="G56" s="405"/>
      <c r="H56" s="405"/>
      <c r="I56" s="402"/>
    </row>
    <row r="57" spans="1:9" ht="17.25" customHeight="1">
      <c r="A57" s="403"/>
      <c r="B57" s="404"/>
      <c r="C57" s="125"/>
      <c r="D57" s="125"/>
      <c r="E57" s="125"/>
      <c r="F57" s="126"/>
      <c r="G57" s="125"/>
      <c r="H57" s="405"/>
      <c r="I57" s="402"/>
    </row>
    <row r="58" spans="1:9" ht="18" customHeight="1">
      <c r="A58" s="129">
        <v>1</v>
      </c>
      <c r="B58" s="128" t="s">
        <v>203</v>
      </c>
      <c r="C58" s="129"/>
      <c r="D58" s="129"/>
      <c r="E58" s="129"/>
      <c r="F58" s="130"/>
      <c r="G58" s="129"/>
      <c r="H58" s="129"/>
      <c r="I58" s="131"/>
    </row>
    <row r="59" spans="1:9" ht="30.75" customHeight="1">
      <c r="A59" s="142" t="s">
        <v>85</v>
      </c>
      <c r="B59" s="23">
        <v>624</v>
      </c>
      <c r="C59" s="152"/>
      <c r="D59" s="152"/>
      <c r="E59" s="152"/>
      <c r="F59" s="153"/>
      <c r="G59" s="152"/>
      <c r="H59" s="154"/>
      <c r="I59" s="135"/>
    </row>
    <row r="60" spans="1:9" ht="30.75" customHeight="1">
      <c r="A60" s="142" t="s">
        <v>86</v>
      </c>
      <c r="B60" s="23">
        <v>625</v>
      </c>
      <c r="C60" s="152"/>
      <c r="D60" s="152"/>
      <c r="E60" s="152"/>
      <c r="F60" s="153"/>
      <c r="G60" s="152"/>
      <c r="H60" s="154"/>
      <c r="I60" s="135"/>
    </row>
    <row r="61" spans="1:9" ht="30.75" customHeight="1">
      <c r="A61" s="142" t="s">
        <v>239</v>
      </c>
      <c r="B61" s="23">
        <v>626</v>
      </c>
      <c r="C61" s="152"/>
      <c r="D61" s="152"/>
      <c r="E61" s="152"/>
      <c r="F61" s="153"/>
      <c r="G61" s="152"/>
      <c r="H61" s="154"/>
      <c r="I61" s="135"/>
    </row>
    <row r="62" spans="1:9" ht="30.75" customHeight="1">
      <c r="A62" s="142" t="s">
        <v>219</v>
      </c>
      <c r="B62" s="23">
        <v>627</v>
      </c>
      <c r="C62" s="152"/>
      <c r="D62" s="152"/>
      <c r="E62" s="152"/>
      <c r="F62" s="153"/>
      <c r="G62" s="152"/>
      <c r="H62" s="154"/>
      <c r="I62" s="135"/>
    </row>
    <row r="63" spans="1:9" ht="30.75" customHeight="1">
      <c r="A63" s="142" t="s">
        <v>240</v>
      </c>
      <c r="B63" s="23">
        <v>628</v>
      </c>
      <c r="C63" s="152"/>
      <c r="D63" s="152"/>
      <c r="E63" s="152"/>
      <c r="F63" s="153"/>
      <c r="G63" s="152"/>
      <c r="H63" s="154"/>
      <c r="I63" s="135"/>
    </row>
    <row r="64" spans="1:9" ht="30.75" customHeight="1">
      <c r="A64" s="142" t="s">
        <v>89</v>
      </c>
      <c r="B64" s="23">
        <v>629</v>
      </c>
      <c r="C64" s="152"/>
      <c r="D64" s="152"/>
      <c r="E64" s="152"/>
      <c r="F64" s="153"/>
      <c r="G64" s="152"/>
      <c r="H64" s="154"/>
      <c r="I64" s="135"/>
    </row>
    <row r="65" spans="1:9" ht="31.5" customHeight="1">
      <c r="A65" s="132" t="s">
        <v>241</v>
      </c>
      <c r="B65" s="22">
        <v>700</v>
      </c>
      <c r="C65" s="164"/>
      <c r="D65" s="164"/>
      <c r="E65" s="164"/>
      <c r="F65" s="165">
        <f>F77</f>
        <v>0</v>
      </c>
      <c r="G65" s="164"/>
      <c r="H65" s="164"/>
      <c r="I65" s="135">
        <f>SUM(C65:H65)</f>
        <v>0</v>
      </c>
    </row>
    <row r="66" spans="1:9" ht="23.25" customHeight="1">
      <c r="A66" s="142" t="s">
        <v>20</v>
      </c>
      <c r="B66" s="108"/>
      <c r="C66" s="152"/>
      <c r="D66" s="152"/>
      <c r="E66" s="152"/>
      <c r="F66" s="153"/>
      <c r="G66" s="152"/>
      <c r="H66" s="154"/>
      <c r="I66" s="135"/>
    </row>
    <row r="67" spans="1:9" ht="23.25" customHeight="1">
      <c r="A67" s="142" t="s">
        <v>242</v>
      </c>
      <c r="B67" s="23">
        <v>710</v>
      </c>
      <c r="C67" s="152"/>
      <c r="D67" s="152"/>
      <c r="E67" s="152"/>
      <c r="F67" s="153"/>
      <c r="G67" s="152"/>
      <c r="H67" s="154"/>
      <c r="I67" s="135"/>
    </row>
    <row r="68" spans="1:9" ht="23.25" customHeight="1">
      <c r="A68" s="142" t="s">
        <v>222</v>
      </c>
      <c r="B68" s="108"/>
      <c r="C68" s="152"/>
      <c r="D68" s="152"/>
      <c r="E68" s="152"/>
      <c r="F68" s="153"/>
      <c r="G68" s="152"/>
      <c r="H68" s="154"/>
      <c r="I68" s="135"/>
    </row>
    <row r="69" spans="1:9" ht="23.25" customHeight="1">
      <c r="A69" s="142" t="s">
        <v>223</v>
      </c>
      <c r="B69" s="108"/>
      <c r="C69" s="152"/>
      <c r="D69" s="152"/>
      <c r="E69" s="152"/>
      <c r="F69" s="153"/>
      <c r="G69" s="152"/>
      <c r="H69" s="154"/>
      <c r="I69" s="135"/>
    </row>
    <row r="70" spans="1:9" ht="23.25" customHeight="1">
      <c r="A70" s="142" t="s">
        <v>224</v>
      </c>
      <c r="B70" s="108"/>
      <c r="C70" s="152"/>
      <c r="D70" s="152"/>
      <c r="E70" s="152"/>
      <c r="F70" s="153"/>
      <c r="G70" s="152"/>
      <c r="H70" s="154"/>
      <c r="I70" s="135"/>
    </row>
    <row r="71" spans="1:9" ht="23.25" customHeight="1">
      <c r="A71" s="142" t="s">
        <v>225</v>
      </c>
      <c r="B71" s="23">
        <v>711</v>
      </c>
      <c r="C71" s="152"/>
      <c r="D71" s="152"/>
      <c r="E71" s="152"/>
      <c r="F71" s="153"/>
      <c r="G71" s="152"/>
      <c r="H71" s="154"/>
      <c r="I71" s="135"/>
    </row>
    <row r="72" spans="1:9" ht="23.25" customHeight="1">
      <c r="A72" s="142" t="s">
        <v>226</v>
      </c>
      <c r="B72" s="23">
        <v>712</v>
      </c>
      <c r="C72" s="152"/>
      <c r="D72" s="152"/>
      <c r="E72" s="152"/>
      <c r="F72" s="153"/>
      <c r="G72" s="152"/>
      <c r="H72" s="154"/>
      <c r="I72" s="135"/>
    </row>
    <row r="73" spans="1:9" ht="23.25" customHeight="1">
      <c r="A73" s="142" t="s">
        <v>227</v>
      </c>
      <c r="B73" s="23">
        <v>713</v>
      </c>
      <c r="C73" s="152"/>
      <c r="D73" s="152"/>
      <c r="E73" s="152"/>
      <c r="F73" s="153"/>
      <c r="G73" s="152"/>
      <c r="H73" s="154"/>
      <c r="I73" s="135"/>
    </row>
    <row r="74" spans="1:9" ht="23.25" customHeight="1">
      <c r="A74" s="142" t="s">
        <v>228</v>
      </c>
      <c r="B74" s="23">
        <v>714</v>
      </c>
      <c r="C74" s="152"/>
      <c r="D74" s="152"/>
      <c r="E74" s="152"/>
      <c r="F74" s="153"/>
      <c r="G74" s="152"/>
      <c r="H74" s="154"/>
      <c r="I74" s="135"/>
    </row>
    <row r="75" spans="1:9" ht="23.25" customHeight="1">
      <c r="A75" s="142" t="s">
        <v>229</v>
      </c>
      <c r="B75" s="23">
        <v>715</v>
      </c>
      <c r="C75" s="152"/>
      <c r="D75" s="152"/>
      <c r="E75" s="152"/>
      <c r="F75" s="153"/>
      <c r="G75" s="152"/>
      <c r="H75" s="154"/>
      <c r="I75" s="135"/>
    </row>
    <row r="76" spans="1:9" ht="23.25" customHeight="1">
      <c r="A76" s="142" t="s">
        <v>230</v>
      </c>
      <c r="B76" s="23">
        <v>716</v>
      </c>
      <c r="C76" s="152"/>
      <c r="D76" s="152"/>
      <c r="E76" s="152"/>
      <c r="F76" s="153"/>
      <c r="G76" s="152"/>
      <c r="H76" s="154"/>
      <c r="I76" s="135"/>
    </row>
    <row r="77" spans="1:9" ht="23.25" customHeight="1">
      <c r="A77" s="142" t="s">
        <v>231</v>
      </c>
      <c r="B77" s="23">
        <v>717</v>
      </c>
      <c r="C77" s="152"/>
      <c r="D77" s="152"/>
      <c r="E77" s="152"/>
      <c r="F77" s="153">
        <v>0</v>
      </c>
      <c r="G77" s="152"/>
      <c r="H77" s="154"/>
      <c r="I77" s="167">
        <f>SUM(C77:H77)</f>
        <v>0</v>
      </c>
    </row>
    <row r="78" spans="1:9" ht="24.75" customHeight="1">
      <c r="A78" s="158"/>
      <c r="B78" s="173"/>
      <c r="C78" s="160"/>
      <c r="D78" s="160"/>
      <c r="E78" s="160"/>
      <c r="F78" s="161"/>
      <c r="G78" s="160"/>
      <c r="H78" s="162"/>
      <c r="I78" s="174"/>
    </row>
    <row r="79" spans="1:9" ht="27.75" customHeight="1">
      <c r="A79" s="407"/>
      <c r="B79" s="409" t="s">
        <v>198</v>
      </c>
      <c r="C79" s="411"/>
      <c r="D79" s="412"/>
      <c r="E79" s="412"/>
      <c r="F79" s="412"/>
      <c r="G79" s="413"/>
      <c r="H79" s="414"/>
      <c r="I79" s="416"/>
    </row>
    <row r="80" spans="1:9" ht="43.5" customHeight="1">
      <c r="A80" s="408"/>
      <c r="B80" s="410"/>
      <c r="C80" s="125"/>
      <c r="D80" s="125"/>
      <c r="E80" s="125"/>
      <c r="F80" s="126"/>
      <c r="G80" s="125"/>
      <c r="H80" s="415"/>
      <c r="I80" s="417"/>
    </row>
    <row r="81" spans="1:9" ht="17.25" customHeight="1">
      <c r="A81" s="175">
        <v>1</v>
      </c>
      <c r="B81" s="128" t="s">
        <v>203</v>
      </c>
      <c r="C81" s="129"/>
      <c r="D81" s="129"/>
      <c r="E81" s="129"/>
      <c r="F81" s="130"/>
      <c r="G81" s="129"/>
      <c r="H81" s="129"/>
      <c r="I81" s="131"/>
    </row>
    <row r="82" spans="1:9" ht="24.75" customHeight="1">
      <c r="A82" s="142" t="s">
        <v>232</v>
      </c>
      <c r="B82" s="176">
        <v>718</v>
      </c>
      <c r="C82" s="152"/>
      <c r="D82" s="152"/>
      <c r="E82" s="152"/>
      <c r="F82" s="153"/>
      <c r="G82" s="152"/>
      <c r="H82" s="154"/>
      <c r="I82" s="135"/>
    </row>
    <row r="83" spans="1:9" ht="28.5" customHeight="1">
      <c r="A83" s="177" t="s">
        <v>243</v>
      </c>
      <c r="B83" s="178">
        <v>800</v>
      </c>
      <c r="C83" s="179">
        <f>C47+C48+C65</f>
        <v>949307</v>
      </c>
      <c r="D83" s="179">
        <f aca="true" t="shared" si="0" ref="D83:I83">D47+D48+D65</f>
        <v>-14363</v>
      </c>
      <c r="E83" s="179">
        <f t="shared" si="0"/>
        <v>0</v>
      </c>
      <c r="F83" s="179">
        <f>F47+F48+F65</f>
        <v>1369677.2709400004</v>
      </c>
      <c r="G83" s="179">
        <f>G47+G48+G65</f>
        <v>1090949.0913699996</v>
      </c>
      <c r="H83" s="179">
        <f t="shared" si="0"/>
        <v>0</v>
      </c>
      <c r="I83" s="179">
        <f t="shared" si="0"/>
        <v>3395570.3623099998</v>
      </c>
    </row>
    <row r="84" spans="1:9" ht="12.75">
      <c r="A84" s="180"/>
      <c r="B84" s="159"/>
      <c r="C84" s="181"/>
      <c r="D84" s="181"/>
      <c r="E84" s="181"/>
      <c r="F84" s="182">
        <f>F83-'ф1'!H77</f>
        <v>0</v>
      </c>
      <c r="G84" s="181">
        <f>G83-'ф1'!H78</f>
        <v>-0.27094000042416155</v>
      </c>
      <c r="H84" s="181"/>
      <c r="I84" s="183">
        <f>I83-'ф1'!H81</f>
        <v>-0.07094000093638897</v>
      </c>
    </row>
    <row r="85" spans="1:9" ht="12.75">
      <c r="A85" s="184"/>
      <c r="B85" s="185"/>
      <c r="C85" s="186"/>
      <c r="D85" s="187"/>
      <c r="E85" s="186"/>
      <c r="F85" s="188"/>
      <c r="G85" s="186"/>
      <c r="H85" s="186"/>
      <c r="I85" s="189"/>
    </row>
    <row r="86" spans="1:9" ht="12.75">
      <c r="A86" s="2"/>
      <c r="B86" s="190"/>
      <c r="C86" s="1"/>
      <c r="D86" s="1"/>
      <c r="E86" s="1"/>
      <c r="F86" s="57"/>
      <c r="G86" s="191"/>
      <c r="H86" s="192"/>
      <c r="I86" s="193"/>
    </row>
    <row r="87" spans="1:9" ht="13.5" customHeight="1">
      <c r="A87" s="70" t="s">
        <v>128</v>
      </c>
      <c r="B87" s="70"/>
      <c r="C87" s="70"/>
      <c r="D87" s="80" t="s">
        <v>129</v>
      </c>
      <c r="E87" s="80"/>
      <c r="F87" s="80"/>
      <c r="G87" s="194"/>
      <c r="H87" s="194"/>
      <c r="I87" s="194"/>
    </row>
    <row r="88" spans="1:9" ht="12.75">
      <c r="A88" s="4"/>
      <c r="B88" s="4"/>
      <c r="C88" s="72"/>
      <c r="D88" s="73" t="s">
        <v>33</v>
      </c>
      <c r="E88" s="4"/>
      <c r="F88" s="1"/>
      <c r="G88" s="194"/>
      <c r="H88" s="194"/>
      <c r="I88" s="194"/>
    </row>
    <row r="89" spans="1:9" ht="12.75">
      <c r="A89" s="4"/>
      <c r="B89" s="4"/>
      <c r="C89" s="35"/>
      <c r="D89" s="35"/>
      <c r="E89" s="4"/>
      <c r="F89" s="42"/>
      <c r="G89" s="194"/>
      <c r="H89" s="194"/>
      <c r="I89" s="194"/>
    </row>
    <row r="90" spans="1:9" ht="12.75" customHeight="1">
      <c r="A90" s="4"/>
      <c r="B90" s="4"/>
      <c r="C90" s="35"/>
      <c r="D90" s="35"/>
      <c r="E90" s="4"/>
      <c r="F90" s="42"/>
      <c r="G90" s="194"/>
      <c r="H90" s="194"/>
      <c r="I90" s="194"/>
    </row>
    <row r="91" spans="1:9" ht="12.75">
      <c r="A91" s="81" t="s">
        <v>126</v>
      </c>
      <c r="B91" s="81"/>
      <c r="C91" s="81"/>
      <c r="D91" s="84" t="s">
        <v>127</v>
      </c>
      <c r="E91" s="80"/>
      <c r="F91" s="80"/>
      <c r="G91" s="194"/>
      <c r="H91" s="194"/>
      <c r="I91" s="194"/>
    </row>
    <row r="92" spans="1:9" ht="12.75">
      <c r="A92" s="4"/>
      <c r="B92" s="4"/>
      <c r="C92" s="72"/>
      <c r="D92" s="73" t="s">
        <v>33</v>
      </c>
      <c r="E92" s="4"/>
      <c r="F92" s="72"/>
      <c r="G92" s="194"/>
      <c r="H92" s="194"/>
      <c r="I92" s="194"/>
    </row>
    <row r="93" spans="1:9" ht="12.75">
      <c r="A93" s="4"/>
      <c r="B93" s="4"/>
      <c r="C93" s="35"/>
      <c r="D93" s="82"/>
      <c r="E93" s="82"/>
      <c r="F93" s="66"/>
      <c r="G93" s="195"/>
      <c r="H93" s="195"/>
      <c r="I93" s="195"/>
    </row>
    <row r="94" spans="1:9" ht="12.75">
      <c r="A94" s="4"/>
      <c r="B94" s="4"/>
      <c r="C94" s="4"/>
      <c r="D94" s="83"/>
      <c r="E94" s="83"/>
      <c r="F94" s="83"/>
      <c r="G94" s="194"/>
      <c r="H94" s="194"/>
      <c r="I94" s="196"/>
    </row>
    <row r="95" spans="1:9" ht="12.75">
      <c r="A95" s="4" t="s">
        <v>35</v>
      </c>
      <c r="B95" s="4"/>
      <c r="C95" s="4"/>
      <c r="D95" s="4"/>
      <c r="E95" s="4"/>
      <c r="F95" s="83"/>
      <c r="G95" s="194"/>
      <c r="H95" s="194"/>
      <c r="I95" s="196"/>
    </row>
    <row r="96" spans="1:8" ht="12.75">
      <c r="A96" s="4"/>
      <c r="B96" s="4"/>
      <c r="C96" s="4"/>
      <c r="D96" s="4"/>
      <c r="E96" s="4"/>
      <c r="F96" s="83"/>
      <c r="G96" s="194"/>
      <c r="H96" s="194"/>
    </row>
    <row r="97" spans="1:8" ht="12.75">
      <c r="A97" s="4"/>
      <c r="B97" s="4"/>
      <c r="C97" s="4"/>
      <c r="D97" s="4"/>
      <c r="E97" s="4"/>
      <c r="F97" s="83"/>
      <c r="G97" s="194"/>
      <c r="H97" s="194"/>
    </row>
    <row r="98" spans="5:8" ht="12.75">
      <c r="E98" s="11"/>
      <c r="F98" s="198"/>
      <c r="G98" s="194"/>
      <c r="H98" s="194"/>
    </row>
    <row r="99" spans="6:8" ht="12.75">
      <c r="F99" s="87"/>
      <c r="G99" s="194"/>
      <c r="H99" s="194"/>
    </row>
    <row r="100" spans="6:8" ht="12.75">
      <c r="F100" s="87"/>
      <c r="G100" s="195"/>
      <c r="H100" s="195"/>
    </row>
    <row r="101" spans="6:7" ht="12.75">
      <c r="F101" s="87"/>
      <c r="G101" s="194"/>
    </row>
    <row r="102" spans="3:7" ht="12.75">
      <c r="C102" s="66"/>
      <c r="F102" s="87"/>
      <c r="G102" s="87"/>
    </row>
    <row r="103" spans="6:7" ht="12.75">
      <c r="F103" s="87"/>
      <c r="G103" s="87"/>
    </row>
  </sheetData>
  <sheetProtection/>
  <mergeCells count="21">
    <mergeCell ref="I79:I80"/>
    <mergeCell ref="A27:A28"/>
    <mergeCell ref="B27:B28"/>
    <mergeCell ref="C27:G27"/>
    <mergeCell ref="H27:H28"/>
    <mergeCell ref="I27:I28"/>
    <mergeCell ref="A2:H2"/>
    <mergeCell ref="A7:A8"/>
    <mergeCell ref="B7:B8"/>
    <mergeCell ref="C7:G7"/>
    <mergeCell ref="H7:H8"/>
    <mergeCell ref="A79:A80"/>
    <mergeCell ref="B79:B80"/>
    <mergeCell ref="C79:G79"/>
    <mergeCell ref="H79:H80"/>
    <mergeCell ref="I7:I8"/>
    <mergeCell ref="A56:A57"/>
    <mergeCell ref="B56:B57"/>
    <mergeCell ref="C56:G56"/>
    <mergeCell ref="H56:H57"/>
    <mergeCell ref="I56:I57"/>
  </mergeCells>
  <printOptions/>
  <pageMargins left="0.7086614173228347" right="0.7086614173228347" top="0.7480314960629921" bottom="0.7480314960629921" header="0.31496062992125984" footer="0.31496062992125984"/>
  <pageSetup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20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12.75390625" style="0" bestFit="1" customWidth="1"/>
    <col min="3" max="8" width="14.875" style="0" bestFit="1" customWidth="1"/>
  </cols>
  <sheetData>
    <row r="1" spans="1:10" ht="25.5">
      <c r="A1" s="261" t="s">
        <v>248</v>
      </c>
      <c r="B1" s="262" t="s">
        <v>294</v>
      </c>
      <c r="C1" s="262" t="s">
        <v>250</v>
      </c>
      <c r="D1" s="262" t="s">
        <v>251</v>
      </c>
      <c r="E1" s="262" t="s">
        <v>250</v>
      </c>
      <c r="F1" s="262" t="s">
        <v>251</v>
      </c>
      <c r="G1" s="262" t="s">
        <v>250</v>
      </c>
      <c r="H1" s="262" t="s">
        <v>251</v>
      </c>
      <c r="I1" s="262" t="s">
        <v>459</v>
      </c>
      <c r="J1" s="262" t="s">
        <v>460</v>
      </c>
    </row>
    <row r="2" spans="1:9" ht="36">
      <c r="A2" s="263">
        <v>1010</v>
      </c>
      <c r="B2" s="264" t="s">
        <v>295</v>
      </c>
      <c r="C2" s="265">
        <v>4979680.73</v>
      </c>
      <c r="D2" s="266"/>
      <c r="E2" s="265">
        <v>500022394.58</v>
      </c>
      <c r="F2" s="265">
        <v>500446739.08</v>
      </c>
      <c r="G2" s="265">
        <v>4555336.23</v>
      </c>
      <c r="H2" s="266"/>
      <c r="I2" s="279">
        <f>LOOKUP(осв!A:A,mapping!A:A,mapping!F:F)</f>
        <v>10</v>
      </c>
    </row>
    <row r="3" spans="1:9" ht="36">
      <c r="A3" s="263">
        <v>1021</v>
      </c>
      <c r="B3" s="264" t="s">
        <v>296</v>
      </c>
      <c r="C3" s="265">
        <v>3200000</v>
      </c>
      <c r="D3" s="266"/>
      <c r="E3" s="265">
        <v>340316275</v>
      </c>
      <c r="F3" s="265">
        <v>338166275</v>
      </c>
      <c r="G3" s="265">
        <v>5350000</v>
      </c>
      <c r="H3" s="266"/>
      <c r="I3" s="279">
        <f>LOOKUP(осв!A:A,mapping!A:A,mapping!F:F)</f>
        <v>10</v>
      </c>
    </row>
    <row r="4" spans="1:9" ht="24">
      <c r="A4" s="263">
        <v>1022</v>
      </c>
      <c r="B4" s="264" t="s">
        <v>297</v>
      </c>
      <c r="C4" s="266"/>
      <c r="D4" s="266"/>
      <c r="E4" s="265">
        <v>100254655.7</v>
      </c>
      <c r="F4" s="265">
        <v>100254655.7</v>
      </c>
      <c r="G4" s="266"/>
      <c r="H4" s="266"/>
      <c r="I4" s="279">
        <f>LOOKUP(осв!A:A,mapping!A:A,mapping!F:F)</f>
        <v>10</v>
      </c>
    </row>
    <row r="5" spans="1:9" ht="60">
      <c r="A5" s="263">
        <v>1030</v>
      </c>
      <c r="B5" s="264" t="s">
        <v>298</v>
      </c>
      <c r="C5" s="265">
        <v>45687501.13</v>
      </c>
      <c r="D5" s="266"/>
      <c r="E5" s="265">
        <v>4734563385.38</v>
      </c>
      <c r="F5" s="265">
        <v>4738242733.259999</v>
      </c>
      <c r="G5" s="265">
        <v>42008153.25</v>
      </c>
      <c r="H5" s="266"/>
      <c r="I5" s="279">
        <f>LOOKUP(осв!A:A,mapping!A:A,mapping!F:F)</f>
        <v>10</v>
      </c>
    </row>
    <row r="6" spans="1:9" ht="48">
      <c r="A6" s="263">
        <v>1050</v>
      </c>
      <c r="B6" s="264" t="s">
        <v>299</v>
      </c>
      <c r="C6" s="265">
        <v>71816520.36</v>
      </c>
      <c r="D6" s="266"/>
      <c r="E6" s="265">
        <v>309464140.06</v>
      </c>
      <c r="F6" s="265">
        <v>265374797.16</v>
      </c>
      <c r="G6" s="265">
        <v>115905863.26</v>
      </c>
      <c r="H6" s="266"/>
      <c r="I6" s="279">
        <f>LOOKUP(осв!A:A,mapping!A:A,mapping!F:F)</f>
        <v>15</v>
      </c>
    </row>
    <row r="7" spans="1:9" ht="36">
      <c r="A7" s="263">
        <v>1060</v>
      </c>
      <c r="B7" s="264" t="s">
        <v>300</v>
      </c>
      <c r="C7" s="265">
        <v>40698501.48</v>
      </c>
      <c r="D7" s="266"/>
      <c r="E7" s="265">
        <v>583883651.79</v>
      </c>
      <c r="F7" s="265">
        <v>559700306.07</v>
      </c>
      <c r="G7" s="265">
        <v>64881847.2</v>
      </c>
      <c r="H7" s="266"/>
      <c r="I7" s="279">
        <f>LOOKUP(осв!A:A,mapping!A:A,mapping!F:F)</f>
        <v>15</v>
      </c>
    </row>
    <row r="8" spans="1:9" ht="48">
      <c r="A8" s="263">
        <v>1150</v>
      </c>
      <c r="B8" s="264" t="s">
        <v>301</v>
      </c>
      <c r="C8" s="265">
        <v>141110823.66</v>
      </c>
      <c r="D8" s="266"/>
      <c r="E8" s="265">
        <v>338065786</v>
      </c>
      <c r="F8" s="265">
        <v>1978580</v>
      </c>
      <c r="G8" s="265">
        <v>477198029.66</v>
      </c>
      <c r="H8" s="266"/>
      <c r="I8" s="279">
        <f>LOOKUP(осв!A:A,mapping!A:A,mapping!F:F)</f>
        <v>19</v>
      </c>
    </row>
    <row r="9" spans="1:9" ht="72">
      <c r="A9" s="263">
        <v>1210</v>
      </c>
      <c r="B9" s="264" t="s">
        <v>302</v>
      </c>
      <c r="C9" s="265">
        <v>431947810.58</v>
      </c>
      <c r="D9" s="266"/>
      <c r="E9" s="265">
        <v>1191305308.12</v>
      </c>
      <c r="F9" s="265">
        <v>1131935903.34</v>
      </c>
      <c r="G9" s="265">
        <v>491317215.36</v>
      </c>
      <c r="H9" s="266"/>
      <c r="I9" s="279">
        <f>LOOKUP(осв!A:A,mapping!A:A,mapping!F:F)</f>
        <v>16</v>
      </c>
    </row>
    <row r="10" spans="1:9" ht="72">
      <c r="A10" s="263">
        <v>1220</v>
      </c>
      <c r="B10" s="264" t="s">
        <v>303</v>
      </c>
      <c r="C10" s="265">
        <v>182648173.22</v>
      </c>
      <c r="D10" s="266"/>
      <c r="E10" s="265">
        <v>21109675.66</v>
      </c>
      <c r="F10" s="265">
        <v>14155153.98</v>
      </c>
      <c r="G10" s="265">
        <v>189602694.9</v>
      </c>
      <c r="H10" s="266"/>
      <c r="I10" s="279">
        <f>LOOKUP(осв!A:A,mapping!A:A,mapping!F:F)</f>
        <v>16</v>
      </c>
    </row>
    <row r="11" spans="1:9" ht="108">
      <c r="A11" s="263">
        <v>1230</v>
      </c>
      <c r="B11" s="264" t="s">
        <v>304</v>
      </c>
      <c r="C11" s="266"/>
      <c r="D11" s="266"/>
      <c r="E11" s="265">
        <v>52635836</v>
      </c>
      <c r="F11" s="265">
        <v>52310636</v>
      </c>
      <c r="G11" s="265">
        <v>325200</v>
      </c>
      <c r="H11" s="266"/>
      <c r="I11" s="279">
        <f>LOOKUP(осв!A:A,mapping!A:A,mapping!F:F)</f>
        <v>16</v>
      </c>
    </row>
    <row r="12" spans="1:9" ht="96">
      <c r="A12" s="263">
        <v>1240</v>
      </c>
      <c r="B12" s="264" t="s">
        <v>305</v>
      </c>
      <c r="C12" s="266"/>
      <c r="D12" s="266"/>
      <c r="E12" s="265">
        <v>224578268.04</v>
      </c>
      <c r="F12" s="265">
        <v>224574122.16</v>
      </c>
      <c r="G12" s="265">
        <v>4145.88</v>
      </c>
      <c r="H12" s="266"/>
      <c r="I12" s="279">
        <f>LOOKUP(осв!A:A,mapping!A:A,mapping!F:F)</f>
        <v>16</v>
      </c>
    </row>
    <row r="13" spans="1:9" ht="60">
      <c r="A13" s="263">
        <v>1251</v>
      </c>
      <c r="B13" s="264" t="s">
        <v>306</v>
      </c>
      <c r="C13" s="265">
        <v>2425781.78</v>
      </c>
      <c r="D13" s="266"/>
      <c r="E13" s="265">
        <v>16195472.96</v>
      </c>
      <c r="F13" s="265">
        <v>16596020.22</v>
      </c>
      <c r="G13" s="265">
        <v>2025234.52</v>
      </c>
      <c r="H13" s="266"/>
      <c r="I13" s="279">
        <f>LOOKUP(осв!A:A,mapping!A:A,mapping!F:F)</f>
        <v>16</v>
      </c>
    </row>
    <row r="14" spans="1:9" ht="60">
      <c r="A14" s="263">
        <v>1252</v>
      </c>
      <c r="B14" s="264" t="s">
        <v>307</v>
      </c>
      <c r="C14" s="265">
        <v>3674096</v>
      </c>
      <c r="D14" s="266"/>
      <c r="E14" s="265">
        <v>1479700</v>
      </c>
      <c r="F14" s="265">
        <v>1648600</v>
      </c>
      <c r="G14" s="265">
        <v>3505196</v>
      </c>
      <c r="H14" s="266"/>
      <c r="I14" s="279">
        <f>LOOKUP(осв!A:A,mapping!A:A,mapping!F:F)</f>
        <v>16</v>
      </c>
    </row>
    <row r="15" spans="1:9" ht="96">
      <c r="A15" s="263">
        <v>1253</v>
      </c>
      <c r="B15" s="264" t="s">
        <v>308</v>
      </c>
      <c r="C15" s="265">
        <v>110661.98</v>
      </c>
      <c r="D15" s="266"/>
      <c r="E15" s="265">
        <v>424506.87</v>
      </c>
      <c r="F15" s="265">
        <v>260000</v>
      </c>
      <c r="G15" s="265">
        <v>275168.85</v>
      </c>
      <c r="H15" s="266"/>
      <c r="I15" s="279">
        <f>LOOKUP(осв!A:A,mapping!A:A,mapping!F:F)</f>
        <v>16</v>
      </c>
    </row>
    <row r="16" spans="1:9" ht="108">
      <c r="A16" s="263">
        <v>1254</v>
      </c>
      <c r="B16" s="264" t="s">
        <v>309</v>
      </c>
      <c r="C16" s="265">
        <v>238842.47</v>
      </c>
      <c r="D16" s="266"/>
      <c r="E16" s="265">
        <v>472027.33</v>
      </c>
      <c r="F16" s="265">
        <v>544747.89</v>
      </c>
      <c r="G16" s="265">
        <v>166121.91</v>
      </c>
      <c r="H16" s="266"/>
      <c r="I16" s="279">
        <f>LOOKUP(осв!A:A,mapping!A:A,mapping!F:F)</f>
        <v>16</v>
      </c>
    </row>
    <row r="17" spans="1:9" ht="60">
      <c r="A17" s="263">
        <v>1270</v>
      </c>
      <c r="B17" s="264" t="s">
        <v>310</v>
      </c>
      <c r="C17" s="265">
        <v>109842.61</v>
      </c>
      <c r="D17" s="266"/>
      <c r="E17" s="265">
        <v>4335092.39</v>
      </c>
      <c r="F17" s="265">
        <v>4256593.53</v>
      </c>
      <c r="G17" s="265">
        <v>188341.47</v>
      </c>
      <c r="H17" s="266"/>
      <c r="I17" s="279">
        <f>LOOKUP(осв!A:A,mapping!A:A,mapping!F:F)</f>
        <v>16</v>
      </c>
    </row>
    <row r="18" spans="1:9" ht="60">
      <c r="A18" s="263">
        <v>1281</v>
      </c>
      <c r="B18" s="264" t="s">
        <v>311</v>
      </c>
      <c r="C18" s="265">
        <v>5840</v>
      </c>
      <c r="D18" s="266"/>
      <c r="E18" s="265">
        <v>1016902.04</v>
      </c>
      <c r="F18" s="265">
        <v>1016902.04</v>
      </c>
      <c r="G18" s="265">
        <v>5840</v>
      </c>
      <c r="H18" s="266"/>
      <c r="I18" s="279">
        <f>LOOKUP(осв!A:A,mapping!A:A,mapping!F:F)</f>
        <v>16</v>
      </c>
    </row>
    <row r="19" spans="1:9" ht="36">
      <c r="A19" s="263">
        <v>1282</v>
      </c>
      <c r="B19" s="264" t="s">
        <v>312</v>
      </c>
      <c r="C19" s="265">
        <v>3546861.3</v>
      </c>
      <c r="D19" s="266"/>
      <c r="E19" s="266"/>
      <c r="F19" s="266"/>
      <c r="G19" s="265">
        <v>3546861.3</v>
      </c>
      <c r="H19" s="266"/>
      <c r="I19" s="279">
        <f>LOOKUP(осв!A:A,mapping!A:A,mapping!F:F)</f>
        <v>16</v>
      </c>
    </row>
    <row r="20" spans="1:9" ht="72">
      <c r="A20" s="263">
        <v>1284</v>
      </c>
      <c r="B20" s="264" t="s">
        <v>313</v>
      </c>
      <c r="C20" s="265">
        <v>1367723.68</v>
      </c>
      <c r="D20" s="266"/>
      <c r="E20" s="265">
        <v>1395274</v>
      </c>
      <c r="F20" s="265">
        <v>1485857</v>
      </c>
      <c r="G20" s="265">
        <v>1277140.68</v>
      </c>
      <c r="H20" s="266"/>
      <c r="I20" s="279">
        <f>LOOKUP(осв!A:A,mapping!A:A,mapping!F:F)</f>
        <v>16</v>
      </c>
    </row>
    <row r="21" spans="1:9" ht="48">
      <c r="A21" s="263">
        <v>1290</v>
      </c>
      <c r="B21" s="264" t="s">
        <v>314</v>
      </c>
      <c r="C21" s="266"/>
      <c r="D21" s="265">
        <v>56811040.24</v>
      </c>
      <c r="E21" s="268">
        <v>59.4</v>
      </c>
      <c r="F21" s="268">
        <v>376.2</v>
      </c>
      <c r="G21" s="266"/>
      <c r="H21" s="265">
        <v>56811357.04</v>
      </c>
      <c r="I21" s="279">
        <f>LOOKUP(осв!A:A,mapping!A:A,mapping!F:F)</f>
        <v>16</v>
      </c>
    </row>
    <row r="22" spans="1:9" ht="12.75">
      <c r="A22" s="263">
        <v>1311</v>
      </c>
      <c r="B22" s="264" t="s">
        <v>315</v>
      </c>
      <c r="C22" s="265">
        <v>187603899.99</v>
      </c>
      <c r="D22" s="266"/>
      <c r="E22" s="265">
        <v>1119200258.7</v>
      </c>
      <c r="F22" s="265">
        <v>1150410546.65</v>
      </c>
      <c r="G22" s="265">
        <v>156393612.04</v>
      </c>
      <c r="H22" s="266"/>
      <c r="I22" s="279">
        <f>LOOKUP(осв!A:A,mapping!A:A,mapping!F:F)</f>
        <v>18</v>
      </c>
    </row>
    <row r="23" spans="1:9" ht="24">
      <c r="A23" s="263">
        <v>1312</v>
      </c>
      <c r="B23" s="264" t="s">
        <v>316</v>
      </c>
      <c r="C23" s="265">
        <v>11757019.88</v>
      </c>
      <c r="D23" s="266"/>
      <c r="E23" s="265">
        <v>108223281.65</v>
      </c>
      <c r="F23" s="265">
        <v>107150840.01</v>
      </c>
      <c r="G23" s="265">
        <v>12829461.52</v>
      </c>
      <c r="H23" s="266"/>
      <c r="I23" s="279">
        <f>LOOKUP(осв!A:A,mapping!A:A,mapping!F:F)</f>
        <v>18</v>
      </c>
    </row>
    <row r="24" spans="1:9" ht="24">
      <c r="A24" s="263">
        <v>1314</v>
      </c>
      <c r="B24" s="264" t="s">
        <v>317</v>
      </c>
      <c r="C24" s="265">
        <v>90528150.63</v>
      </c>
      <c r="D24" s="266"/>
      <c r="E24" s="265">
        <v>32844796.94</v>
      </c>
      <c r="F24" s="265">
        <v>40359006.99</v>
      </c>
      <c r="G24" s="265">
        <v>83013940.58</v>
      </c>
      <c r="H24" s="266"/>
      <c r="I24" s="279">
        <f>LOOKUP(осв!A:A,mapping!A:A,mapping!F:F)</f>
        <v>18</v>
      </c>
    </row>
    <row r="25" spans="1:9" ht="24">
      <c r="A25" s="263">
        <v>1315</v>
      </c>
      <c r="B25" s="264" t="s">
        <v>318</v>
      </c>
      <c r="C25" s="265">
        <v>83815081.85</v>
      </c>
      <c r="D25" s="266"/>
      <c r="E25" s="265">
        <v>102143144.86</v>
      </c>
      <c r="F25" s="265">
        <v>94606135.7</v>
      </c>
      <c r="G25" s="265">
        <v>91352091.01</v>
      </c>
      <c r="H25" s="266"/>
      <c r="I25" s="279">
        <f>LOOKUP(осв!A:A,mapping!A:A,mapping!F:F)</f>
        <v>18</v>
      </c>
    </row>
    <row r="26" spans="1:9" ht="36">
      <c r="A26" s="263">
        <v>1317</v>
      </c>
      <c r="B26" s="264" t="s">
        <v>319</v>
      </c>
      <c r="C26" s="265">
        <v>5018925.15</v>
      </c>
      <c r="D26" s="266"/>
      <c r="E26" s="265">
        <v>1576273.93</v>
      </c>
      <c r="F26" s="265">
        <v>2105616.8</v>
      </c>
      <c r="G26" s="265">
        <v>4489582.28</v>
      </c>
      <c r="H26" s="266"/>
      <c r="I26" s="279">
        <f>LOOKUP(осв!A:A,mapping!A:A,mapping!F:F)</f>
        <v>18</v>
      </c>
    </row>
    <row r="27" spans="1:9" ht="24">
      <c r="A27" s="263">
        <v>1320</v>
      </c>
      <c r="B27" s="264" t="s">
        <v>320</v>
      </c>
      <c r="C27" s="265">
        <v>363626626.64</v>
      </c>
      <c r="D27" s="266"/>
      <c r="E27" s="265">
        <v>1682298862.7</v>
      </c>
      <c r="F27" s="265">
        <v>1445256398.7900002</v>
      </c>
      <c r="G27" s="265">
        <v>600669090.55</v>
      </c>
      <c r="H27" s="266"/>
      <c r="I27" s="279">
        <f>LOOKUP(осв!A:A,mapping!A:A,mapping!F:F)</f>
        <v>18</v>
      </c>
    </row>
    <row r="28" spans="1:9" ht="12.75">
      <c r="A28" s="263">
        <v>1330</v>
      </c>
      <c r="B28" s="264" t="s">
        <v>321</v>
      </c>
      <c r="C28" s="265">
        <v>46478946.9</v>
      </c>
      <c r="D28" s="266"/>
      <c r="E28" s="265">
        <v>69112201.29</v>
      </c>
      <c r="F28" s="265">
        <v>76420699.3</v>
      </c>
      <c r="G28" s="265">
        <v>39170448.89</v>
      </c>
      <c r="H28" s="266"/>
      <c r="I28" s="279">
        <f>LOOKUP(осв!A:A,mapping!A:A,mapping!F:F)</f>
        <v>18</v>
      </c>
    </row>
    <row r="29" spans="1:9" ht="24">
      <c r="A29" s="263">
        <v>1341</v>
      </c>
      <c r="B29" s="264" t="s">
        <v>322</v>
      </c>
      <c r="C29" s="265">
        <v>1915101937.1100001</v>
      </c>
      <c r="D29" s="266"/>
      <c r="E29" s="265">
        <v>7096322734.24</v>
      </c>
      <c r="F29" s="265">
        <v>6458322775.95</v>
      </c>
      <c r="G29" s="265">
        <v>2553101895.4</v>
      </c>
      <c r="H29" s="266"/>
      <c r="I29" s="279">
        <f>LOOKUP(осв!A:A,mapping!A:A,mapping!F:F)</f>
        <v>18</v>
      </c>
    </row>
    <row r="30" spans="1:9" ht="36">
      <c r="A30" s="263">
        <v>1343</v>
      </c>
      <c r="B30" s="264" t="s">
        <v>323</v>
      </c>
      <c r="C30" s="268">
        <v>109.78</v>
      </c>
      <c r="D30" s="266"/>
      <c r="E30" s="265">
        <v>2983458.78</v>
      </c>
      <c r="F30" s="265">
        <v>2983568.56</v>
      </c>
      <c r="G30" s="266"/>
      <c r="H30" s="266"/>
      <c r="I30" s="279">
        <f>LOOKUP(осв!A:A,mapping!A:A,mapping!F:F)</f>
        <v>18</v>
      </c>
    </row>
    <row r="31" spans="1:9" ht="48">
      <c r="A31" s="263">
        <v>1410</v>
      </c>
      <c r="B31" s="264" t="s">
        <v>324</v>
      </c>
      <c r="C31" s="265">
        <v>45096652</v>
      </c>
      <c r="D31" s="266"/>
      <c r="E31" s="265">
        <v>21404186.95</v>
      </c>
      <c r="F31" s="265">
        <v>10925912.2</v>
      </c>
      <c r="G31" s="265">
        <v>55574926.75</v>
      </c>
      <c r="H31" s="266"/>
      <c r="I31" s="279">
        <f>LOOKUP(осв!A:A,mapping!A:A,mapping!F:F)</f>
        <v>17</v>
      </c>
    </row>
    <row r="32" spans="1:9" ht="36">
      <c r="A32" s="263">
        <v>1420</v>
      </c>
      <c r="B32" s="264" t="s">
        <v>325</v>
      </c>
      <c r="C32" s="265">
        <v>104105096.47</v>
      </c>
      <c r="D32" s="266"/>
      <c r="E32" s="265">
        <v>134419326.84</v>
      </c>
      <c r="F32" s="265">
        <v>99653515.3</v>
      </c>
      <c r="G32" s="265">
        <v>138870908.01</v>
      </c>
      <c r="H32" s="266"/>
      <c r="I32" s="279">
        <f>LOOKUP(осв!A:A,mapping!A:A,mapping!F:F)</f>
        <v>17</v>
      </c>
    </row>
    <row r="33" spans="1:9" ht="72">
      <c r="A33" s="263">
        <v>1430</v>
      </c>
      <c r="B33" s="264" t="s">
        <v>326</v>
      </c>
      <c r="C33" s="265">
        <v>2616956.59</v>
      </c>
      <c r="D33" s="266"/>
      <c r="E33" s="265">
        <v>239057.99</v>
      </c>
      <c r="F33" s="265">
        <v>76471.99</v>
      </c>
      <c r="G33" s="265">
        <v>2779542.59</v>
      </c>
      <c r="H33" s="266"/>
      <c r="I33" s="279">
        <f>LOOKUP(осв!A:A,mapping!A:A,mapping!F:F)</f>
        <v>17</v>
      </c>
    </row>
    <row r="34" spans="1:9" ht="60">
      <c r="A34" s="263">
        <v>1611</v>
      </c>
      <c r="B34" s="264" t="s">
        <v>327</v>
      </c>
      <c r="C34" s="265">
        <v>294403949.39</v>
      </c>
      <c r="D34" s="266"/>
      <c r="E34" s="265">
        <v>378816874.63</v>
      </c>
      <c r="F34" s="265">
        <v>401556179.4</v>
      </c>
      <c r="G34" s="265">
        <v>271664644.62</v>
      </c>
      <c r="H34" s="266"/>
      <c r="I34" s="279">
        <f>LOOKUP(осв!A:A,mapping!A:A,mapping!F:F)</f>
        <v>19</v>
      </c>
    </row>
    <row r="35" spans="1:9" ht="72">
      <c r="A35" s="263">
        <v>1612</v>
      </c>
      <c r="B35" s="264" t="s">
        <v>328</v>
      </c>
      <c r="C35" s="265">
        <v>473688965.26</v>
      </c>
      <c r="D35" s="266"/>
      <c r="E35" s="265">
        <v>942639546.13</v>
      </c>
      <c r="F35" s="265">
        <v>1128058980.76</v>
      </c>
      <c r="G35" s="265">
        <v>288269530.63</v>
      </c>
      <c r="H35" s="266"/>
      <c r="I35" s="279">
        <f>LOOKUP(осв!A:A,mapping!A:A,mapping!F:F)</f>
        <v>19</v>
      </c>
    </row>
    <row r="36" spans="1:9" ht="48">
      <c r="A36" s="263">
        <v>1620</v>
      </c>
      <c r="B36" s="264" t="s">
        <v>329</v>
      </c>
      <c r="C36" s="265">
        <v>4827565.7</v>
      </c>
      <c r="D36" s="266"/>
      <c r="E36" s="265">
        <v>1106155.29</v>
      </c>
      <c r="F36" s="265">
        <v>2733977.65</v>
      </c>
      <c r="G36" s="265">
        <v>3199743.34</v>
      </c>
      <c r="H36" s="266"/>
      <c r="I36" s="279">
        <f>LOOKUP(осв!A:A,mapping!A:A,mapping!F:F)</f>
        <v>19</v>
      </c>
    </row>
    <row r="37" spans="1:9" ht="36">
      <c r="A37" s="263">
        <v>1630</v>
      </c>
      <c r="B37" s="264" t="s">
        <v>4</v>
      </c>
      <c r="C37" s="265">
        <v>514500.26</v>
      </c>
      <c r="D37" s="266"/>
      <c r="E37" s="265">
        <v>13169835.6</v>
      </c>
      <c r="F37" s="265">
        <v>9480346</v>
      </c>
      <c r="G37" s="265">
        <v>4203989.86</v>
      </c>
      <c r="H37" s="266"/>
      <c r="I37" s="279">
        <f>LOOKUP(осв!A:A,mapping!A:A,mapping!F:F)</f>
        <v>19</v>
      </c>
    </row>
    <row r="38" spans="1:9" ht="36">
      <c r="A38" s="263">
        <v>2010</v>
      </c>
      <c r="B38" s="264" t="s">
        <v>330</v>
      </c>
      <c r="C38" s="265">
        <v>148050549</v>
      </c>
      <c r="D38" s="266"/>
      <c r="E38" s="266"/>
      <c r="F38" s="266"/>
      <c r="G38" s="265">
        <v>148050549</v>
      </c>
      <c r="H38" s="266"/>
      <c r="I38" s="279">
        <f>LOOKUP(осв!A:A,mapping!A:A,mapping!F:F)</f>
        <v>114</v>
      </c>
    </row>
    <row r="39" spans="1:9" ht="48">
      <c r="A39" s="263">
        <v>2040</v>
      </c>
      <c r="B39" s="264" t="s">
        <v>331</v>
      </c>
      <c r="C39" s="265">
        <v>1324166237.76</v>
      </c>
      <c r="D39" s="266"/>
      <c r="E39" s="266"/>
      <c r="F39" s="266"/>
      <c r="G39" s="265">
        <v>1324166237.76</v>
      </c>
      <c r="H39" s="266"/>
      <c r="I39" s="279">
        <f>LOOKUP(осв!A:A,mapping!A:A,mapping!F:F)</f>
        <v>114</v>
      </c>
    </row>
    <row r="40" spans="1:9" ht="48">
      <c r="A40" s="263">
        <v>2150</v>
      </c>
      <c r="B40" s="264" t="s">
        <v>332</v>
      </c>
      <c r="C40" s="265">
        <v>6756368.51</v>
      </c>
      <c r="D40" s="266"/>
      <c r="E40" s="266"/>
      <c r="F40" s="266"/>
      <c r="G40" s="265">
        <v>6756368.51</v>
      </c>
      <c r="H40" s="266"/>
      <c r="I40" s="279">
        <f>LOOKUP(осв!A:A,mapping!A:A,mapping!F:F)</f>
        <v>0</v>
      </c>
    </row>
    <row r="41" spans="1:9" ht="84">
      <c r="A41" s="263">
        <v>2153</v>
      </c>
      <c r="B41" s="264" t="s">
        <v>333</v>
      </c>
      <c r="C41" s="265">
        <v>6756368.51</v>
      </c>
      <c r="D41" s="266"/>
      <c r="E41" s="266"/>
      <c r="F41" s="266"/>
      <c r="G41" s="265">
        <v>6756368.51</v>
      </c>
      <c r="H41" s="266"/>
      <c r="I41" s="279">
        <f>LOOKUP(осв!A:A,mapping!A:A,mapping!F:F)</f>
        <v>114</v>
      </c>
    </row>
    <row r="42" spans="1:9" ht="60">
      <c r="A42" s="263">
        <v>2184</v>
      </c>
      <c r="B42" s="264" t="s">
        <v>334</v>
      </c>
      <c r="C42" s="265">
        <v>80167439</v>
      </c>
      <c r="D42" s="266"/>
      <c r="E42" s="266"/>
      <c r="F42" s="265">
        <v>1000000</v>
      </c>
      <c r="G42" s="265">
        <v>79167439</v>
      </c>
      <c r="H42" s="266"/>
      <c r="I42" s="279">
        <f>LOOKUP(осв!A:A,mapping!A:A,mapping!F:F)</f>
        <v>114</v>
      </c>
    </row>
    <row r="43" spans="1:9" ht="36">
      <c r="A43" s="263">
        <v>2310</v>
      </c>
      <c r="B43" s="264" t="s">
        <v>335</v>
      </c>
      <c r="C43" s="265">
        <v>8213000</v>
      </c>
      <c r="D43" s="266"/>
      <c r="E43" s="266"/>
      <c r="F43" s="266"/>
      <c r="G43" s="265">
        <v>8213000</v>
      </c>
      <c r="H43" s="266"/>
      <c r="I43" s="279">
        <f>LOOKUP(осв!A:A,mapping!A:A,mapping!F:F)</f>
        <v>117</v>
      </c>
    </row>
    <row r="44" spans="1:9" ht="12.75">
      <c r="A44" s="263">
        <v>2411</v>
      </c>
      <c r="B44" s="264" t="s">
        <v>336</v>
      </c>
      <c r="C44" s="265">
        <v>932916556</v>
      </c>
      <c r="D44" s="266"/>
      <c r="E44" s="266"/>
      <c r="F44" s="266"/>
      <c r="G44" s="265">
        <v>932916556</v>
      </c>
      <c r="H44" s="266"/>
      <c r="I44" s="279">
        <f>LOOKUP(осв!A:A,mapping!A:A,mapping!F:F)</f>
        <v>118</v>
      </c>
    </row>
    <row r="45" spans="1:9" ht="24">
      <c r="A45" s="263">
        <v>2412</v>
      </c>
      <c r="B45" s="264" t="s">
        <v>337</v>
      </c>
      <c r="C45" s="265">
        <v>1763557612.76</v>
      </c>
      <c r="D45" s="266"/>
      <c r="E45" s="265">
        <v>1728073.96</v>
      </c>
      <c r="F45" s="266"/>
      <c r="G45" s="265">
        <v>1765285686.72</v>
      </c>
      <c r="H45" s="266"/>
      <c r="I45" s="279">
        <f>LOOKUP(осв!A:A,mapping!A:A,mapping!F:F)</f>
        <v>118</v>
      </c>
    </row>
    <row r="46" spans="1:9" ht="60">
      <c r="A46" s="263">
        <v>2413</v>
      </c>
      <c r="B46" s="264" t="s">
        <v>338</v>
      </c>
      <c r="C46" s="265">
        <v>2482006123.04</v>
      </c>
      <c r="D46" s="266"/>
      <c r="E46" s="265">
        <v>2278408.04</v>
      </c>
      <c r="F46" s="265">
        <v>646654.78</v>
      </c>
      <c r="G46" s="265">
        <v>2483637876.3</v>
      </c>
      <c r="H46" s="266"/>
      <c r="I46" s="279">
        <f>LOOKUP(осв!A:A,mapping!A:A,mapping!F:F)</f>
        <v>118</v>
      </c>
    </row>
    <row r="47" spans="1:9" ht="24">
      <c r="A47" s="263">
        <v>2414</v>
      </c>
      <c r="B47" s="264" t="s">
        <v>339</v>
      </c>
      <c r="C47" s="265">
        <v>144797074.96</v>
      </c>
      <c r="D47" s="266"/>
      <c r="E47" s="265">
        <v>17589897.26</v>
      </c>
      <c r="F47" s="266"/>
      <c r="G47" s="265">
        <v>162386972.22</v>
      </c>
      <c r="H47" s="266"/>
      <c r="I47" s="279">
        <f>LOOKUP(осв!A:A,mapping!A:A,mapping!F:F)</f>
        <v>118</v>
      </c>
    </row>
    <row r="48" spans="1:9" ht="36">
      <c r="A48" s="263">
        <v>2415</v>
      </c>
      <c r="B48" s="264" t="s">
        <v>340</v>
      </c>
      <c r="C48" s="265">
        <v>23239639.14</v>
      </c>
      <c r="D48" s="266"/>
      <c r="E48" s="265">
        <v>870595.53</v>
      </c>
      <c r="F48" s="265">
        <v>181090.05</v>
      </c>
      <c r="G48" s="265">
        <v>23929144.62</v>
      </c>
      <c r="H48" s="266"/>
      <c r="I48" s="279">
        <f>LOOKUP(осв!A:A,mapping!A:A,mapping!F:F)</f>
        <v>118</v>
      </c>
    </row>
    <row r="49" spans="1:9" ht="72">
      <c r="A49" s="263">
        <v>2416</v>
      </c>
      <c r="B49" s="264" t="s">
        <v>341</v>
      </c>
      <c r="C49" s="265">
        <v>30102288.7</v>
      </c>
      <c r="D49" s="266"/>
      <c r="E49" s="265">
        <v>450241.08</v>
      </c>
      <c r="F49" s="265">
        <v>5357.14</v>
      </c>
      <c r="G49" s="265">
        <v>30547172.64</v>
      </c>
      <c r="H49" s="266"/>
      <c r="I49" s="279">
        <f>LOOKUP(осв!A:A,mapping!A:A,mapping!F:F)</f>
        <v>118</v>
      </c>
    </row>
    <row r="50" spans="1:9" ht="36">
      <c r="A50" s="263">
        <v>2420</v>
      </c>
      <c r="B50" s="264" t="s">
        <v>342</v>
      </c>
      <c r="C50" s="266"/>
      <c r="D50" s="265">
        <v>391811600.33</v>
      </c>
      <c r="E50" s="265">
        <v>335274.6</v>
      </c>
      <c r="F50" s="265">
        <v>75419461.37</v>
      </c>
      <c r="G50" s="266"/>
      <c r="H50" s="265">
        <v>466895787.1</v>
      </c>
      <c r="I50" s="279">
        <f>LOOKUP(осв!A:A,mapping!A:A,mapping!F:F)</f>
        <v>0</v>
      </c>
    </row>
    <row r="51" spans="1:9" ht="36">
      <c r="A51" s="263">
        <v>2420</v>
      </c>
      <c r="B51" s="264" t="s">
        <v>342</v>
      </c>
      <c r="C51" s="266"/>
      <c r="D51" s="265">
        <v>6296314</v>
      </c>
      <c r="E51" s="266"/>
      <c r="F51" s="265">
        <v>189806.76</v>
      </c>
      <c r="G51" s="266"/>
      <c r="H51" s="265">
        <v>6486120.76</v>
      </c>
      <c r="I51" s="279">
        <f>LOOKUP(осв!A:A,mapping!A:A,mapping!F:F)</f>
        <v>0</v>
      </c>
    </row>
    <row r="52" spans="1:9" ht="36">
      <c r="A52" s="263">
        <v>2421</v>
      </c>
      <c r="B52" s="264" t="s">
        <v>343</v>
      </c>
      <c r="C52" s="266"/>
      <c r="D52" s="265">
        <v>96274701.35</v>
      </c>
      <c r="E52" s="266"/>
      <c r="F52" s="265">
        <v>21090156.29</v>
      </c>
      <c r="G52" s="266"/>
      <c r="H52" s="265">
        <v>117364857.64</v>
      </c>
      <c r="I52" s="279">
        <f>LOOKUP(осв!A:A,mapping!A:A,mapping!F:F)</f>
        <v>118</v>
      </c>
    </row>
    <row r="53" spans="1:9" ht="36">
      <c r="A53" s="263">
        <v>2422</v>
      </c>
      <c r="B53" s="264" t="s">
        <v>344</v>
      </c>
      <c r="C53" s="266"/>
      <c r="D53" s="265">
        <v>204513363.43</v>
      </c>
      <c r="E53" s="265">
        <v>201139.02</v>
      </c>
      <c r="F53" s="265">
        <v>43686529.46</v>
      </c>
      <c r="G53" s="266"/>
      <c r="H53" s="265">
        <v>247998753.87</v>
      </c>
      <c r="I53" s="279">
        <f>LOOKUP(осв!A:A,mapping!A:A,mapping!F:F)</f>
        <v>118</v>
      </c>
    </row>
    <row r="54" spans="1:9" ht="36">
      <c r="A54" s="263">
        <v>2423</v>
      </c>
      <c r="B54" s="264" t="s">
        <v>345</v>
      </c>
      <c r="C54" s="266"/>
      <c r="D54" s="265">
        <v>64222654.29</v>
      </c>
      <c r="E54" s="266"/>
      <c r="F54" s="265">
        <v>7107959.52</v>
      </c>
      <c r="G54" s="266"/>
      <c r="H54" s="265">
        <v>71330613.81</v>
      </c>
      <c r="I54" s="279">
        <f>LOOKUP(осв!A:A,mapping!A:A,mapping!F:F)</f>
        <v>118</v>
      </c>
    </row>
    <row r="55" spans="1:9" ht="48">
      <c r="A55" s="263">
        <v>2424</v>
      </c>
      <c r="B55" s="264" t="s">
        <v>346</v>
      </c>
      <c r="C55" s="266"/>
      <c r="D55" s="265">
        <v>10453270.68</v>
      </c>
      <c r="E55" s="265">
        <v>130787.28</v>
      </c>
      <c r="F55" s="265">
        <v>1416259.89</v>
      </c>
      <c r="G55" s="266"/>
      <c r="H55" s="265">
        <v>11738743.29</v>
      </c>
      <c r="I55" s="279">
        <f>LOOKUP(осв!A:A,mapping!A:A,mapping!F:F)</f>
        <v>118</v>
      </c>
    </row>
    <row r="56" spans="1:9" ht="84">
      <c r="A56" s="263">
        <v>2425</v>
      </c>
      <c r="B56" s="264" t="s">
        <v>347</v>
      </c>
      <c r="C56" s="266"/>
      <c r="D56" s="265">
        <v>10051296.58</v>
      </c>
      <c r="E56" s="265">
        <v>3348.3</v>
      </c>
      <c r="F56" s="265">
        <v>1928749.45</v>
      </c>
      <c r="G56" s="266"/>
      <c r="H56" s="265">
        <v>11976697.73</v>
      </c>
      <c r="I56" s="279">
        <f>LOOKUP(осв!A:A,mapping!A:A,mapping!F:F)</f>
        <v>118</v>
      </c>
    </row>
    <row r="57" spans="1:9" ht="36">
      <c r="A57" s="263">
        <v>2730</v>
      </c>
      <c r="B57" s="264" t="s">
        <v>348</v>
      </c>
      <c r="C57" s="265">
        <v>6775022.18</v>
      </c>
      <c r="D57" s="266"/>
      <c r="E57" s="265">
        <v>7800</v>
      </c>
      <c r="F57" s="266"/>
      <c r="G57" s="265">
        <v>6782822.18</v>
      </c>
      <c r="H57" s="266"/>
      <c r="I57" s="279">
        <f>LOOKUP(осв!A:A,mapping!A:A,mapping!F:F)</f>
        <v>121</v>
      </c>
    </row>
    <row r="58" spans="1:9" ht="48">
      <c r="A58" s="263">
        <v>2740</v>
      </c>
      <c r="B58" s="264" t="s">
        <v>349</v>
      </c>
      <c r="C58" s="266"/>
      <c r="D58" s="265">
        <v>3497918.59</v>
      </c>
      <c r="E58" s="266"/>
      <c r="F58" s="265">
        <v>223155.77</v>
      </c>
      <c r="G58" s="266"/>
      <c r="H58" s="265">
        <v>3721074.36</v>
      </c>
      <c r="I58" s="279">
        <f>LOOKUP(осв!A:A,mapping!A:A,mapping!F:F)</f>
        <v>121</v>
      </c>
    </row>
    <row r="59" spans="1:9" ht="84">
      <c r="A59" s="263">
        <v>2810</v>
      </c>
      <c r="B59" s="264" t="s">
        <v>350</v>
      </c>
      <c r="C59" s="265">
        <v>20986715</v>
      </c>
      <c r="D59" s="266"/>
      <c r="E59" s="266"/>
      <c r="F59" s="266"/>
      <c r="G59" s="265">
        <v>20986715</v>
      </c>
      <c r="H59" s="266"/>
      <c r="I59" s="279">
        <f>LOOKUP(осв!A:A,mapping!A:A,mapping!F:F)</f>
        <v>122</v>
      </c>
    </row>
    <row r="60" spans="1:9" ht="36">
      <c r="A60" s="263">
        <v>2910</v>
      </c>
      <c r="B60" s="264" t="s">
        <v>351</v>
      </c>
      <c r="C60" s="265">
        <v>375415844</v>
      </c>
      <c r="D60" s="266"/>
      <c r="E60" s="266"/>
      <c r="F60" s="266"/>
      <c r="G60" s="265">
        <v>375415844</v>
      </c>
      <c r="H60" s="266"/>
      <c r="I60" s="279">
        <f>LOOKUP(осв!A:A,mapping!A:A,mapping!F:F)</f>
        <v>123</v>
      </c>
    </row>
    <row r="61" spans="1:9" ht="36">
      <c r="A61" s="263">
        <v>2931</v>
      </c>
      <c r="B61" s="264" t="s">
        <v>352</v>
      </c>
      <c r="C61" s="265">
        <v>3134473.86</v>
      </c>
      <c r="D61" s="266"/>
      <c r="E61" s="265">
        <v>50223.21</v>
      </c>
      <c r="F61" s="265">
        <v>3184697.07</v>
      </c>
      <c r="G61" s="266"/>
      <c r="H61" s="266"/>
      <c r="I61" s="279">
        <f>LOOKUP(осв!A:A,mapping!A:A,mapping!F:F)</f>
        <v>123</v>
      </c>
    </row>
    <row r="62" spans="1:9" ht="48">
      <c r="A62" s="263">
        <v>2933</v>
      </c>
      <c r="B62" s="264" t="s">
        <v>353</v>
      </c>
      <c r="C62" s="265">
        <v>49107142.86</v>
      </c>
      <c r="D62" s="266"/>
      <c r="E62" s="265">
        <v>7076785.7</v>
      </c>
      <c r="F62" s="266"/>
      <c r="G62" s="265">
        <v>56183928.56</v>
      </c>
      <c r="H62" s="266"/>
      <c r="I62" s="279">
        <f>LOOKUP(осв!A:A,mapping!A:A,mapping!F:F)</f>
        <v>123</v>
      </c>
    </row>
    <row r="63" spans="1:9" ht="36">
      <c r="A63" s="263">
        <v>2934</v>
      </c>
      <c r="B63" s="264" t="s">
        <v>354</v>
      </c>
      <c r="C63" s="265">
        <v>118717292.63</v>
      </c>
      <c r="D63" s="266"/>
      <c r="E63" s="265">
        <v>3929556</v>
      </c>
      <c r="F63" s="265">
        <v>17515766.31</v>
      </c>
      <c r="G63" s="265">
        <v>105131082.32</v>
      </c>
      <c r="H63" s="266"/>
      <c r="I63" s="279">
        <f>LOOKUP(осв!A:A,mapping!A:A,mapping!F:F)</f>
        <v>123</v>
      </c>
    </row>
    <row r="64" spans="1:9" ht="36">
      <c r="A64" s="263">
        <v>3010</v>
      </c>
      <c r="B64" s="264" t="s">
        <v>355</v>
      </c>
      <c r="C64" s="266"/>
      <c r="D64" s="265">
        <v>1152864635.28</v>
      </c>
      <c r="E64" s="265">
        <v>25000000</v>
      </c>
      <c r="F64" s="265">
        <v>1520000000</v>
      </c>
      <c r="G64" s="266"/>
      <c r="H64" s="265">
        <v>2647864635.28</v>
      </c>
      <c r="I64" s="279">
        <f>LOOKUP(осв!A:A,mapping!A:A,mapping!F:F)</f>
        <v>210</v>
      </c>
    </row>
    <row r="65" spans="1:9" ht="60">
      <c r="A65" s="263">
        <v>3050</v>
      </c>
      <c r="B65" s="264" t="s">
        <v>56</v>
      </c>
      <c r="C65" s="266"/>
      <c r="D65" s="265">
        <v>173426767</v>
      </c>
      <c r="E65" s="265">
        <v>30000000</v>
      </c>
      <c r="F65" s="265">
        <v>330000000</v>
      </c>
      <c r="G65" s="266"/>
      <c r="H65" s="265">
        <v>473426767</v>
      </c>
      <c r="I65" s="279">
        <f>LOOKUP(осв!A:A,mapping!A:A,mapping!F:F)</f>
        <v>218</v>
      </c>
    </row>
    <row r="66" spans="1:9" ht="72">
      <c r="A66" s="263">
        <v>3110</v>
      </c>
      <c r="B66" s="264" t="s">
        <v>356</v>
      </c>
      <c r="C66" s="266"/>
      <c r="D66" s="266"/>
      <c r="E66" s="265">
        <v>2476030.07</v>
      </c>
      <c r="F66" s="265">
        <v>2666170.56</v>
      </c>
      <c r="G66" s="266"/>
      <c r="H66" s="265">
        <v>190140.49</v>
      </c>
      <c r="I66" s="279">
        <f>LOOKUP(осв!A:A,mapping!A:A,mapping!F:F)</f>
        <v>215</v>
      </c>
    </row>
    <row r="67" spans="1:9" ht="48">
      <c r="A67" s="263">
        <v>3120</v>
      </c>
      <c r="B67" s="264" t="s">
        <v>357</v>
      </c>
      <c r="C67" s="266"/>
      <c r="D67" s="265">
        <v>7508917.75</v>
      </c>
      <c r="E67" s="265">
        <v>21025623.52</v>
      </c>
      <c r="F67" s="265">
        <v>21087206.99</v>
      </c>
      <c r="G67" s="266"/>
      <c r="H67" s="265">
        <v>7570501.22</v>
      </c>
      <c r="I67" s="279">
        <f>LOOKUP(осв!A:A,mapping!A:A,mapping!F:F)</f>
        <v>215</v>
      </c>
    </row>
    <row r="68" spans="1:9" ht="36">
      <c r="A68" s="263">
        <v>3130</v>
      </c>
      <c r="B68" s="264" t="s">
        <v>325</v>
      </c>
      <c r="C68" s="266"/>
      <c r="D68" s="265">
        <v>20061173.45</v>
      </c>
      <c r="E68" s="265">
        <v>133369162.09</v>
      </c>
      <c r="F68" s="265">
        <v>124014643.93</v>
      </c>
      <c r="G68" s="266"/>
      <c r="H68" s="265">
        <v>10706655.29</v>
      </c>
      <c r="I68" s="279">
        <f>LOOKUP(осв!A:A,mapping!A:A,mapping!F:F)</f>
        <v>215</v>
      </c>
    </row>
    <row r="69" spans="1:9" ht="24">
      <c r="A69" s="263">
        <v>3150</v>
      </c>
      <c r="B69" s="264" t="s">
        <v>358</v>
      </c>
      <c r="C69" s="266"/>
      <c r="D69" s="265">
        <v>5177740.85</v>
      </c>
      <c r="E69" s="265">
        <v>15375993.95</v>
      </c>
      <c r="F69" s="265">
        <v>15521386.82</v>
      </c>
      <c r="G69" s="266"/>
      <c r="H69" s="265">
        <v>5323133.72</v>
      </c>
      <c r="I69" s="279">
        <f>LOOKUP(осв!A:A,mapping!A:A,mapping!F:F)</f>
        <v>215</v>
      </c>
    </row>
    <row r="70" spans="1:9" ht="24">
      <c r="A70" s="263">
        <v>3160</v>
      </c>
      <c r="B70" s="264" t="s">
        <v>359</v>
      </c>
      <c r="C70" s="266"/>
      <c r="D70" s="266"/>
      <c r="E70" s="265">
        <v>480927.04</v>
      </c>
      <c r="F70" s="265">
        <v>481050.04</v>
      </c>
      <c r="G70" s="266"/>
      <c r="H70" s="268">
        <v>123</v>
      </c>
      <c r="I70" s="279">
        <f>LOOKUP(осв!A:A,mapping!A:A,mapping!F:F)</f>
        <v>215</v>
      </c>
    </row>
    <row r="71" spans="1:9" ht="36">
      <c r="A71" s="263">
        <v>3170</v>
      </c>
      <c r="B71" s="264" t="s">
        <v>360</v>
      </c>
      <c r="C71" s="266"/>
      <c r="D71" s="265">
        <v>72218.5</v>
      </c>
      <c r="E71" s="265">
        <v>65857</v>
      </c>
      <c r="F71" s="267">
        <v>-6363</v>
      </c>
      <c r="G71" s="266"/>
      <c r="H71" s="269">
        <v>-1.5</v>
      </c>
      <c r="I71" s="279">
        <f>LOOKUP(осв!A:A,mapping!A:A,mapping!F:F)</f>
        <v>215</v>
      </c>
    </row>
    <row r="72" spans="1:9" ht="24">
      <c r="A72" s="263">
        <v>3180</v>
      </c>
      <c r="B72" s="264" t="s">
        <v>361</v>
      </c>
      <c r="C72" s="266"/>
      <c r="D72" s="265">
        <v>136408.02</v>
      </c>
      <c r="E72" s="265">
        <v>6386989</v>
      </c>
      <c r="F72" s="265">
        <v>6258441</v>
      </c>
      <c r="G72" s="266"/>
      <c r="H72" s="265">
        <v>7860.02</v>
      </c>
      <c r="I72" s="279">
        <f>LOOKUP(осв!A:A,mapping!A:A,mapping!F:F)</f>
        <v>215</v>
      </c>
    </row>
    <row r="73" spans="1:9" ht="24">
      <c r="A73" s="263">
        <v>3190</v>
      </c>
      <c r="B73" s="264" t="s">
        <v>362</v>
      </c>
      <c r="C73" s="266"/>
      <c r="D73" s="265">
        <v>2431631.9</v>
      </c>
      <c r="E73" s="265">
        <v>5189246</v>
      </c>
      <c r="F73" s="265">
        <v>3713561.76</v>
      </c>
      <c r="G73" s="266"/>
      <c r="H73" s="265">
        <v>955947.66</v>
      </c>
      <c r="I73" s="279">
        <f>LOOKUP(осв!A:A,mapping!A:A,mapping!F:F)</f>
        <v>215</v>
      </c>
    </row>
    <row r="74" spans="1:9" ht="48">
      <c r="A74" s="263">
        <v>3210</v>
      </c>
      <c r="B74" s="264" t="s">
        <v>363</v>
      </c>
      <c r="C74" s="266"/>
      <c r="D74" s="265">
        <v>2886346.68</v>
      </c>
      <c r="E74" s="265">
        <v>9261195.7</v>
      </c>
      <c r="F74" s="265">
        <v>9695391.07</v>
      </c>
      <c r="G74" s="266"/>
      <c r="H74" s="265">
        <v>3320542.05</v>
      </c>
      <c r="I74" s="279">
        <f>LOOKUP(осв!A:A,mapping!A:A,mapping!F:F)</f>
        <v>215</v>
      </c>
    </row>
    <row r="75" spans="1:9" ht="48">
      <c r="A75" s="263">
        <v>3220</v>
      </c>
      <c r="B75" s="264" t="s">
        <v>364</v>
      </c>
      <c r="C75" s="266"/>
      <c r="D75" s="265">
        <v>7597397.66</v>
      </c>
      <c r="E75" s="265">
        <v>23125287.43</v>
      </c>
      <c r="F75" s="265">
        <v>23934421</v>
      </c>
      <c r="G75" s="266"/>
      <c r="H75" s="265">
        <v>8406531.23</v>
      </c>
      <c r="I75" s="279">
        <f>LOOKUP(осв!A:A,mapping!A:A,mapping!F:F)</f>
        <v>215</v>
      </c>
    </row>
    <row r="76" spans="1:9" ht="84">
      <c r="A76" s="263">
        <v>3310</v>
      </c>
      <c r="B76" s="264" t="s">
        <v>365</v>
      </c>
      <c r="C76" s="266"/>
      <c r="D76" s="265">
        <v>170988307.96</v>
      </c>
      <c r="E76" s="265">
        <v>1554652127.47</v>
      </c>
      <c r="F76" s="265">
        <v>1673915302.42</v>
      </c>
      <c r="G76" s="266"/>
      <c r="H76" s="265">
        <v>290251482.91</v>
      </c>
      <c r="I76" s="279">
        <f>LOOKUP(осв!A:A,mapping!A:A,mapping!F:F)</f>
        <v>213</v>
      </c>
    </row>
    <row r="77" spans="1:9" ht="72">
      <c r="A77" s="263">
        <v>3320</v>
      </c>
      <c r="B77" s="264" t="s">
        <v>366</v>
      </c>
      <c r="C77" s="266"/>
      <c r="D77" s="265">
        <v>134113008.39</v>
      </c>
      <c r="E77" s="265">
        <v>12580532.1</v>
      </c>
      <c r="F77" s="265">
        <v>16611315.66</v>
      </c>
      <c r="G77" s="266"/>
      <c r="H77" s="265">
        <v>138143791.95</v>
      </c>
      <c r="I77" s="279">
        <f>LOOKUP(осв!A:A,mapping!A:A,mapping!F:F)</f>
        <v>213</v>
      </c>
    </row>
    <row r="78" spans="1:9" ht="108">
      <c r="A78" s="263">
        <v>3330</v>
      </c>
      <c r="B78" s="264" t="s">
        <v>367</v>
      </c>
      <c r="C78" s="266"/>
      <c r="D78" s="265">
        <v>76397456</v>
      </c>
      <c r="E78" s="266"/>
      <c r="F78" s="265">
        <v>2066860</v>
      </c>
      <c r="G78" s="266"/>
      <c r="H78" s="265">
        <v>78464316</v>
      </c>
      <c r="I78" s="279">
        <f>LOOKUP(осв!A:A,mapping!A:A,mapping!F:F)</f>
        <v>213</v>
      </c>
    </row>
    <row r="79" spans="1:9" ht="96">
      <c r="A79" s="263">
        <v>3340</v>
      </c>
      <c r="B79" s="264" t="s">
        <v>368</v>
      </c>
      <c r="C79" s="266"/>
      <c r="D79" s="266"/>
      <c r="E79" s="265">
        <v>224729864.46</v>
      </c>
      <c r="F79" s="265">
        <v>224729864.46</v>
      </c>
      <c r="G79" s="266"/>
      <c r="H79" s="266"/>
      <c r="I79" s="279">
        <f>LOOKUP(осв!A:A,mapping!A:A,mapping!F:F)</f>
        <v>213</v>
      </c>
    </row>
    <row r="80" spans="1:9" ht="60">
      <c r="A80" s="263">
        <v>3350</v>
      </c>
      <c r="B80" s="264" t="s">
        <v>369</v>
      </c>
      <c r="C80" s="266"/>
      <c r="D80" s="265">
        <v>36452702.67</v>
      </c>
      <c r="E80" s="265">
        <v>229775931.54</v>
      </c>
      <c r="F80" s="265">
        <v>250342564.71</v>
      </c>
      <c r="G80" s="266"/>
      <c r="H80" s="265">
        <v>57019335.84</v>
      </c>
      <c r="I80" s="279">
        <f>LOOKUP(осв!A:A,mapping!A:A,mapping!F:F)</f>
        <v>217</v>
      </c>
    </row>
    <row r="81" spans="1:9" ht="60">
      <c r="A81" s="263">
        <v>3381</v>
      </c>
      <c r="B81" s="264" t="s">
        <v>370</v>
      </c>
      <c r="C81" s="266"/>
      <c r="D81" s="265">
        <v>5076276.61</v>
      </c>
      <c r="E81" s="265">
        <v>99325456.05</v>
      </c>
      <c r="F81" s="265">
        <v>98279792.61</v>
      </c>
      <c r="G81" s="266"/>
      <c r="H81" s="265">
        <v>4030613.17</v>
      </c>
      <c r="I81" s="279">
        <f>LOOKUP(осв!A:A,mapping!A:A,mapping!F:F)</f>
        <v>212</v>
      </c>
    </row>
    <row r="82" spans="1:9" ht="72">
      <c r="A82" s="263">
        <v>3382</v>
      </c>
      <c r="B82" s="264" t="s">
        <v>371</v>
      </c>
      <c r="C82" s="266"/>
      <c r="D82" s="265">
        <v>20358380</v>
      </c>
      <c r="E82" s="265">
        <v>24597500</v>
      </c>
      <c r="F82" s="265">
        <v>49195000</v>
      </c>
      <c r="G82" s="266"/>
      <c r="H82" s="265">
        <v>44955880</v>
      </c>
      <c r="I82" s="279">
        <f>LOOKUP(осв!A:A,mapping!A:A,mapping!F:F)</f>
        <v>212</v>
      </c>
    </row>
    <row r="83" spans="1:9" ht="96">
      <c r="A83" s="263">
        <v>3391</v>
      </c>
      <c r="B83" s="264" t="s">
        <v>372</v>
      </c>
      <c r="C83" s="266"/>
      <c r="D83" s="265">
        <v>20079491.47</v>
      </c>
      <c r="E83" s="265">
        <v>35597350.3</v>
      </c>
      <c r="F83" s="265">
        <v>30516443.3</v>
      </c>
      <c r="G83" s="266"/>
      <c r="H83" s="265">
        <v>14998584.47</v>
      </c>
      <c r="I83" s="279">
        <f>LOOKUP(осв!A:A,mapping!A:A,mapping!F:F)</f>
        <v>0</v>
      </c>
    </row>
    <row r="84" spans="1:9" ht="72">
      <c r="A84" s="263">
        <v>3394</v>
      </c>
      <c r="B84" s="264" t="s">
        <v>373</v>
      </c>
      <c r="C84" s="266"/>
      <c r="D84" s="265">
        <v>76329</v>
      </c>
      <c r="E84" s="266"/>
      <c r="F84" s="266"/>
      <c r="G84" s="266"/>
      <c r="H84" s="265">
        <v>76329</v>
      </c>
      <c r="I84" s="279">
        <f>LOOKUP(осв!A:A,mapping!A:A,mapping!F:F)</f>
        <v>218</v>
      </c>
    </row>
    <row r="85" spans="1:9" ht="48">
      <c r="A85" s="263">
        <v>3395</v>
      </c>
      <c r="B85" s="264" t="s">
        <v>374</v>
      </c>
      <c r="C85" s="266"/>
      <c r="D85" s="265">
        <v>435896</v>
      </c>
      <c r="E85" s="265">
        <v>1192613</v>
      </c>
      <c r="F85" s="265">
        <v>1143378</v>
      </c>
      <c r="G85" s="266"/>
      <c r="H85" s="265">
        <v>386661</v>
      </c>
      <c r="I85" s="279">
        <f>LOOKUP(осв!A:A,mapping!A:A,mapping!F:F)</f>
        <v>218</v>
      </c>
    </row>
    <row r="86" spans="1:9" ht="48">
      <c r="A86" s="263">
        <v>3396</v>
      </c>
      <c r="B86" s="264" t="s">
        <v>375</v>
      </c>
      <c r="C86" s="266"/>
      <c r="D86" s="265">
        <v>8423</v>
      </c>
      <c r="E86" s="265">
        <v>5282</v>
      </c>
      <c r="F86" s="266"/>
      <c r="G86" s="266"/>
      <c r="H86" s="265">
        <v>3141</v>
      </c>
      <c r="I86" s="279">
        <f>LOOKUP(осв!A:A,mapping!A:A,mapping!F:F)</f>
        <v>218</v>
      </c>
    </row>
    <row r="87" spans="1:9" ht="72">
      <c r="A87" s="263">
        <v>3397</v>
      </c>
      <c r="B87" s="264" t="s">
        <v>376</v>
      </c>
      <c r="C87" s="266"/>
      <c r="D87" s="265">
        <v>208805</v>
      </c>
      <c r="E87" s="265">
        <v>708858.87</v>
      </c>
      <c r="F87" s="265">
        <v>740023.13</v>
      </c>
      <c r="G87" s="266"/>
      <c r="H87" s="265">
        <v>239969.26</v>
      </c>
      <c r="I87" s="279">
        <f>LOOKUP(осв!A:A,mapping!A:A,mapping!F:F)</f>
        <v>218</v>
      </c>
    </row>
    <row r="88" spans="1:9" ht="84">
      <c r="A88" s="263">
        <v>3430</v>
      </c>
      <c r="B88" s="264" t="s">
        <v>377</v>
      </c>
      <c r="C88" s="266"/>
      <c r="D88" s="265">
        <v>52982697.78</v>
      </c>
      <c r="E88" s="265">
        <v>12918073.39</v>
      </c>
      <c r="F88" s="265">
        <v>16806001.14</v>
      </c>
      <c r="G88" s="266"/>
      <c r="H88" s="265">
        <v>56870625.53</v>
      </c>
      <c r="I88" s="279">
        <f>LOOKUP(осв!A:A,mapping!A:A,mapping!F:F)</f>
        <v>214</v>
      </c>
    </row>
    <row r="89" spans="1:9" ht="60">
      <c r="A89" s="263">
        <v>3511</v>
      </c>
      <c r="B89" s="264" t="s">
        <v>378</v>
      </c>
      <c r="C89" s="266"/>
      <c r="D89" s="265">
        <v>1564076023.4</v>
      </c>
      <c r="E89" s="265">
        <v>1978986944.57</v>
      </c>
      <c r="F89" s="265">
        <v>1226607921.0700002</v>
      </c>
      <c r="G89" s="266"/>
      <c r="H89" s="265">
        <v>811696999.9</v>
      </c>
      <c r="I89" s="279">
        <f>LOOKUP(осв!A:A,mapping!A:A,mapping!F:F)</f>
        <v>218</v>
      </c>
    </row>
    <row r="90" spans="1:9" ht="72">
      <c r="A90" s="263">
        <v>3512</v>
      </c>
      <c r="B90" s="264" t="s">
        <v>379</v>
      </c>
      <c r="C90" s="266"/>
      <c r="D90" s="265">
        <v>160601512.69</v>
      </c>
      <c r="E90" s="265">
        <v>14819732.08</v>
      </c>
      <c r="F90" s="265">
        <v>14687045.74</v>
      </c>
      <c r="G90" s="266"/>
      <c r="H90" s="265">
        <v>160468826.35</v>
      </c>
      <c r="I90" s="279">
        <f>LOOKUP(осв!A:A,mapping!A:A,mapping!F:F)</f>
        <v>218</v>
      </c>
    </row>
    <row r="91" spans="1:9" ht="60">
      <c r="A91" s="263">
        <v>3540</v>
      </c>
      <c r="B91" s="264" t="s">
        <v>23</v>
      </c>
      <c r="C91" s="266"/>
      <c r="D91" s="267">
        <v>-6236638.76</v>
      </c>
      <c r="E91" s="266"/>
      <c r="F91" s="266"/>
      <c r="G91" s="266"/>
      <c r="H91" s="267">
        <v>-6236638.76</v>
      </c>
      <c r="I91" s="279">
        <f>LOOKUP(осв!A:A,mapping!A:A,mapping!F:F)</f>
        <v>212</v>
      </c>
    </row>
    <row r="92" spans="1:9" ht="36">
      <c r="A92" s="263">
        <v>4010</v>
      </c>
      <c r="B92" s="264" t="s">
        <v>380</v>
      </c>
      <c r="C92" s="266"/>
      <c r="D92" s="265">
        <v>1646083632.09</v>
      </c>
      <c r="E92" s="266"/>
      <c r="F92" s="266"/>
      <c r="G92" s="266"/>
      <c r="H92" s="265">
        <v>1646083632.09</v>
      </c>
      <c r="I92" s="279">
        <f>LOOKUP(осв!A:A,mapping!A:A,mapping!F:F)</f>
        <v>310</v>
      </c>
    </row>
    <row r="93" spans="1:9" ht="60">
      <c r="A93" s="263">
        <v>4030</v>
      </c>
      <c r="B93" s="264" t="s">
        <v>57</v>
      </c>
      <c r="C93" s="266"/>
      <c r="D93" s="265">
        <v>983900000</v>
      </c>
      <c r="E93" s="266"/>
      <c r="F93" s="266"/>
      <c r="G93" s="266"/>
      <c r="H93" s="265">
        <v>983900000</v>
      </c>
      <c r="I93" s="279">
        <f>LOOKUP(осв!A:A,mapping!A:A,mapping!F:F)</f>
        <v>312</v>
      </c>
    </row>
    <row r="94" spans="1:9" ht="48">
      <c r="A94" s="263">
        <v>4160</v>
      </c>
      <c r="B94" s="264" t="s">
        <v>381</v>
      </c>
      <c r="C94" s="266"/>
      <c r="D94" s="265">
        <v>59718547.67</v>
      </c>
      <c r="E94" s="266"/>
      <c r="F94" s="266"/>
      <c r="G94" s="266"/>
      <c r="H94" s="265">
        <v>59718547.67</v>
      </c>
      <c r="I94" s="279">
        <f>LOOKUP(осв!A:A,mapping!A:A,mapping!F:F)</f>
        <v>311</v>
      </c>
    </row>
    <row r="95" spans="1:9" ht="60">
      <c r="A95" s="263">
        <v>4240</v>
      </c>
      <c r="B95" s="264" t="s">
        <v>382</v>
      </c>
      <c r="C95" s="266"/>
      <c r="D95" s="265">
        <v>6178468.56</v>
      </c>
      <c r="E95" s="266"/>
      <c r="F95" s="266"/>
      <c r="G95" s="266"/>
      <c r="H95" s="265">
        <v>6178468.56</v>
      </c>
      <c r="I95" s="279">
        <f>LOOKUP(осв!A:A,mapping!A:A,mapping!F:F)</f>
        <v>314</v>
      </c>
    </row>
    <row r="96" spans="1:9" ht="96">
      <c r="A96" s="263">
        <v>4310</v>
      </c>
      <c r="B96" s="264" t="s">
        <v>383</v>
      </c>
      <c r="C96" s="266"/>
      <c r="D96" s="265">
        <v>385111544</v>
      </c>
      <c r="E96" s="266"/>
      <c r="F96" s="266"/>
      <c r="G96" s="266"/>
      <c r="H96" s="265">
        <v>385111544</v>
      </c>
      <c r="I96" s="279">
        <f>LOOKUP(осв!A:A,mapping!A:A,mapping!F:F)</f>
        <v>315</v>
      </c>
    </row>
    <row r="97" spans="1:9" ht="48">
      <c r="A97" s="263">
        <v>4430</v>
      </c>
      <c r="B97" s="264" t="s">
        <v>24</v>
      </c>
      <c r="C97" s="266"/>
      <c r="D97" s="267">
        <v>-8234611.91</v>
      </c>
      <c r="E97" s="266"/>
      <c r="F97" s="266"/>
      <c r="G97" s="266"/>
      <c r="H97" s="267">
        <v>-8234611.91</v>
      </c>
      <c r="I97" s="279">
        <f>LOOKUP(осв!A:A,mapping!A:A,mapping!F:F)</f>
        <v>311</v>
      </c>
    </row>
    <row r="98" spans="1:9" ht="24">
      <c r="A98" s="263">
        <v>5020</v>
      </c>
      <c r="B98" s="264" t="s">
        <v>384</v>
      </c>
      <c r="C98" s="266"/>
      <c r="D98" s="265">
        <v>949307000</v>
      </c>
      <c r="E98" s="266"/>
      <c r="F98" s="266"/>
      <c r="G98" s="266"/>
      <c r="H98" s="265">
        <v>949307000</v>
      </c>
      <c r="I98" s="279">
        <f>LOOKUP(осв!A:A,mapping!A:A,mapping!F:F)</f>
        <v>410</v>
      </c>
    </row>
    <row r="99" spans="1:9" ht="12.75">
      <c r="A99" s="263">
        <v>5030</v>
      </c>
      <c r="B99" s="264" t="s">
        <v>385</v>
      </c>
      <c r="C99" s="266"/>
      <c r="D99" s="265">
        <v>1323542524.76</v>
      </c>
      <c r="E99" s="266"/>
      <c r="F99" s="266"/>
      <c r="G99" s="266"/>
      <c r="H99" s="265">
        <v>1323542524.76</v>
      </c>
      <c r="I99" s="279">
        <f>LOOKUP(осв!A:A,mapping!A:A,mapping!F:F)</f>
        <v>410</v>
      </c>
    </row>
    <row r="100" spans="1:9" ht="24">
      <c r="A100" s="263">
        <v>5310</v>
      </c>
      <c r="B100" s="264" t="s">
        <v>13</v>
      </c>
      <c r="C100" s="266"/>
      <c r="D100" s="267">
        <v>-14363200</v>
      </c>
      <c r="E100" s="266"/>
      <c r="F100" s="266"/>
      <c r="G100" s="266"/>
      <c r="H100" s="267">
        <v>-14363200</v>
      </c>
      <c r="I100" s="279">
        <f>LOOKUP(осв!A:A,mapping!A:A,mapping!F:F)</f>
        <v>411</v>
      </c>
    </row>
    <row r="101" spans="1:9" ht="48">
      <c r="A101" s="263">
        <v>5420</v>
      </c>
      <c r="B101" s="264" t="s">
        <v>386</v>
      </c>
      <c r="C101" s="266"/>
      <c r="D101" s="265">
        <v>1721963980.6899998</v>
      </c>
      <c r="E101" s="265">
        <v>13735729.06</v>
      </c>
      <c r="F101" s="266"/>
      <c r="G101" s="266"/>
      <c r="H101" s="265">
        <v>1708228251.63</v>
      </c>
      <c r="I101" s="279">
        <f>LOOKUP(осв!A:A,mapping!A:A,mapping!F:F)</f>
        <v>413</v>
      </c>
    </row>
    <row r="102" spans="1:9" ht="72">
      <c r="A102" s="263">
        <v>5450</v>
      </c>
      <c r="B102" s="264" t="s">
        <v>387</v>
      </c>
      <c r="C102" s="266"/>
      <c r="D102" s="265">
        <v>251843.72</v>
      </c>
      <c r="E102" s="266"/>
      <c r="F102" s="266"/>
      <c r="G102" s="266"/>
      <c r="H102" s="265">
        <v>251843.72</v>
      </c>
      <c r="I102" s="279">
        <f>LOOKUP(осв!A:A,mapping!A:A,mapping!F:F)</f>
        <v>413</v>
      </c>
    </row>
    <row r="103" spans="1:9" ht="60">
      <c r="A103" s="263">
        <v>5460</v>
      </c>
      <c r="B103" s="264" t="s">
        <v>388</v>
      </c>
      <c r="C103" s="266"/>
      <c r="D103" s="267">
        <v>-219430560</v>
      </c>
      <c r="E103" s="266"/>
      <c r="F103" s="266"/>
      <c r="G103" s="266"/>
      <c r="H103" s="267">
        <v>-219430560</v>
      </c>
      <c r="I103" s="279">
        <f>LOOKUP(осв!A:A,mapping!A:A,mapping!F:F)</f>
        <v>413</v>
      </c>
    </row>
    <row r="104" spans="1:9" ht="84">
      <c r="A104" s="263">
        <v>5510</v>
      </c>
      <c r="B104" s="264" t="s">
        <v>389</v>
      </c>
      <c r="C104" s="266"/>
      <c r="D104" s="265">
        <v>548644984.04</v>
      </c>
      <c r="E104" s="266"/>
      <c r="F104" s="267">
        <v>-108712093.23</v>
      </c>
      <c r="G104" s="266"/>
      <c r="H104" s="265">
        <v>439932890.81</v>
      </c>
      <c r="I104" s="279">
        <f>LOOKUP(осв!A:A,mapping!A:A,mapping!F:F)</f>
        <v>414</v>
      </c>
    </row>
    <row r="105" spans="1:9" ht="84">
      <c r="A105" s="263">
        <v>5520</v>
      </c>
      <c r="B105" s="264" t="s">
        <v>390</v>
      </c>
      <c r="C105" s="266"/>
      <c r="D105" s="265">
        <v>647078076.9</v>
      </c>
      <c r="E105" s="266"/>
      <c r="F105" s="266"/>
      <c r="G105" s="266"/>
      <c r="H105" s="265">
        <v>647078076.9</v>
      </c>
      <c r="I105" s="279">
        <f>LOOKUP(осв!A:A,mapping!A:A,mapping!F:F)</f>
        <v>414</v>
      </c>
    </row>
    <row r="106" spans="1:9" ht="48">
      <c r="A106" s="263">
        <v>5610</v>
      </c>
      <c r="B106" s="264" t="s">
        <v>391</v>
      </c>
      <c r="C106" s="266"/>
      <c r="D106" s="266"/>
      <c r="E106" s="265">
        <v>1134694822.88</v>
      </c>
      <c r="F106" s="265">
        <v>1134694822.88</v>
      </c>
      <c r="G106" s="266"/>
      <c r="H106" s="266"/>
      <c r="I106" s="279">
        <f>LOOKUP(осв!A:A,mapping!A:A,mapping!F:F)</f>
        <v>414</v>
      </c>
    </row>
    <row r="107" spans="1:9" ht="60">
      <c r="A107" s="263">
        <v>6010</v>
      </c>
      <c r="B107" s="264" t="s">
        <v>392</v>
      </c>
      <c r="C107" s="266"/>
      <c r="D107" s="266"/>
      <c r="E107" s="265">
        <v>1026402780.46</v>
      </c>
      <c r="F107" s="265">
        <v>1026391209.02</v>
      </c>
      <c r="G107" s="266"/>
      <c r="H107" s="267">
        <v>-11571.44</v>
      </c>
      <c r="I107" s="279">
        <f>LOOKUP(осв!A:A,mapping!A:A,mapping!F:F)</f>
        <v>0</v>
      </c>
    </row>
    <row r="108" spans="1:9" ht="36">
      <c r="A108" s="263">
        <v>6020</v>
      </c>
      <c r="B108" s="264" t="s">
        <v>393</v>
      </c>
      <c r="C108" s="266"/>
      <c r="D108" s="266"/>
      <c r="E108" s="265">
        <v>66758434.03</v>
      </c>
      <c r="F108" s="265">
        <v>66758434.03</v>
      </c>
      <c r="G108" s="266"/>
      <c r="H108" s="266"/>
      <c r="I108" s="279">
        <f>LOOKUP(осв!A:A,mapping!A:A,mapping!F:F)</f>
        <v>0</v>
      </c>
    </row>
    <row r="109" spans="1:9" ht="36">
      <c r="A109" s="263">
        <v>6110</v>
      </c>
      <c r="B109" s="264" t="s">
        <v>394</v>
      </c>
      <c r="C109" s="266"/>
      <c r="D109" s="266"/>
      <c r="E109" s="265">
        <v>4334698.48</v>
      </c>
      <c r="F109" s="265">
        <v>4334698.48</v>
      </c>
      <c r="G109" s="266"/>
      <c r="H109" s="266"/>
      <c r="I109" s="279">
        <f>LOOKUP(осв!A:A,mapping!A:A,mapping!F:F)</f>
        <v>0</v>
      </c>
    </row>
    <row r="110" spans="1:9" ht="48">
      <c r="A110" s="263">
        <v>6160</v>
      </c>
      <c r="B110" s="264" t="s">
        <v>395</v>
      </c>
      <c r="C110" s="266"/>
      <c r="D110" s="266"/>
      <c r="E110" s="265">
        <v>142906.82</v>
      </c>
      <c r="F110" s="265">
        <v>461720.87</v>
      </c>
      <c r="G110" s="266"/>
      <c r="H110" s="265">
        <v>318814.05</v>
      </c>
      <c r="I110" s="279">
        <f>LOOKUP(осв!A:A,mapping!A:A,mapping!F:F)</f>
        <v>0</v>
      </c>
    </row>
    <row r="111" spans="1:9" ht="36">
      <c r="A111" s="263">
        <v>6250</v>
      </c>
      <c r="B111" s="264" t="s">
        <v>396</v>
      </c>
      <c r="C111" s="266"/>
      <c r="D111" s="266"/>
      <c r="E111" s="265">
        <v>38831604.28</v>
      </c>
      <c r="F111" s="265">
        <v>38831604.28</v>
      </c>
      <c r="G111" s="266"/>
      <c r="H111" s="266"/>
      <c r="I111" s="279">
        <f>LOOKUP(осв!A:A,mapping!A:A,mapping!F:F)</f>
        <v>0</v>
      </c>
    </row>
    <row r="112" spans="1:9" ht="24">
      <c r="A112" s="263">
        <v>6280</v>
      </c>
      <c r="B112" s="264" t="s">
        <v>19</v>
      </c>
      <c r="C112" s="266"/>
      <c r="D112" s="266"/>
      <c r="E112" s="265">
        <v>64982832.84</v>
      </c>
      <c r="F112" s="265">
        <v>65169229.84</v>
      </c>
      <c r="G112" s="266"/>
      <c r="H112" s="265">
        <v>186397</v>
      </c>
      <c r="I112" s="279">
        <f>LOOKUP(осв!A:A,mapping!A:A,mapping!F:F)</f>
        <v>0</v>
      </c>
    </row>
    <row r="113" spans="1:9" ht="72">
      <c r="A113" s="263">
        <v>7010</v>
      </c>
      <c r="B113" s="264" t="s">
        <v>397</v>
      </c>
      <c r="C113" s="266"/>
      <c r="D113" s="266"/>
      <c r="E113" s="265">
        <v>754808777.89</v>
      </c>
      <c r="F113" s="265">
        <v>754786367.55</v>
      </c>
      <c r="G113" s="265">
        <v>22410.34</v>
      </c>
      <c r="H113" s="266"/>
      <c r="I113" s="279">
        <f>LOOKUP(осв!A:A,mapping!A:A,mapping!F:F)</f>
        <v>0</v>
      </c>
    </row>
    <row r="114" spans="1:9" ht="60">
      <c r="A114" s="263">
        <v>7110</v>
      </c>
      <c r="B114" s="264" t="s">
        <v>398</v>
      </c>
      <c r="C114" s="266"/>
      <c r="D114" s="266"/>
      <c r="E114" s="265">
        <v>192201343.09</v>
      </c>
      <c r="F114" s="265">
        <v>193458450.62</v>
      </c>
      <c r="G114" s="267">
        <v>-1257107.53</v>
      </c>
      <c r="H114" s="266"/>
      <c r="I114" s="279">
        <f>LOOKUP(осв!A:A,mapping!A:A,mapping!F:F)</f>
        <v>0</v>
      </c>
    </row>
    <row r="115" spans="1:9" ht="24">
      <c r="A115" s="263">
        <v>7210</v>
      </c>
      <c r="B115" s="264" t="s">
        <v>67</v>
      </c>
      <c r="C115" s="266"/>
      <c r="D115" s="266"/>
      <c r="E115" s="265">
        <v>119367034.99</v>
      </c>
      <c r="F115" s="265">
        <v>116788405.63</v>
      </c>
      <c r="G115" s="265">
        <v>2578629.36</v>
      </c>
      <c r="H115" s="266"/>
      <c r="I115" s="279">
        <f>LOOKUP(осв!A:A,mapping!A:A,mapping!F:F)</f>
        <v>0</v>
      </c>
    </row>
    <row r="116" spans="1:9" ht="48">
      <c r="A116" s="263">
        <v>7211</v>
      </c>
      <c r="B116" s="264" t="s">
        <v>399</v>
      </c>
      <c r="C116" s="266"/>
      <c r="D116" s="266"/>
      <c r="E116" s="268">
        <v>65</v>
      </c>
      <c r="F116" s="268">
        <v>65</v>
      </c>
      <c r="G116" s="266"/>
      <c r="H116" s="266"/>
      <c r="I116" s="279">
        <f>LOOKUP(осв!A:A,mapping!A:A,mapping!F:F)</f>
        <v>0</v>
      </c>
    </row>
    <row r="117" spans="1:9" ht="36">
      <c r="A117" s="263">
        <v>7310</v>
      </c>
      <c r="B117" s="264" t="s">
        <v>400</v>
      </c>
      <c r="C117" s="266"/>
      <c r="D117" s="266"/>
      <c r="E117" s="265">
        <v>122346119.76</v>
      </c>
      <c r="F117" s="265">
        <v>122346119.76</v>
      </c>
      <c r="G117" s="266"/>
      <c r="H117" s="266"/>
      <c r="I117" s="279">
        <f>LOOKUP(осв!A:A,mapping!A:A,mapping!F:F)</f>
        <v>0</v>
      </c>
    </row>
    <row r="118" spans="1:9" ht="36">
      <c r="A118" s="263">
        <v>7410</v>
      </c>
      <c r="B118" s="264" t="s">
        <v>401</v>
      </c>
      <c r="C118" s="266"/>
      <c r="D118" s="266"/>
      <c r="E118" s="265">
        <v>497827.37</v>
      </c>
      <c r="F118" s="265">
        <v>497827.37</v>
      </c>
      <c r="G118" s="266"/>
      <c r="H118" s="266"/>
      <c r="I118" s="279">
        <f>LOOKUP(осв!A:A,mapping!A:A,mapping!F:F)</f>
        <v>0</v>
      </c>
    </row>
    <row r="119" spans="1:9" ht="36">
      <c r="A119" s="263">
        <v>7430</v>
      </c>
      <c r="B119" s="264" t="s">
        <v>402</v>
      </c>
      <c r="C119" s="266"/>
      <c r="D119" s="266"/>
      <c r="E119" s="265">
        <v>41147921.1</v>
      </c>
      <c r="F119" s="265">
        <v>41147921.1</v>
      </c>
      <c r="G119" s="266"/>
      <c r="H119" s="266"/>
      <c r="I119" s="279">
        <f>LOOKUP(осв!A:A,mapping!A:A,mapping!F:F)</f>
        <v>0</v>
      </c>
    </row>
    <row r="120" spans="1:9" ht="24">
      <c r="A120" s="263">
        <v>7470</v>
      </c>
      <c r="B120" s="264" t="s">
        <v>279</v>
      </c>
      <c r="C120" s="266"/>
      <c r="D120" s="266"/>
      <c r="E120" s="265">
        <v>41168584.44</v>
      </c>
      <c r="F120" s="265">
        <v>41848218.01</v>
      </c>
      <c r="G120" s="267">
        <v>-679633.57</v>
      </c>
      <c r="H120" s="266"/>
      <c r="I120" s="279">
        <f>LOOKUP(осв!A:A,mapping!A:A,mapping!F:F)</f>
        <v>0</v>
      </c>
    </row>
    <row r="121" spans="1:9" ht="60">
      <c r="A121" s="263">
        <v>7710</v>
      </c>
      <c r="B121" s="264" t="s">
        <v>403</v>
      </c>
      <c r="C121" s="266"/>
      <c r="D121" s="266"/>
      <c r="E121" s="265">
        <v>11343867.78</v>
      </c>
      <c r="F121" s="265">
        <v>11343867.78</v>
      </c>
      <c r="G121" s="266"/>
      <c r="H121" s="266"/>
      <c r="I121" s="279">
        <f>LOOKUP(осв!A:A,mapping!A:A,mapping!F:F)</f>
        <v>0</v>
      </c>
    </row>
    <row r="122" spans="1:9" ht="24">
      <c r="A122" s="263">
        <v>8110</v>
      </c>
      <c r="B122" s="264" t="s">
        <v>322</v>
      </c>
      <c r="C122" s="266"/>
      <c r="D122" s="266"/>
      <c r="E122" s="265">
        <v>7998814074.629999</v>
      </c>
      <c r="F122" s="265">
        <v>8000510250.28</v>
      </c>
      <c r="G122" s="267">
        <v>-1696175.65</v>
      </c>
      <c r="H122" s="266"/>
      <c r="I122" s="279">
        <f>LOOKUP(осв!A:A,mapping!A:A,mapping!F:F)</f>
        <v>0</v>
      </c>
    </row>
    <row r="123" spans="1:9" ht="36">
      <c r="A123" s="263">
        <v>8310</v>
      </c>
      <c r="B123" s="264" t="s">
        <v>323</v>
      </c>
      <c r="C123" s="266"/>
      <c r="D123" s="266"/>
      <c r="E123" s="265">
        <v>242892130.31</v>
      </c>
      <c r="F123" s="265">
        <v>243562701.21</v>
      </c>
      <c r="G123" s="267">
        <v>-670570.9</v>
      </c>
      <c r="H123" s="266"/>
      <c r="I123" s="279">
        <f>LOOKUP(осв!A:A,mapping!A:A,mapping!F:F)</f>
        <v>0</v>
      </c>
    </row>
    <row r="124" spans="1:9" ht="24">
      <c r="A124" s="263">
        <v>8410</v>
      </c>
      <c r="B124" s="264" t="s">
        <v>404</v>
      </c>
      <c r="C124" s="266"/>
      <c r="D124" s="266"/>
      <c r="E124" s="265">
        <v>5436007.22</v>
      </c>
      <c r="F124" s="265">
        <v>5436007.22</v>
      </c>
      <c r="G124" s="266"/>
      <c r="H124" s="266"/>
      <c r="I124" s="279">
        <f>LOOKUP(осв!A:A,mapping!A:A,mapping!F:F)</f>
        <v>0</v>
      </c>
    </row>
    <row r="125" ht="12.75">
      <c r="I125" s="279"/>
    </row>
    <row r="126" ht="12.75">
      <c r="I126" s="279"/>
    </row>
    <row r="127" ht="12.75">
      <c r="I127" s="279"/>
    </row>
    <row r="128" ht="12.75">
      <c r="I128" s="279"/>
    </row>
    <row r="129" ht="12.75">
      <c r="I129" s="279"/>
    </row>
    <row r="130" ht="12.75">
      <c r="I130" s="279"/>
    </row>
    <row r="131" ht="12.75">
      <c r="I131" s="279"/>
    </row>
    <row r="132" ht="12.75">
      <c r="I132" s="279"/>
    </row>
    <row r="133" ht="12.75">
      <c r="I133" s="279"/>
    </row>
    <row r="134" ht="12.75">
      <c r="I134" s="279"/>
    </row>
    <row r="135" ht="12.75">
      <c r="I135" s="279"/>
    </row>
    <row r="136" ht="12.75">
      <c r="I136" s="279"/>
    </row>
    <row r="137" ht="12.75">
      <c r="I137" s="279"/>
    </row>
    <row r="138" ht="12.75">
      <c r="I138" s="279"/>
    </row>
    <row r="139" ht="12.75">
      <c r="I139" s="279"/>
    </row>
    <row r="140" ht="12.75">
      <c r="I140" s="279"/>
    </row>
    <row r="141" ht="12.75">
      <c r="I141" s="279"/>
    </row>
    <row r="142" ht="12.75">
      <c r="I142" s="279"/>
    </row>
    <row r="143" ht="12.75">
      <c r="I143" s="279"/>
    </row>
    <row r="144" ht="12.75">
      <c r="I144" s="279"/>
    </row>
    <row r="145" ht="12.75">
      <c r="I145" s="279"/>
    </row>
    <row r="146" ht="12.75">
      <c r="I146" s="279"/>
    </row>
    <row r="147" ht="12.75">
      <c r="I147" s="279"/>
    </row>
    <row r="148" ht="12.75">
      <c r="I148" s="279"/>
    </row>
    <row r="149" ht="12.75">
      <c r="I149" s="279"/>
    </row>
    <row r="150" ht="12.75">
      <c r="I150" s="279"/>
    </row>
    <row r="151" ht="12.75">
      <c r="I151" s="279"/>
    </row>
    <row r="152" ht="12.75">
      <c r="I152" s="279"/>
    </row>
    <row r="153" ht="12.75">
      <c r="I153" s="279"/>
    </row>
    <row r="154" ht="12.75">
      <c r="I154" s="279"/>
    </row>
    <row r="155" ht="12.75">
      <c r="I155" s="279"/>
    </row>
    <row r="156" ht="12.75">
      <c r="I156" s="279"/>
    </row>
    <row r="157" ht="12.75">
      <c r="I157" s="279"/>
    </row>
    <row r="158" ht="12.75">
      <c r="I158" s="279"/>
    </row>
    <row r="159" ht="12.75">
      <c r="I159" s="279"/>
    </row>
    <row r="160" ht="12.75">
      <c r="I160" s="279"/>
    </row>
    <row r="161" ht="12.75">
      <c r="I161" s="279"/>
    </row>
    <row r="162" ht="12.75">
      <c r="I162" s="279"/>
    </row>
    <row r="163" ht="12.75">
      <c r="I163" s="279"/>
    </row>
    <row r="164" ht="12.75">
      <c r="I164" s="279"/>
    </row>
    <row r="165" ht="12.75">
      <c r="I165" s="279"/>
    </row>
    <row r="166" ht="12.75">
      <c r="I166" s="279"/>
    </row>
    <row r="167" ht="12.75">
      <c r="I167" s="279"/>
    </row>
    <row r="168" ht="12.75">
      <c r="I168" s="279"/>
    </row>
    <row r="169" ht="12.75">
      <c r="I169" s="279"/>
    </row>
    <row r="170" ht="12.75">
      <c r="I170" s="279"/>
    </row>
    <row r="171" ht="12.75">
      <c r="I171" s="279"/>
    </row>
    <row r="172" ht="12.75">
      <c r="I172" s="279"/>
    </row>
    <row r="173" ht="12.75">
      <c r="I173" s="279"/>
    </row>
    <row r="174" ht="12.75">
      <c r="I174" s="279"/>
    </row>
    <row r="175" ht="12.75">
      <c r="I175" s="279"/>
    </row>
    <row r="176" ht="12.75">
      <c r="I176" s="279"/>
    </row>
    <row r="177" ht="12.75">
      <c r="I177" s="279"/>
    </row>
    <row r="178" ht="12.75">
      <c r="I178" s="279"/>
    </row>
    <row r="179" ht="12.75">
      <c r="I179" s="279"/>
    </row>
    <row r="180" ht="12.75">
      <c r="I180" s="279"/>
    </row>
    <row r="181" ht="12.75">
      <c r="I181" s="279"/>
    </row>
    <row r="182" ht="12.75">
      <c r="I182" s="279"/>
    </row>
    <row r="183" ht="12.75">
      <c r="I183" s="279"/>
    </row>
    <row r="184" ht="12.75">
      <c r="I184" s="279"/>
    </row>
    <row r="185" ht="12.75">
      <c r="I185" s="279"/>
    </row>
    <row r="186" ht="12.75">
      <c r="I186" s="279"/>
    </row>
    <row r="187" ht="12.75">
      <c r="I187" s="279"/>
    </row>
    <row r="188" ht="12.75">
      <c r="I188" s="279"/>
    </row>
    <row r="189" ht="12.75">
      <c r="I189" s="279"/>
    </row>
    <row r="190" ht="12.75">
      <c r="I190" s="279"/>
    </row>
    <row r="191" ht="12.75">
      <c r="I191" s="279"/>
    </row>
    <row r="192" ht="12.75">
      <c r="I192" s="279"/>
    </row>
    <row r="193" ht="12.75">
      <c r="I193" s="279"/>
    </row>
    <row r="194" ht="12.75">
      <c r="I194" s="279"/>
    </row>
    <row r="195" ht="12.75">
      <c r="I195" s="279"/>
    </row>
    <row r="196" ht="12.75">
      <c r="I196" s="279"/>
    </row>
    <row r="197" ht="12.75">
      <c r="I197" s="279"/>
    </row>
    <row r="198" ht="12.75">
      <c r="I198" s="279"/>
    </row>
    <row r="199" ht="12.75">
      <c r="I199" s="279"/>
    </row>
    <row r="200" ht="12.75">
      <c r="I200" s="279"/>
    </row>
    <row r="201" ht="12.75">
      <c r="I201" s="279"/>
    </row>
  </sheetData>
  <sheetProtection/>
  <autoFilter ref="A1:J124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H123"/>
  <sheetViews>
    <sheetView zoomScalePageLayoutView="0" workbookViewId="0" topLeftCell="A58">
      <selection activeCell="B112" sqref="B112"/>
    </sheetView>
  </sheetViews>
  <sheetFormatPr defaultColWidth="9.00390625" defaultRowHeight="12.75"/>
  <cols>
    <col min="1" max="1" width="17.25390625" style="0" customWidth="1"/>
    <col min="2" max="2" width="38.875" style="0" customWidth="1"/>
    <col min="3" max="3" width="12.00390625" style="0" customWidth="1"/>
    <col min="5" max="5" width="29.00390625" style="0" bestFit="1" customWidth="1"/>
  </cols>
  <sheetData>
    <row r="1" spans="1:7" ht="12.75">
      <c r="A1" s="238" t="s">
        <v>248</v>
      </c>
      <c r="B1" s="239" t="s">
        <v>294</v>
      </c>
      <c r="C1" t="s">
        <v>409</v>
      </c>
      <c r="D1" t="s">
        <v>410</v>
      </c>
      <c r="E1" t="s">
        <v>411</v>
      </c>
      <c r="F1" t="s">
        <v>461</v>
      </c>
      <c r="G1" t="s">
        <v>462</v>
      </c>
    </row>
    <row r="2" spans="1:6" ht="12.75">
      <c r="A2" s="236">
        <v>1010</v>
      </c>
      <c r="B2" s="237" t="s">
        <v>295</v>
      </c>
      <c r="C2" t="s">
        <v>412</v>
      </c>
      <c r="D2" t="s">
        <v>413</v>
      </c>
      <c r="E2" t="s">
        <v>413</v>
      </c>
      <c r="F2">
        <v>10</v>
      </c>
    </row>
    <row r="3" spans="1:6" ht="12.75">
      <c r="A3" s="236">
        <v>1021</v>
      </c>
      <c r="B3" s="237" t="s">
        <v>296</v>
      </c>
      <c r="C3" t="s">
        <v>412</v>
      </c>
      <c r="D3" t="s">
        <v>413</v>
      </c>
      <c r="E3" t="s">
        <v>413</v>
      </c>
      <c r="F3">
        <v>10</v>
      </c>
    </row>
    <row r="4" spans="1:6" ht="12.75">
      <c r="A4" s="236">
        <v>1022</v>
      </c>
      <c r="B4" s="237" t="s">
        <v>297</v>
      </c>
      <c r="C4" t="s">
        <v>412</v>
      </c>
      <c r="D4" t="s">
        <v>413</v>
      </c>
      <c r="E4" t="s">
        <v>413</v>
      </c>
      <c r="F4">
        <v>10</v>
      </c>
    </row>
    <row r="5" spans="1:6" ht="24">
      <c r="A5" s="236">
        <v>1030</v>
      </c>
      <c r="B5" s="237" t="s">
        <v>298</v>
      </c>
      <c r="C5" t="s">
        <v>412</v>
      </c>
      <c r="D5" t="s">
        <v>413</v>
      </c>
      <c r="E5" t="s">
        <v>413</v>
      </c>
      <c r="F5">
        <v>10</v>
      </c>
    </row>
    <row r="6" spans="1:6" ht="24">
      <c r="A6" s="236">
        <v>1050</v>
      </c>
      <c r="B6" s="237" t="s">
        <v>299</v>
      </c>
      <c r="C6" t="s">
        <v>412</v>
      </c>
      <c r="D6" t="s">
        <v>413</v>
      </c>
      <c r="E6" t="s">
        <v>413</v>
      </c>
      <c r="F6">
        <v>15</v>
      </c>
    </row>
    <row r="7" spans="1:6" ht="12.75">
      <c r="A7" s="236">
        <v>1060</v>
      </c>
      <c r="B7" s="237" t="s">
        <v>300</v>
      </c>
      <c r="C7" t="s">
        <v>412</v>
      </c>
      <c r="D7" t="s">
        <v>413</v>
      </c>
      <c r="E7" t="s">
        <v>413</v>
      </c>
      <c r="F7">
        <v>15</v>
      </c>
    </row>
    <row r="8" spans="1:6" ht="24">
      <c r="A8" s="236">
        <v>1150</v>
      </c>
      <c r="B8" s="237" t="s">
        <v>301</v>
      </c>
      <c r="C8" t="s">
        <v>412</v>
      </c>
      <c r="D8" t="s">
        <v>416</v>
      </c>
      <c r="E8" t="s">
        <v>417</v>
      </c>
      <c r="F8">
        <v>19</v>
      </c>
    </row>
    <row r="9" spans="1:6" ht="24">
      <c r="A9" s="236">
        <v>1210</v>
      </c>
      <c r="B9" s="237" t="s">
        <v>302</v>
      </c>
      <c r="C9" t="s">
        <v>412</v>
      </c>
      <c r="D9" t="s">
        <v>416</v>
      </c>
      <c r="E9" t="s">
        <v>418</v>
      </c>
      <c r="F9">
        <v>16</v>
      </c>
    </row>
    <row r="10" spans="1:6" ht="24">
      <c r="A10" s="236">
        <v>1220</v>
      </c>
      <c r="B10" s="237" t="s">
        <v>303</v>
      </c>
      <c r="C10" t="s">
        <v>412</v>
      </c>
      <c r="D10" t="s">
        <v>416</v>
      </c>
      <c r="E10" t="s">
        <v>421</v>
      </c>
      <c r="F10">
        <v>16</v>
      </c>
    </row>
    <row r="11" spans="1:6" ht="24">
      <c r="A11" s="236">
        <v>1230</v>
      </c>
      <c r="B11" s="237" t="s">
        <v>304</v>
      </c>
      <c r="C11" t="s">
        <v>412</v>
      </c>
      <c r="D11" t="s">
        <v>416</v>
      </c>
      <c r="E11" t="s">
        <v>421</v>
      </c>
      <c r="F11">
        <v>16</v>
      </c>
    </row>
    <row r="12" spans="1:6" ht="24">
      <c r="A12" s="236">
        <v>1240</v>
      </c>
      <c r="B12" s="237" t="s">
        <v>305</v>
      </c>
      <c r="C12" t="s">
        <v>412</v>
      </c>
      <c r="D12" t="s">
        <v>416</v>
      </c>
      <c r="E12" t="s">
        <v>421</v>
      </c>
      <c r="F12">
        <v>16</v>
      </c>
    </row>
    <row r="13" spans="1:6" ht="24">
      <c r="A13" s="236">
        <v>1251</v>
      </c>
      <c r="B13" s="237" t="s">
        <v>306</v>
      </c>
      <c r="C13" t="s">
        <v>412</v>
      </c>
      <c r="D13" t="s">
        <v>416</v>
      </c>
      <c r="E13" t="s">
        <v>422</v>
      </c>
      <c r="F13">
        <v>16</v>
      </c>
    </row>
    <row r="14" spans="1:6" ht="24">
      <c r="A14" s="236">
        <v>1252</v>
      </c>
      <c r="B14" s="237" t="s">
        <v>307</v>
      </c>
      <c r="C14" t="s">
        <v>412</v>
      </c>
      <c r="D14" t="s">
        <v>416</v>
      </c>
      <c r="E14" t="s">
        <v>422</v>
      </c>
      <c r="F14">
        <v>16</v>
      </c>
    </row>
    <row r="15" spans="1:6" ht="24">
      <c r="A15" s="236">
        <v>1253</v>
      </c>
      <c r="B15" s="237" t="s">
        <v>308</v>
      </c>
      <c r="C15" t="s">
        <v>412</v>
      </c>
      <c r="D15" t="s">
        <v>416</v>
      </c>
      <c r="E15" t="s">
        <v>422</v>
      </c>
      <c r="F15">
        <v>16</v>
      </c>
    </row>
    <row r="16" spans="1:6" ht="36">
      <c r="A16" s="236">
        <v>1254</v>
      </c>
      <c r="B16" s="237" t="s">
        <v>309</v>
      </c>
      <c r="C16" t="s">
        <v>412</v>
      </c>
      <c r="D16" t="s">
        <v>416</v>
      </c>
      <c r="E16" t="s">
        <v>422</v>
      </c>
      <c r="F16">
        <v>16</v>
      </c>
    </row>
    <row r="17" spans="1:6" ht="24">
      <c r="A17" s="236">
        <v>1270</v>
      </c>
      <c r="B17" s="237" t="s">
        <v>310</v>
      </c>
      <c r="C17" t="s">
        <v>412</v>
      </c>
      <c r="D17" t="s">
        <v>416</v>
      </c>
      <c r="E17" t="s">
        <v>422</v>
      </c>
      <c r="F17">
        <v>16</v>
      </c>
    </row>
    <row r="18" spans="1:6" ht="24">
      <c r="A18" s="236">
        <v>1281</v>
      </c>
      <c r="B18" s="237" t="s">
        <v>311</v>
      </c>
      <c r="C18" t="s">
        <v>412</v>
      </c>
      <c r="D18" t="s">
        <v>416</v>
      </c>
      <c r="E18" t="s">
        <v>422</v>
      </c>
      <c r="F18">
        <v>16</v>
      </c>
    </row>
    <row r="19" spans="1:6" ht="12.75">
      <c r="A19" s="236">
        <v>1282</v>
      </c>
      <c r="B19" s="237" t="s">
        <v>312</v>
      </c>
      <c r="C19" t="s">
        <v>412</v>
      </c>
      <c r="D19" t="s">
        <v>416</v>
      </c>
      <c r="E19" t="s">
        <v>422</v>
      </c>
      <c r="F19">
        <v>16</v>
      </c>
    </row>
    <row r="20" spans="1:6" ht="24">
      <c r="A20" s="236">
        <v>1284</v>
      </c>
      <c r="B20" s="237" t="s">
        <v>313</v>
      </c>
      <c r="C20" t="s">
        <v>412</v>
      </c>
      <c r="D20" t="s">
        <v>416</v>
      </c>
      <c r="E20" t="s">
        <v>422</v>
      </c>
      <c r="F20">
        <v>16</v>
      </c>
    </row>
    <row r="21" spans="1:6" ht="12.75">
      <c r="A21" s="236">
        <v>1290</v>
      </c>
      <c r="B21" s="237" t="s">
        <v>314</v>
      </c>
      <c r="C21" t="s">
        <v>412</v>
      </c>
      <c r="D21" t="s">
        <v>416</v>
      </c>
      <c r="E21" t="s">
        <v>423</v>
      </c>
      <c r="F21">
        <v>16</v>
      </c>
    </row>
    <row r="22" spans="1:6" ht="12.75">
      <c r="A22" s="236">
        <v>1311</v>
      </c>
      <c r="B22" s="237" t="s">
        <v>315</v>
      </c>
      <c r="C22" t="s">
        <v>412</v>
      </c>
      <c r="D22" t="s">
        <v>424</v>
      </c>
      <c r="E22" t="s">
        <v>424</v>
      </c>
      <c r="F22">
        <v>18</v>
      </c>
    </row>
    <row r="23" spans="1:6" ht="12.75">
      <c r="A23" s="236">
        <v>1312</v>
      </c>
      <c r="B23" s="237" t="s">
        <v>316</v>
      </c>
      <c r="C23" t="s">
        <v>412</v>
      </c>
      <c r="D23" t="s">
        <v>424</v>
      </c>
      <c r="E23" t="s">
        <v>424</v>
      </c>
      <c r="F23">
        <v>18</v>
      </c>
    </row>
    <row r="24" spans="1:6" ht="12.75">
      <c r="A24" s="236">
        <v>1314</v>
      </c>
      <c r="B24" s="237" t="s">
        <v>317</v>
      </c>
      <c r="C24" t="s">
        <v>412</v>
      </c>
      <c r="D24" t="s">
        <v>424</v>
      </c>
      <c r="E24" t="s">
        <v>424</v>
      </c>
      <c r="F24">
        <v>18</v>
      </c>
    </row>
    <row r="25" spans="1:6" ht="12.75">
      <c r="A25" s="236">
        <v>1315</v>
      </c>
      <c r="B25" s="237" t="s">
        <v>318</v>
      </c>
      <c r="C25" t="s">
        <v>412</v>
      </c>
      <c r="D25" t="s">
        <v>424</v>
      </c>
      <c r="E25" t="s">
        <v>424</v>
      </c>
      <c r="F25">
        <v>18</v>
      </c>
    </row>
    <row r="26" spans="1:6" ht="12.75">
      <c r="A26" s="236">
        <v>1317</v>
      </c>
      <c r="B26" s="237" t="s">
        <v>319</v>
      </c>
      <c r="C26" t="s">
        <v>412</v>
      </c>
      <c r="D26" t="s">
        <v>424</v>
      </c>
      <c r="E26" t="s">
        <v>424</v>
      </c>
      <c r="F26">
        <v>18</v>
      </c>
    </row>
    <row r="27" spans="1:6" ht="12.75">
      <c r="A27" s="236">
        <v>1320</v>
      </c>
      <c r="B27" s="237" t="s">
        <v>320</v>
      </c>
      <c r="C27" t="s">
        <v>412</v>
      </c>
      <c r="D27" t="s">
        <v>424</v>
      </c>
      <c r="E27" t="s">
        <v>425</v>
      </c>
      <c r="F27">
        <v>18</v>
      </c>
    </row>
    <row r="28" spans="1:6" ht="12.75">
      <c r="A28" s="236">
        <v>1330</v>
      </c>
      <c r="B28" s="237" t="s">
        <v>321</v>
      </c>
      <c r="C28" t="s">
        <v>412</v>
      </c>
      <c r="D28" t="s">
        <v>424</v>
      </c>
      <c r="E28" t="s">
        <v>424</v>
      </c>
      <c r="F28">
        <v>18</v>
      </c>
    </row>
    <row r="29" spans="1:6" ht="12.75">
      <c r="A29" s="236">
        <v>1341</v>
      </c>
      <c r="B29" s="237" t="s">
        <v>322</v>
      </c>
      <c r="C29" t="s">
        <v>412</v>
      </c>
      <c r="D29" t="s">
        <v>424</v>
      </c>
      <c r="E29" t="s">
        <v>426</v>
      </c>
      <c r="F29">
        <v>18</v>
      </c>
    </row>
    <row r="30" spans="1:6" ht="12.75">
      <c r="A30" s="236">
        <v>1343</v>
      </c>
      <c r="B30" s="237" t="s">
        <v>323</v>
      </c>
      <c r="C30" t="s">
        <v>412</v>
      </c>
      <c r="D30" t="s">
        <v>424</v>
      </c>
      <c r="E30" t="s">
        <v>426</v>
      </c>
      <c r="F30">
        <v>18</v>
      </c>
    </row>
    <row r="31" spans="1:6" ht="12.75">
      <c r="A31" s="236">
        <v>1410</v>
      </c>
      <c r="B31" s="237" t="s">
        <v>324</v>
      </c>
      <c r="C31" t="s">
        <v>412</v>
      </c>
      <c r="D31" t="s">
        <v>416</v>
      </c>
      <c r="E31" t="s">
        <v>419</v>
      </c>
      <c r="F31">
        <v>17</v>
      </c>
    </row>
    <row r="32" spans="1:6" ht="12.75">
      <c r="A32" s="236">
        <v>1420</v>
      </c>
      <c r="B32" s="237" t="s">
        <v>325</v>
      </c>
      <c r="C32" t="s">
        <v>412</v>
      </c>
      <c r="D32" t="s">
        <v>416</v>
      </c>
      <c r="E32" t="s">
        <v>419</v>
      </c>
      <c r="F32">
        <v>17</v>
      </c>
    </row>
    <row r="33" spans="1:6" ht="24">
      <c r="A33" s="236">
        <v>1430</v>
      </c>
      <c r="B33" s="237" t="s">
        <v>326</v>
      </c>
      <c r="C33" t="s">
        <v>412</v>
      </c>
      <c r="D33" t="s">
        <v>416</v>
      </c>
      <c r="E33" t="s">
        <v>420</v>
      </c>
      <c r="F33">
        <v>17</v>
      </c>
    </row>
    <row r="34" spans="1:6" ht="24">
      <c r="A34" s="236">
        <v>1611</v>
      </c>
      <c r="B34" s="237" t="s">
        <v>327</v>
      </c>
      <c r="C34" t="s">
        <v>412</v>
      </c>
      <c r="D34" t="s">
        <v>416</v>
      </c>
      <c r="E34" t="s">
        <v>429</v>
      </c>
      <c r="F34">
        <v>19</v>
      </c>
    </row>
    <row r="35" spans="1:6" ht="24">
      <c r="A35" s="236">
        <v>1612</v>
      </c>
      <c r="B35" s="237" t="s">
        <v>328</v>
      </c>
      <c r="C35" t="s">
        <v>412</v>
      </c>
      <c r="D35" t="s">
        <v>416</v>
      </c>
      <c r="E35" t="s">
        <v>429</v>
      </c>
      <c r="F35">
        <v>19</v>
      </c>
    </row>
    <row r="36" spans="1:6" ht="12.75">
      <c r="A36" s="236">
        <v>1620</v>
      </c>
      <c r="B36" s="237" t="s">
        <v>329</v>
      </c>
      <c r="C36" t="s">
        <v>412</v>
      </c>
      <c r="D36" t="s">
        <v>430</v>
      </c>
      <c r="E36" t="s">
        <v>427</v>
      </c>
      <c r="F36">
        <v>19</v>
      </c>
    </row>
    <row r="37" spans="1:6" ht="12.75">
      <c r="A37" s="236">
        <v>1630</v>
      </c>
      <c r="B37" s="237" t="s">
        <v>4</v>
      </c>
      <c r="C37" t="s">
        <v>412</v>
      </c>
      <c r="D37" t="s">
        <v>416</v>
      </c>
      <c r="E37" t="s">
        <v>428</v>
      </c>
      <c r="F37">
        <v>19</v>
      </c>
    </row>
    <row r="38" spans="1:6" ht="12.75">
      <c r="A38" s="236">
        <v>2010</v>
      </c>
      <c r="B38" s="237" t="s">
        <v>330</v>
      </c>
      <c r="C38" t="s">
        <v>412</v>
      </c>
      <c r="D38" t="s">
        <v>416</v>
      </c>
      <c r="E38" t="s">
        <v>431</v>
      </c>
      <c r="F38">
        <v>114</v>
      </c>
    </row>
    <row r="39" spans="1:6" ht="24">
      <c r="A39" s="236">
        <v>2040</v>
      </c>
      <c r="B39" s="237" t="s">
        <v>331</v>
      </c>
      <c r="C39" t="s">
        <v>412</v>
      </c>
      <c r="D39" t="s">
        <v>416</v>
      </c>
      <c r="E39" t="s">
        <v>432</v>
      </c>
      <c r="F39">
        <v>114</v>
      </c>
    </row>
    <row r="40" spans="1:5" ht="24">
      <c r="A40" s="236">
        <v>2150</v>
      </c>
      <c r="B40" s="237" t="s">
        <v>333</v>
      </c>
      <c r="C40" t="s">
        <v>412</v>
      </c>
      <c r="D40" t="s">
        <v>416</v>
      </c>
      <c r="E40" t="s">
        <v>428</v>
      </c>
    </row>
    <row r="41" spans="1:6" ht="24">
      <c r="A41" s="236">
        <v>2153</v>
      </c>
      <c r="B41" s="237" t="s">
        <v>333</v>
      </c>
      <c r="C41" t="s">
        <v>412</v>
      </c>
      <c r="D41" t="s">
        <v>416</v>
      </c>
      <c r="E41" t="s">
        <v>428</v>
      </c>
      <c r="F41">
        <v>114</v>
      </c>
    </row>
    <row r="42" spans="1:6" ht="24">
      <c r="A42" s="236">
        <v>2184</v>
      </c>
      <c r="B42" s="237" t="s">
        <v>334</v>
      </c>
      <c r="C42" t="s">
        <v>412</v>
      </c>
      <c r="D42" t="s">
        <v>416</v>
      </c>
      <c r="E42" t="s">
        <v>428</v>
      </c>
      <c r="F42">
        <v>114</v>
      </c>
    </row>
    <row r="43" spans="1:6" ht="12.75">
      <c r="A43" s="236">
        <v>2310</v>
      </c>
      <c r="B43" s="237" t="s">
        <v>335</v>
      </c>
      <c r="C43" t="s">
        <v>412</v>
      </c>
      <c r="D43" t="s">
        <v>433</v>
      </c>
      <c r="E43" t="s">
        <v>433</v>
      </c>
      <c r="F43">
        <v>117</v>
      </c>
    </row>
    <row r="44" spans="1:6" ht="12.75">
      <c r="A44" s="236">
        <v>2411</v>
      </c>
      <c r="B44" s="237" t="s">
        <v>336</v>
      </c>
      <c r="C44" t="s">
        <v>412</v>
      </c>
      <c r="D44" t="s">
        <v>414</v>
      </c>
      <c r="E44" t="s">
        <v>414</v>
      </c>
      <c r="F44">
        <v>118</v>
      </c>
    </row>
    <row r="45" spans="1:6" ht="12.75">
      <c r="A45" s="236">
        <v>2412</v>
      </c>
      <c r="B45" s="237" t="s">
        <v>337</v>
      </c>
      <c r="C45" t="s">
        <v>412</v>
      </c>
      <c r="D45" t="s">
        <v>414</v>
      </c>
      <c r="E45" t="s">
        <v>414</v>
      </c>
      <c r="F45">
        <v>118</v>
      </c>
    </row>
    <row r="46" spans="1:6" ht="24">
      <c r="A46" s="236">
        <v>2413</v>
      </c>
      <c r="B46" s="237" t="s">
        <v>338</v>
      </c>
      <c r="C46" t="s">
        <v>412</v>
      </c>
      <c r="D46" t="s">
        <v>414</v>
      </c>
      <c r="E46" t="s">
        <v>414</v>
      </c>
      <c r="F46">
        <v>118</v>
      </c>
    </row>
    <row r="47" spans="1:6" ht="12.75">
      <c r="A47" s="236">
        <v>2414</v>
      </c>
      <c r="B47" s="237" t="s">
        <v>339</v>
      </c>
      <c r="C47" t="s">
        <v>412</v>
      </c>
      <c r="D47" t="s">
        <v>414</v>
      </c>
      <c r="E47" t="s">
        <v>414</v>
      </c>
      <c r="F47">
        <v>118</v>
      </c>
    </row>
    <row r="48" spans="1:6" ht="12.75">
      <c r="A48" s="236">
        <v>2415</v>
      </c>
      <c r="B48" s="237" t="s">
        <v>340</v>
      </c>
      <c r="C48" t="s">
        <v>412</v>
      </c>
      <c r="D48" t="s">
        <v>414</v>
      </c>
      <c r="E48" t="s">
        <v>414</v>
      </c>
      <c r="F48">
        <v>118</v>
      </c>
    </row>
    <row r="49" spans="1:6" ht="24">
      <c r="A49" s="236">
        <v>2416</v>
      </c>
      <c r="B49" s="237" t="s">
        <v>341</v>
      </c>
      <c r="C49" t="s">
        <v>412</v>
      </c>
      <c r="D49" t="s">
        <v>414</v>
      </c>
      <c r="E49" t="s">
        <v>414</v>
      </c>
      <c r="F49">
        <v>118</v>
      </c>
    </row>
    <row r="50" spans="1:5" ht="12.75">
      <c r="A50" s="236">
        <v>2420</v>
      </c>
      <c r="B50" s="237" t="s">
        <v>342</v>
      </c>
      <c r="C50" t="s">
        <v>412</v>
      </c>
      <c r="D50" t="s">
        <v>414</v>
      </c>
      <c r="E50" t="s">
        <v>434</v>
      </c>
    </row>
    <row r="51" spans="1:6" ht="12.75">
      <c r="A51" s="236">
        <v>2421</v>
      </c>
      <c r="B51" s="237" t="s">
        <v>343</v>
      </c>
      <c r="C51" t="s">
        <v>412</v>
      </c>
      <c r="D51" t="s">
        <v>414</v>
      </c>
      <c r="E51" t="s">
        <v>434</v>
      </c>
      <c r="F51">
        <v>118</v>
      </c>
    </row>
    <row r="52" spans="1:6" ht="12.75">
      <c r="A52" s="236">
        <v>2422</v>
      </c>
      <c r="B52" s="237" t="s">
        <v>344</v>
      </c>
      <c r="C52" t="s">
        <v>412</v>
      </c>
      <c r="D52" t="s">
        <v>414</v>
      </c>
      <c r="E52" t="s">
        <v>434</v>
      </c>
      <c r="F52">
        <v>118</v>
      </c>
    </row>
    <row r="53" spans="1:6" ht="12.75">
      <c r="A53" s="236">
        <v>2423</v>
      </c>
      <c r="B53" s="237" t="s">
        <v>345</v>
      </c>
      <c r="C53" t="s">
        <v>412</v>
      </c>
      <c r="D53" t="s">
        <v>414</v>
      </c>
      <c r="E53" t="s">
        <v>434</v>
      </c>
      <c r="F53">
        <v>118</v>
      </c>
    </row>
    <row r="54" spans="1:6" ht="24">
      <c r="A54" s="236">
        <v>2424</v>
      </c>
      <c r="B54" s="237" t="s">
        <v>346</v>
      </c>
      <c r="C54" t="s">
        <v>412</v>
      </c>
      <c r="D54" t="s">
        <v>414</v>
      </c>
      <c r="E54" t="s">
        <v>434</v>
      </c>
      <c r="F54">
        <v>118</v>
      </c>
    </row>
    <row r="55" spans="1:6" ht="24">
      <c r="A55" s="236">
        <v>2425</v>
      </c>
      <c r="B55" s="237" t="s">
        <v>347</v>
      </c>
      <c r="C55" t="s">
        <v>412</v>
      </c>
      <c r="D55" t="s">
        <v>414</v>
      </c>
      <c r="E55" t="s">
        <v>434</v>
      </c>
      <c r="F55">
        <v>118</v>
      </c>
    </row>
    <row r="56" spans="1:6" ht="12.75">
      <c r="A56" s="236">
        <v>2730</v>
      </c>
      <c r="B56" s="237" t="s">
        <v>348</v>
      </c>
      <c r="C56" t="s">
        <v>412</v>
      </c>
      <c r="D56" t="s">
        <v>435</v>
      </c>
      <c r="E56" t="s">
        <v>435</v>
      </c>
      <c r="F56">
        <v>121</v>
      </c>
    </row>
    <row r="57" spans="1:6" ht="24">
      <c r="A57" s="236">
        <v>2740</v>
      </c>
      <c r="B57" s="237" t="s">
        <v>349</v>
      </c>
      <c r="C57" t="s">
        <v>412</v>
      </c>
      <c r="D57" t="s">
        <v>435</v>
      </c>
      <c r="E57" t="s">
        <v>434</v>
      </c>
      <c r="F57">
        <v>121</v>
      </c>
    </row>
    <row r="58" spans="1:6" ht="24">
      <c r="A58" s="236">
        <v>2810</v>
      </c>
      <c r="B58" s="237" t="s">
        <v>350</v>
      </c>
      <c r="C58" t="s">
        <v>412</v>
      </c>
      <c r="D58" t="s">
        <v>436</v>
      </c>
      <c r="E58" t="s">
        <v>436</v>
      </c>
      <c r="F58">
        <v>122</v>
      </c>
    </row>
    <row r="59" spans="1:6" ht="12.75">
      <c r="A59" s="236">
        <v>2910</v>
      </c>
      <c r="B59" s="237" t="s">
        <v>351</v>
      </c>
      <c r="C59" t="s">
        <v>412</v>
      </c>
      <c r="D59" t="s">
        <v>416</v>
      </c>
      <c r="E59" t="s">
        <v>436</v>
      </c>
      <c r="F59">
        <v>123</v>
      </c>
    </row>
    <row r="60" spans="1:6" ht="12.75">
      <c r="A60" s="236">
        <v>2931</v>
      </c>
      <c r="B60" s="237" t="s">
        <v>352</v>
      </c>
      <c r="C60" t="s">
        <v>412</v>
      </c>
      <c r="D60" t="s">
        <v>437</v>
      </c>
      <c r="E60" t="s">
        <v>437</v>
      </c>
      <c r="F60">
        <v>123</v>
      </c>
    </row>
    <row r="61" spans="1:6" ht="12.75">
      <c r="A61" s="236">
        <v>2933</v>
      </c>
      <c r="B61" s="237" t="s">
        <v>353</v>
      </c>
      <c r="C61" t="s">
        <v>412</v>
      </c>
      <c r="D61" t="s">
        <v>437</v>
      </c>
      <c r="E61" t="s">
        <v>437</v>
      </c>
      <c r="F61">
        <v>123</v>
      </c>
    </row>
    <row r="62" spans="1:6" ht="12.75">
      <c r="A62" s="236">
        <v>2934</v>
      </c>
      <c r="B62" s="237" t="s">
        <v>354</v>
      </c>
      <c r="C62" t="s">
        <v>412</v>
      </c>
      <c r="D62" t="s">
        <v>437</v>
      </c>
      <c r="E62" t="s">
        <v>437</v>
      </c>
      <c r="F62">
        <v>123</v>
      </c>
    </row>
    <row r="63" spans="1:6" ht="12.75">
      <c r="A63" s="236">
        <v>3010</v>
      </c>
      <c r="B63" s="237" t="s">
        <v>355</v>
      </c>
      <c r="C63" t="s">
        <v>412</v>
      </c>
      <c r="D63" t="s">
        <v>51</v>
      </c>
      <c r="E63" t="s">
        <v>51</v>
      </c>
      <c r="F63">
        <v>210</v>
      </c>
    </row>
    <row r="64" spans="1:6" ht="24">
      <c r="A64" s="236">
        <v>3050</v>
      </c>
      <c r="B64" s="237" t="s">
        <v>56</v>
      </c>
      <c r="C64" t="s">
        <v>412</v>
      </c>
      <c r="D64" t="s">
        <v>51</v>
      </c>
      <c r="E64" t="s">
        <v>438</v>
      </c>
      <c r="F64">
        <v>218</v>
      </c>
    </row>
    <row r="65" spans="1:6" ht="24">
      <c r="A65" s="236">
        <v>3110</v>
      </c>
      <c r="B65" s="237" t="s">
        <v>356</v>
      </c>
      <c r="C65" t="s">
        <v>412</v>
      </c>
      <c r="D65" t="s">
        <v>439</v>
      </c>
      <c r="E65" t="s">
        <v>440</v>
      </c>
      <c r="F65">
        <v>215</v>
      </c>
    </row>
    <row r="66" spans="1:6" ht="12.75">
      <c r="A66" s="236">
        <v>3120</v>
      </c>
      <c r="B66" s="237" t="s">
        <v>357</v>
      </c>
      <c r="C66" t="s">
        <v>412</v>
      </c>
      <c r="D66" t="s">
        <v>439</v>
      </c>
      <c r="E66" t="s">
        <v>440</v>
      </c>
      <c r="F66">
        <v>215</v>
      </c>
    </row>
    <row r="67" spans="1:6" ht="12.75">
      <c r="A67" s="236">
        <v>3130</v>
      </c>
      <c r="B67" s="237" t="s">
        <v>325</v>
      </c>
      <c r="C67" t="s">
        <v>412</v>
      </c>
      <c r="D67" t="s">
        <v>439</v>
      </c>
      <c r="E67" t="s">
        <v>440</v>
      </c>
      <c r="F67">
        <v>215</v>
      </c>
    </row>
    <row r="68" spans="1:6" ht="12.75">
      <c r="A68" s="236">
        <v>3150</v>
      </c>
      <c r="B68" s="237" t="s">
        <v>358</v>
      </c>
      <c r="C68" t="s">
        <v>412</v>
      </c>
      <c r="D68" t="s">
        <v>439</v>
      </c>
      <c r="E68" t="s">
        <v>440</v>
      </c>
      <c r="F68">
        <v>215</v>
      </c>
    </row>
    <row r="69" spans="1:6" ht="12.75">
      <c r="A69" s="236">
        <v>3160</v>
      </c>
      <c r="B69" s="237" t="s">
        <v>359</v>
      </c>
      <c r="C69" t="s">
        <v>412</v>
      </c>
      <c r="D69" t="s">
        <v>439</v>
      </c>
      <c r="E69" t="s">
        <v>440</v>
      </c>
      <c r="F69">
        <v>215</v>
      </c>
    </row>
    <row r="70" spans="1:6" ht="12.75">
      <c r="A70" s="236">
        <v>3170</v>
      </c>
      <c r="B70" s="237" t="s">
        <v>360</v>
      </c>
      <c r="C70" t="s">
        <v>412</v>
      </c>
      <c r="D70" t="s">
        <v>439</v>
      </c>
      <c r="E70" t="s">
        <v>440</v>
      </c>
      <c r="F70">
        <v>215</v>
      </c>
    </row>
    <row r="71" spans="1:6" ht="12.75">
      <c r="A71" s="236">
        <v>3180</v>
      </c>
      <c r="B71" s="237" t="s">
        <v>361</v>
      </c>
      <c r="C71" t="s">
        <v>412</v>
      </c>
      <c r="D71" t="s">
        <v>439</v>
      </c>
      <c r="E71" t="s">
        <v>440</v>
      </c>
      <c r="F71">
        <v>215</v>
      </c>
    </row>
    <row r="72" spans="1:6" ht="12.75">
      <c r="A72" s="236">
        <v>3190</v>
      </c>
      <c r="B72" s="237" t="s">
        <v>362</v>
      </c>
      <c r="C72" t="s">
        <v>412</v>
      </c>
      <c r="D72" t="s">
        <v>439</v>
      </c>
      <c r="E72" t="s">
        <v>440</v>
      </c>
      <c r="F72">
        <v>215</v>
      </c>
    </row>
    <row r="73" spans="1:6" ht="12.75">
      <c r="A73" s="236">
        <v>3210</v>
      </c>
      <c r="B73" s="237" t="s">
        <v>363</v>
      </c>
      <c r="C73" t="s">
        <v>412</v>
      </c>
      <c r="D73" t="s">
        <v>439</v>
      </c>
      <c r="E73" t="s">
        <v>441</v>
      </c>
      <c r="F73">
        <v>215</v>
      </c>
    </row>
    <row r="74" spans="1:6" ht="12.75">
      <c r="A74" s="236">
        <v>3220</v>
      </c>
      <c r="B74" s="237" t="s">
        <v>364</v>
      </c>
      <c r="C74" t="s">
        <v>412</v>
      </c>
      <c r="D74" t="s">
        <v>439</v>
      </c>
      <c r="E74" t="s">
        <v>441</v>
      </c>
      <c r="F74">
        <v>215</v>
      </c>
    </row>
    <row r="75" spans="1:6" ht="24">
      <c r="A75" s="236">
        <v>3310</v>
      </c>
      <c r="B75" s="237" t="s">
        <v>365</v>
      </c>
      <c r="C75" t="s">
        <v>412</v>
      </c>
      <c r="D75" t="s">
        <v>439</v>
      </c>
      <c r="E75" t="s">
        <v>447</v>
      </c>
      <c r="F75">
        <v>213</v>
      </c>
    </row>
    <row r="76" spans="1:6" ht="24">
      <c r="A76" s="236">
        <v>3320</v>
      </c>
      <c r="B76" s="237" t="s">
        <v>366</v>
      </c>
      <c r="C76" t="s">
        <v>412</v>
      </c>
      <c r="D76" t="s">
        <v>439</v>
      </c>
      <c r="E76" t="s">
        <v>447</v>
      </c>
      <c r="F76">
        <v>213</v>
      </c>
    </row>
    <row r="77" spans="1:6" ht="36">
      <c r="A77" s="236">
        <v>3330</v>
      </c>
      <c r="B77" s="237" t="s">
        <v>367</v>
      </c>
      <c r="C77" t="s">
        <v>412</v>
      </c>
      <c r="D77" t="s">
        <v>439</v>
      </c>
      <c r="E77" t="s">
        <v>447</v>
      </c>
      <c r="F77">
        <v>213</v>
      </c>
    </row>
    <row r="78" spans="1:6" ht="36">
      <c r="A78" s="236">
        <v>3340</v>
      </c>
      <c r="B78" s="237" t="s">
        <v>368</v>
      </c>
      <c r="C78" t="s">
        <v>412</v>
      </c>
      <c r="D78" t="s">
        <v>439</v>
      </c>
      <c r="E78" t="s">
        <v>447</v>
      </c>
      <c r="F78">
        <v>213</v>
      </c>
    </row>
    <row r="79" spans="1:6" ht="24">
      <c r="A79" s="236">
        <v>3350</v>
      </c>
      <c r="B79" s="237" t="s">
        <v>369</v>
      </c>
      <c r="C79" t="s">
        <v>412</v>
      </c>
      <c r="D79" t="s">
        <v>439</v>
      </c>
      <c r="E79" t="s">
        <v>445</v>
      </c>
      <c r="F79">
        <v>217</v>
      </c>
    </row>
    <row r="80" spans="1:6" ht="24">
      <c r="A80" s="236">
        <v>3381</v>
      </c>
      <c r="B80" s="237" t="s">
        <v>370</v>
      </c>
      <c r="C80" t="s">
        <v>412</v>
      </c>
      <c r="D80" t="s">
        <v>439</v>
      </c>
      <c r="E80" t="s">
        <v>442</v>
      </c>
      <c r="F80">
        <v>212</v>
      </c>
    </row>
    <row r="81" spans="1:6" ht="24">
      <c r="A81" s="236">
        <v>3382</v>
      </c>
      <c r="B81" s="237" t="s">
        <v>371</v>
      </c>
      <c r="C81" t="s">
        <v>412</v>
      </c>
      <c r="D81" t="s">
        <v>439</v>
      </c>
      <c r="E81" t="s">
        <v>442</v>
      </c>
      <c r="F81">
        <v>212</v>
      </c>
    </row>
    <row r="82" spans="1:2" ht="36">
      <c r="A82" s="236">
        <v>3391</v>
      </c>
      <c r="B82" s="237" t="s">
        <v>372</v>
      </c>
    </row>
    <row r="83" spans="1:6" ht="24">
      <c r="A83" s="236">
        <v>3394</v>
      </c>
      <c r="B83" s="237" t="s">
        <v>373</v>
      </c>
      <c r="C83" t="s">
        <v>412</v>
      </c>
      <c r="D83" t="s">
        <v>439</v>
      </c>
      <c r="E83" t="s">
        <v>446</v>
      </c>
      <c r="F83">
        <v>218</v>
      </c>
    </row>
    <row r="84" spans="1:6" ht="12.75">
      <c r="A84" s="236">
        <v>3395</v>
      </c>
      <c r="B84" s="237" t="s">
        <v>374</v>
      </c>
      <c r="C84" t="s">
        <v>412</v>
      </c>
      <c r="D84" t="s">
        <v>439</v>
      </c>
      <c r="E84" t="s">
        <v>446</v>
      </c>
      <c r="F84">
        <v>218</v>
      </c>
    </row>
    <row r="85" spans="1:6" ht="24">
      <c r="A85" s="236">
        <v>3396</v>
      </c>
      <c r="B85" s="237" t="s">
        <v>375</v>
      </c>
      <c r="C85" t="s">
        <v>412</v>
      </c>
      <c r="D85" t="s">
        <v>439</v>
      </c>
      <c r="E85" t="s">
        <v>446</v>
      </c>
      <c r="F85">
        <v>218</v>
      </c>
    </row>
    <row r="86" spans="1:6" ht="24">
      <c r="A86" s="236">
        <v>3397</v>
      </c>
      <c r="B86" s="237" t="s">
        <v>376</v>
      </c>
      <c r="C86" t="s">
        <v>412</v>
      </c>
      <c r="D86" t="s">
        <v>439</v>
      </c>
      <c r="E86" t="s">
        <v>446</v>
      </c>
      <c r="F86">
        <v>218</v>
      </c>
    </row>
    <row r="87" spans="1:6" ht="24">
      <c r="A87" s="236">
        <v>3430</v>
      </c>
      <c r="B87" s="237" t="s">
        <v>377</v>
      </c>
      <c r="C87" t="s">
        <v>412</v>
      </c>
      <c r="D87" t="s">
        <v>443</v>
      </c>
      <c r="E87" t="s">
        <v>444</v>
      </c>
      <c r="F87">
        <v>214</v>
      </c>
    </row>
    <row r="88" spans="1:6" ht="24">
      <c r="A88" s="236">
        <v>3511</v>
      </c>
      <c r="B88" s="237" t="s">
        <v>378</v>
      </c>
      <c r="C88" t="s">
        <v>412</v>
      </c>
      <c r="D88" t="s">
        <v>439</v>
      </c>
      <c r="E88" t="s">
        <v>446</v>
      </c>
      <c r="F88">
        <v>218</v>
      </c>
    </row>
    <row r="89" spans="1:6" ht="24">
      <c r="A89" s="236">
        <v>3512</v>
      </c>
      <c r="B89" s="237" t="s">
        <v>379</v>
      </c>
      <c r="C89" t="s">
        <v>412</v>
      </c>
      <c r="D89" t="s">
        <v>439</v>
      </c>
      <c r="E89" t="s">
        <v>446</v>
      </c>
      <c r="F89">
        <v>218</v>
      </c>
    </row>
    <row r="90" spans="1:6" ht="12.75">
      <c r="A90" s="236">
        <v>3540</v>
      </c>
      <c r="B90" s="237" t="s">
        <v>23</v>
      </c>
      <c r="C90" t="s">
        <v>412</v>
      </c>
      <c r="D90" t="s">
        <v>439</v>
      </c>
      <c r="E90" t="s">
        <v>442</v>
      </c>
      <c r="F90">
        <v>212</v>
      </c>
    </row>
    <row r="91" spans="1:6" ht="12.75">
      <c r="A91" s="236">
        <v>4010</v>
      </c>
      <c r="B91" s="237" t="s">
        <v>380</v>
      </c>
      <c r="C91" t="s">
        <v>412</v>
      </c>
      <c r="D91" t="s">
        <v>448</v>
      </c>
      <c r="E91" t="s">
        <v>448</v>
      </c>
      <c r="F91">
        <v>310</v>
      </c>
    </row>
    <row r="92" spans="1:6" ht="24">
      <c r="A92" s="236">
        <v>4030</v>
      </c>
      <c r="B92" s="237" t="s">
        <v>57</v>
      </c>
      <c r="C92" t="s">
        <v>412</v>
      </c>
      <c r="D92" t="s">
        <v>185</v>
      </c>
      <c r="E92" t="s">
        <v>185</v>
      </c>
      <c r="F92">
        <v>312</v>
      </c>
    </row>
    <row r="93" spans="1:6" ht="24">
      <c r="A93" s="236">
        <v>4160</v>
      </c>
      <c r="B93" s="237" t="s">
        <v>381</v>
      </c>
      <c r="C93" t="s">
        <v>412</v>
      </c>
      <c r="D93" t="s">
        <v>449</v>
      </c>
      <c r="E93" t="s">
        <v>449</v>
      </c>
      <c r="F93">
        <v>311</v>
      </c>
    </row>
    <row r="94" spans="1:6" ht="24">
      <c r="A94" s="236">
        <v>4240</v>
      </c>
      <c r="B94" s="237" t="s">
        <v>382</v>
      </c>
      <c r="C94" t="s">
        <v>412</v>
      </c>
      <c r="D94" t="s">
        <v>59</v>
      </c>
      <c r="E94" t="s">
        <v>59</v>
      </c>
      <c r="F94">
        <v>314</v>
      </c>
    </row>
    <row r="95" spans="1:6" ht="24">
      <c r="A95" s="236">
        <v>4310</v>
      </c>
      <c r="B95" s="237" t="s">
        <v>383</v>
      </c>
      <c r="C95" t="s">
        <v>412</v>
      </c>
      <c r="D95" t="s">
        <v>450</v>
      </c>
      <c r="E95" t="s">
        <v>450</v>
      </c>
      <c r="F95">
        <v>315</v>
      </c>
    </row>
    <row r="96" spans="1:6" ht="12.75">
      <c r="A96" s="236">
        <v>4430</v>
      </c>
      <c r="B96" s="237" t="s">
        <v>24</v>
      </c>
      <c r="C96" t="s">
        <v>412</v>
      </c>
      <c r="D96" t="s">
        <v>449</v>
      </c>
      <c r="E96" t="s">
        <v>449</v>
      </c>
      <c r="F96">
        <v>311</v>
      </c>
    </row>
    <row r="97" spans="1:6" ht="12.75">
      <c r="A97" s="236">
        <v>5020</v>
      </c>
      <c r="B97" s="237" t="s">
        <v>384</v>
      </c>
      <c r="C97" t="s">
        <v>412</v>
      </c>
      <c r="D97" t="s">
        <v>415</v>
      </c>
      <c r="E97" t="s">
        <v>449</v>
      </c>
      <c r="F97">
        <v>410</v>
      </c>
    </row>
    <row r="98" spans="1:6" ht="12.75">
      <c r="A98" s="236">
        <v>5030</v>
      </c>
      <c r="B98" s="237" t="s">
        <v>385</v>
      </c>
      <c r="C98" t="s">
        <v>412</v>
      </c>
      <c r="D98" t="s">
        <v>415</v>
      </c>
      <c r="E98" t="s">
        <v>451</v>
      </c>
      <c r="F98">
        <v>410</v>
      </c>
    </row>
    <row r="99" spans="1:6" ht="12.75">
      <c r="A99" s="236">
        <v>5310</v>
      </c>
      <c r="B99" s="237" t="s">
        <v>13</v>
      </c>
      <c r="C99" t="s">
        <v>412</v>
      </c>
      <c r="D99" t="s">
        <v>452</v>
      </c>
      <c r="E99" t="s">
        <v>452</v>
      </c>
      <c r="F99">
        <v>411</v>
      </c>
    </row>
    <row r="100" spans="1:6" ht="12.75">
      <c r="A100" s="236">
        <v>5420</v>
      </c>
      <c r="B100" s="237" t="s">
        <v>386</v>
      </c>
      <c r="C100" t="s">
        <v>412</v>
      </c>
      <c r="D100" t="s">
        <v>15</v>
      </c>
      <c r="E100" t="s">
        <v>15</v>
      </c>
      <c r="F100">
        <v>413</v>
      </c>
    </row>
    <row r="101" spans="1:6" ht="24">
      <c r="A101" s="236">
        <v>5450</v>
      </c>
      <c r="B101" s="237" t="s">
        <v>387</v>
      </c>
      <c r="C101" t="s">
        <v>412</v>
      </c>
      <c r="D101" t="s">
        <v>15</v>
      </c>
      <c r="E101" t="s">
        <v>15</v>
      </c>
      <c r="F101">
        <v>413</v>
      </c>
    </row>
    <row r="102" spans="1:6" ht="24">
      <c r="A102" s="236">
        <v>5460</v>
      </c>
      <c r="B102" s="237" t="s">
        <v>388</v>
      </c>
      <c r="C102" t="s">
        <v>412</v>
      </c>
      <c r="D102" t="s">
        <v>15</v>
      </c>
      <c r="E102" t="s">
        <v>15</v>
      </c>
      <c r="F102">
        <v>413</v>
      </c>
    </row>
    <row r="103" spans="1:6" ht="24">
      <c r="A103" s="236">
        <v>5510</v>
      </c>
      <c r="B103" s="237" t="s">
        <v>389</v>
      </c>
      <c r="C103" t="s">
        <v>412</v>
      </c>
      <c r="D103" t="s">
        <v>453</v>
      </c>
      <c r="E103" t="s">
        <v>453</v>
      </c>
      <c r="F103">
        <v>414</v>
      </c>
    </row>
    <row r="104" spans="1:6" ht="24">
      <c r="A104" s="236">
        <v>5520</v>
      </c>
      <c r="B104" s="237" t="s">
        <v>390</v>
      </c>
      <c r="C104" t="s">
        <v>412</v>
      </c>
      <c r="D104" t="s">
        <v>454</v>
      </c>
      <c r="E104" t="s">
        <v>454</v>
      </c>
      <c r="F104">
        <v>414</v>
      </c>
    </row>
    <row r="105" spans="1:6" ht="12.75">
      <c r="A105" s="236">
        <v>5610</v>
      </c>
      <c r="B105" s="237" t="s">
        <v>391</v>
      </c>
      <c r="C105" t="s">
        <v>456</v>
      </c>
      <c r="D105" t="s">
        <v>454</v>
      </c>
      <c r="E105" t="s">
        <v>454</v>
      </c>
      <c r="F105">
        <v>414</v>
      </c>
    </row>
    <row r="106" spans="1:8" ht="24">
      <c r="A106" s="236">
        <v>6010</v>
      </c>
      <c r="B106" s="237" t="s">
        <v>392</v>
      </c>
      <c r="C106" t="s">
        <v>456</v>
      </c>
      <c r="D106" t="s">
        <v>457</v>
      </c>
      <c r="E106" s="237" t="s">
        <v>392</v>
      </c>
      <c r="G106">
        <v>10</v>
      </c>
      <c r="H106" t="s">
        <v>455</v>
      </c>
    </row>
    <row r="107" spans="1:7" ht="12.75">
      <c r="A107" s="236">
        <v>6020</v>
      </c>
      <c r="B107" s="237" t="s">
        <v>393</v>
      </c>
      <c r="C107" t="s">
        <v>456</v>
      </c>
      <c r="D107" t="s">
        <v>457</v>
      </c>
      <c r="E107" s="237" t="s">
        <v>393</v>
      </c>
      <c r="G107">
        <v>10</v>
      </c>
    </row>
    <row r="108" spans="1:7" ht="12.75">
      <c r="A108" s="236">
        <v>6110</v>
      </c>
      <c r="B108" s="237" t="s">
        <v>394</v>
      </c>
      <c r="C108" t="s">
        <v>456</v>
      </c>
      <c r="E108" s="237" t="s">
        <v>394</v>
      </c>
      <c r="G108">
        <v>21</v>
      </c>
    </row>
    <row r="109" spans="1:7" ht="24">
      <c r="A109" s="236">
        <v>6160</v>
      </c>
      <c r="B109" s="237" t="s">
        <v>395</v>
      </c>
      <c r="C109" t="s">
        <v>456</v>
      </c>
      <c r="E109" s="237" t="s">
        <v>395</v>
      </c>
      <c r="G109">
        <v>21</v>
      </c>
    </row>
    <row r="110" spans="1:5" ht="12.75">
      <c r="A110" s="236">
        <v>6250</v>
      </c>
      <c r="B110" s="237" t="s">
        <v>396</v>
      </c>
      <c r="C110" t="s">
        <v>456</v>
      </c>
      <c r="E110" s="237" t="s">
        <v>396</v>
      </c>
    </row>
    <row r="111" spans="1:7" ht="12.75">
      <c r="A111" s="236">
        <v>6280</v>
      </c>
      <c r="B111" s="237" t="s">
        <v>19</v>
      </c>
      <c r="C111" t="s">
        <v>456</v>
      </c>
      <c r="E111" s="237" t="s">
        <v>19</v>
      </c>
      <c r="G111">
        <v>16</v>
      </c>
    </row>
    <row r="112" spans="1:7" ht="24">
      <c r="A112" s="236">
        <v>7010</v>
      </c>
      <c r="B112" s="237" t="s">
        <v>397</v>
      </c>
      <c r="C112" t="s">
        <v>456</v>
      </c>
      <c r="E112" s="237" t="s">
        <v>397</v>
      </c>
      <c r="G112">
        <v>11</v>
      </c>
    </row>
    <row r="113" spans="1:7" ht="24">
      <c r="A113" s="236">
        <v>7110</v>
      </c>
      <c r="B113" s="237" t="s">
        <v>398</v>
      </c>
      <c r="C113" t="s">
        <v>456</v>
      </c>
      <c r="E113" s="237" t="s">
        <v>398</v>
      </c>
      <c r="G113">
        <v>13</v>
      </c>
    </row>
    <row r="114" spans="1:7" ht="12.75">
      <c r="A114" s="236">
        <v>7210</v>
      </c>
      <c r="B114" s="237" t="s">
        <v>67</v>
      </c>
      <c r="C114" t="s">
        <v>456</v>
      </c>
      <c r="E114" s="237" t="s">
        <v>67</v>
      </c>
      <c r="G114">
        <v>14</v>
      </c>
    </row>
    <row r="115" spans="1:7" ht="24">
      <c r="A115" s="236">
        <v>7211</v>
      </c>
      <c r="B115" s="237" t="s">
        <v>399</v>
      </c>
      <c r="C115" t="s">
        <v>456</v>
      </c>
      <c r="E115" s="237" t="s">
        <v>399</v>
      </c>
      <c r="G115">
        <v>14</v>
      </c>
    </row>
    <row r="116" spans="1:7" ht="12.75">
      <c r="A116" s="236">
        <v>7310</v>
      </c>
      <c r="B116" s="237" t="s">
        <v>400</v>
      </c>
      <c r="C116" t="s">
        <v>456</v>
      </c>
      <c r="E116" s="237" t="s">
        <v>400</v>
      </c>
      <c r="G116">
        <v>22</v>
      </c>
    </row>
    <row r="117" spans="1:7" ht="12.75">
      <c r="A117" s="236">
        <v>7410</v>
      </c>
      <c r="B117" s="237" t="s">
        <v>401</v>
      </c>
      <c r="C117" t="s">
        <v>456</v>
      </c>
      <c r="E117" s="237" t="s">
        <v>401</v>
      </c>
      <c r="G117">
        <v>15</v>
      </c>
    </row>
    <row r="118" spans="1:5" ht="12.75">
      <c r="A118" s="236">
        <v>7430</v>
      </c>
      <c r="B118" s="237" t="s">
        <v>402</v>
      </c>
      <c r="C118" t="s">
        <v>456</v>
      </c>
      <c r="E118" s="237" t="s">
        <v>402</v>
      </c>
    </row>
    <row r="119" spans="1:7" ht="12.75">
      <c r="A119" s="236">
        <v>7470</v>
      </c>
      <c r="B119" s="237" t="s">
        <v>279</v>
      </c>
      <c r="C119" t="s">
        <v>456</v>
      </c>
      <c r="E119" s="237" t="s">
        <v>279</v>
      </c>
      <c r="G119">
        <v>15</v>
      </c>
    </row>
    <row r="120" spans="1:7" ht="24">
      <c r="A120" s="236">
        <v>7710</v>
      </c>
      <c r="B120" s="237" t="s">
        <v>403</v>
      </c>
      <c r="C120" t="s">
        <v>456</v>
      </c>
      <c r="E120" s="237" t="s">
        <v>403</v>
      </c>
      <c r="G120">
        <v>101</v>
      </c>
    </row>
    <row r="121" spans="1:5" ht="12.75">
      <c r="A121" s="236">
        <v>8110</v>
      </c>
      <c r="B121" s="237" t="s">
        <v>322</v>
      </c>
      <c r="C121" t="s">
        <v>456</v>
      </c>
      <c r="E121" s="237" t="s">
        <v>458</v>
      </c>
    </row>
    <row r="122" spans="1:5" ht="12.75">
      <c r="A122" s="236">
        <v>8310</v>
      </c>
      <c r="B122" s="237" t="s">
        <v>323</v>
      </c>
      <c r="C122" t="s">
        <v>456</v>
      </c>
      <c r="E122" s="237" t="s">
        <v>458</v>
      </c>
    </row>
    <row r="123" spans="1:5" ht="12.75">
      <c r="A123" s="236">
        <v>8410</v>
      </c>
      <c r="B123" s="237" t="s">
        <v>404</v>
      </c>
      <c r="C123" t="s">
        <v>456</v>
      </c>
      <c r="E123" s="237" t="s">
        <v>458</v>
      </c>
    </row>
  </sheetData>
  <sheetProtection/>
  <autoFilter ref="A1:F123"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473"/>
  <sheetViews>
    <sheetView zoomScalePageLayoutView="0" workbookViewId="0" topLeftCell="A273">
      <selection activeCell="G276" sqref="G276:H276"/>
    </sheetView>
  </sheetViews>
  <sheetFormatPr defaultColWidth="9.00390625" defaultRowHeight="12.75"/>
  <sheetData>
    <row r="1" spans="1:8" ht="12.75">
      <c r="A1" s="422" t="s">
        <v>406</v>
      </c>
      <c r="B1" s="422"/>
      <c r="C1" s="422" t="s">
        <v>407</v>
      </c>
      <c r="D1" s="422"/>
      <c r="E1" s="422" t="s">
        <v>250</v>
      </c>
      <c r="F1" s="422"/>
      <c r="G1" s="422" t="s">
        <v>251</v>
      </c>
      <c r="H1" s="422"/>
    </row>
    <row r="2" spans="1:8" ht="84">
      <c r="A2" s="326">
        <v>1010</v>
      </c>
      <c r="B2" s="327" t="s">
        <v>295</v>
      </c>
      <c r="C2" s="326">
        <v>1030</v>
      </c>
      <c r="D2" s="327" t="s">
        <v>298</v>
      </c>
      <c r="E2" s="419">
        <v>1676100</v>
      </c>
      <c r="F2" s="419"/>
      <c r="G2" s="419">
        <v>1676100</v>
      </c>
      <c r="H2" s="419"/>
    </row>
    <row r="3" spans="1:8" ht="120">
      <c r="A3" s="326">
        <v>1010</v>
      </c>
      <c r="B3" s="327" t="s">
        <v>295</v>
      </c>
      <c r="C3" s="326">
        <v>1210</v>
      </c>
      <c r="D3" s="327" t="s">
        <v>302</v>
      </c>
      <c r="E3" s="419">
        <v>14499427.83</v>
      </c>
      <c r="F3" s="419"/>
      <c r="G3" s="419">
        <v>14499427.83</v>
      </c>
      <c r="H3" s="419"/>
    </row>
    <row r="4" spans="1:8" ht="72">
      <c r="A4" s="326">
        <v>1010</v>
      </c>
      <c r="B4" s="327" t="s">
        <v>295</v>
      </c>
      <c r="C4" s="326">
        <v>1251</v>
      </c>
      <c r="D4" s="327" t="s">
        <v>306</v>
      </c>
      <c r="E4" s="419">
        <v>2599464</v>
      </c>
      <c r="F4" s="419"/>
      <c r="G4" s="419">
        <v>2599464</v>
      </c>
      <c r="H4" s="419"/>
    </row>
    <row r="5" spans="1:8" ht="156">
      <c r="A5" s="326">
        <v>1010</v>
      </c>
      <c r="B5" s="327" t="s">
        <v>295</v>
      </c>
      <c r="C5" s="326">
        <v>1254</v>
      </c>
      <c r="D5" s="327" t="s">
        <v>309</v>
      </c>
      <c r="E5" s="419">
        <v>2000</v>
      </c>
      <c r="F5" s="419"/>
      <c r="G5" s="419">
        <v>2000</v>
      </c>
      <c r="H5" s="419"/>
    </row>
    <row r="6" spans="1:8" ht="84">
      <c r="A6" s="326">
        <v>1010</v>
      </c>
      <c r="B6" s="327" t="s">
        <v>295</v>
      </c>
      <c r="C6" s="326">
        <v>1284</v>
      </c>
      <c r="D6" s="327" t="s">
        <v>313</v>
      </c>
      <c r="E6" s="419">
        <v>70000</v>
      </c>
      <c r="F6" s="419"/>
      <c r="G6" s="419">
        <v>70000</v>
      </c>
      <c r="H6" s="419"/>
    </row>
    <row r="7" spans="1:8" ht="84">
      <c r="A7" s="326">
        <v>1010</v>
      </c>
      <c r="B7" s="327" t="s">
        <v>295</v>
      </c>
      <c r="C7" s="326">
        <v>2184</v>
      </c>
      <c r="D7" s="327" t="s">
        <v>334</v>
      </c>
      <c r="E7" s="419">
        <v>1000000</v>
      </c>
      <c r="F7" s="419"/>
      <c r="G7" s="419">
        <v>1000000</v>
      </c>
      <c r="H7" s="419"/>
    </row>
    <row r="8" spans="1:8" ht="96">
      <c r="A8" s="326">
        <v>1010</v>
      </c>
      <c r="B8" s="327" t="s">
        <v>295</v>
      </c>
      <c r="C8" s="326">
        <v>3310</v>
      </c>
      <c r="D8" s="327" t="s">
        <v>365</v>
      </c>
      <c r="E8" s="419">
        <v>101450</v>
      </c>
      <c r="F8" s="419"/>
      <c r="G8" s="419">
        <v>101450</v>
      </c>
      <c r="H8" s="419"/>
    </row>
    <row r="9" spans="1:8" ht="72">
      <c r="A9" s="326">
        <v>1010</v>
      </c>
      <c r="B9" s="327" t="s">
        <v>295</v>
      </c>
      <c r="C9" s="326">
        <v>3350</v>
      </c>
      <c r="D9" s="327" t="s">
        <v>369</v>
      </c>
      <c r="E9" s="419">
        <v>136681</v>
      </c>
      <c r="F9" s="419"/>
      <c r="G9" s="419">
        <v>136681</v>
      </c>
      <c r="H9" s="419"/>
    </row>
    <row r="10" spans="1:8" ht="84">
      <c r="A10" s="326">
        <v>1010</v>
      </c>
      <c r="B10" s="327" t="s">
        <v>295</v>
      </c>
      <c r="C10" s="326">
        <v>3397</v>
      </c>
      <c r="D10" s="327" t="s">
        <v>376</v>
      </c>
      <c r="E10" s="419">
        <v>4967</v>
      </c>
      <c r="F10" s="419"/>
      <c r="G10" s="419">
        <v>4967</v>
      </c>
      <c r="H10" s="419"/>
    </row>
    <row r="11" spans="1:8" ht="84">
      <c r="A11" s="326">
        <v>1010</v>
      </c>
      <c r="B11" s="327" t="s">
        <v>295</v>
      </c>
      <c r="C11" s="326">
        <v>3511</v>
      </c>
      <c r="D11" s="327" t="s">
        <v>378</v>
      </c>
      <c r="E11" s="419">
        <v>479879432.67</v>
      </c>
      <c r="F11" s="419"/>
      <c r="G11" s="419">
        <v>479879432.67</v>
      </c>
      <c r="H11" s="419"/>
    </row>
    <row r="12" spans="1:8" ht="96">
      <c r="A12" s="326">
        <v>1010</v>
      </c>
      <c r="B12" s="327" t="s">
        <v>295</v>
      </c>
      <c r="C12" s="326">
        <v>3512</v>
      </c>
      <c r="D12" s="327" t="s">
        <v>379</v>
      </c>
      <c r="E12" s="419">
        <v>52872</v>
      </c>
      <c r="F12" s="419"/>
      <c r="G12" s="419">
        <v>52872</v>
      </c>
      <c r="H12" s="419"/>
    </row>
    <row r="13" spans="1:8" ht="48">
      <c r="A13" s="326">
        <v>1010</v>
      </c>
      <c r="B13" s="327" t="s">
        <v>295</v>
      </c>
      <c r="C13" s="326">
        <v>6280</v>
      </c>
      <c r="D13" s="327" t="s">
        <v>19</v>
      </c>
      <c r="E13" s="420">
        <v>0.08</v>
      </c>
      <c r="F13" s="420"/>
      <c r="G13" s="420">
        <v>0.08</v>
      </c>
      <c r="H13" s="420"/>
    </row>
    <row r="14" spans="1:8" ht="48">
      <c r="A14" s="326">
        <v>1021</v>
      </c>
      <c r="B14" s="327" t="s">
        <v>296</v>
      </c>
      <c r="C14" s="326">
        <v>1010</v>
      </c>
      <c r="D14" s="327" t="s">
        <v>295</v>
      </c>
      <c r="E14" s="419">
        <v>340316275</v>
      </c>
      <c r="F14" s="419"/>
      <c r="G14" s="419">
        <v>340316275</v>
      </c>
      <c r="H14" s="419"/>
    </row>
    <row r="15" spans="1:8" ht="84">
      <c r="A15" s="326">
        <v>1022</v>
      </c>
      <c r="B15" s="327" t="s">
        <v>297</v>
      </c>
      <c r="C15" s="326">
        <v>1030</v>
      </c>
      <c r="D15" s="327" t="s">
        <v>298</v>
      </c>
      <c r="E15" s="419">
        <v>100254655.7</v>
      </c>
      <c r="F15" s="419"/>
      <c r="G15" s="419">
        <v>100254655.7</v>
      </c>
      <c r="H15" s="419"/>
    </row>
    <row r="16" spans="1:8" ht="84">
      <c r="A16" s="326">
        <v>1030</v>
      </c>
      <c r="B16" s="327" t="s">
        <v>298</v>
      </c>
      <c r="C16" s="326">
        <v>1010</v>
      </c>
      <c r="D16" s="327" t="s">
        <v>295</v>
      </c>
      <c r="E16" s="419">
        <v>113347000</v>
      </c>
      <c r="F16" s="419"/>
      <c r="G16" s="419">
        <v>113347000</v>
      </c>
      <c r="H16" s="419"/>
    </row>
    <row r="17" spans="1:8" ht="84">
      <c r="A17" s="326">
        <v>1030</v>
      </c>
      <c r="B17" s="327" t="s">
        <v>298</v>
      </c>
      <c r="C17" s="326">
        <v>1021</v>
      </c>
      <c r="D17" s="327" t="s">
        <v>296</v>
      </c>
      <c r="E17" s="419">
        <v>338119951</v>
      </c>
      <c r="F17" s="419"/>
      <c r="G17" s="419">
        <v>338119951</v>
      </c>
      <c r="H17" s="419"/>
    </row>
    <row r="18" spans="1:8" ht="84">
      <c r="A18" s="326">
        <v>1030</v>
      </c>
      <c r="B18" s="327" t="s">
        <v>298</v>
      </c>
      <c r="C18" s="326">
        <v>1022</v>
      </c>
      <c r="D18" s="327" t="s">
        <v>297</v>
      </c>
      <c r="E18" s="419">
        <v>99785837.5</v>
      </c>
      <c r="F18" s="419"/>
      <c r="G18" s="419">
        <v>99785837.5</v>
      </c>
      <c r="H18" s="419"/>
    </row>
    <row r="19" spans="1:8" ht="84">
      <c r="A19" s="326">
        <v>1030</v>
      </c>
      <c r="B19" s="327" t="s">
        <v>298</v>
      </c>
      <c r="C19" s="326">
        <v>1030</v>
      </c>
      <c r="D19" s="327" t="s">
        <v>298</v>
      </c>
      <c r="E19" s="419">
        <v>91687000</v>
      </c>
      <c r="F19" s="419"/>
      <c r="G19" s="419">
        <v>91687000</v>
      </c>
      <c r="H19" s="419"/>
    </row>
    <row r="20" spans="1:8" ht="84">
      <c r="A20" s="326">
        <v>1030</v>
      </c>
      <c r="B20" s="327" t="s">
        <v>298</v>
      </c>
      <c r="C20" s="326">
        <v>1050</v>
      </c>
      <c r="D20" s="327" t="s">
        <v>299</v>
      </c>
      <c r="E20" s="419">
        <v>259206875.19</v>
      </c>
      <c r="F20" s="419"/>
      <c r="G20" s="419">
        <v>259206875.19</v>
      </c>
      <c r="H20" s="419"/>
    </row>
    <row r="21" spans="1:8" ht="84">
      <c r="A21" s="326">
        <v>1030</v>
      </c>
      <c r="B21" s="327" t="s">
        <v>298</v>
      </c>
      <c r="C21" s="326">
        <v>1060</v>
      </c>
      <c r="D21" s="327" t="s">
        <v>300</v>
      </c>
      <c r="E21" s="419">
        <v>559490144.82</v>
      </c>
      <c r="F21" s="419"/>
      <c r="G21" s="419">
        <v>559490144.82</v>
      </c>
      <c r="H21" s="419"/>
    </row>
    <row r="22" spans="1:8" ht="120">
      <c r="A22" s="326">
        <v>1030</v>
      </c>
      <c r="B22" s="327" t="s">
        <v>298</v>
      </c>
      <c r="C22" s="326">
        <v>1210</v>
      </c>
      <c r="D22" s="327" t="s">
        <v>302</v>
      </c>
      <c r="E22" s="419">
        <v>366187193.17</v>
      </c>
      <c r="F22" s="419"/>
      <c r="G22" s="419">
        <v>366187193.17</v>
      </c>
      <c r="H22" s="419"/>
    </row>
    <row r="23" spans="1:8" ht="144">
      <c r="A23" s="326">
        <v>1030</v>
      </c>
      <c r="B23" s="327" t="s">
        <v>298</v>
      </c>
      <c r="C23" s="326">
        <v>1240</v>
      </c>
      <c r="D23" s="327" t="s">
        <v>305</v>
      </c>
      <c r="E23" s="419">
        <v>189018500</v>
      </c>
      <c r="F23" s="419"/>
      <c r="G23" s="419">
        <v>189018500</v>
      </c>
      <c r="H23" s="419"/>
    </row>
    <row r="24" spans="1:8" ht="84">
      <c r="A24" s="326">
        <v>1030</v>
      </c>
      <c r="B24" s="327" t="s">
        <v>298</v>
      </c>
      <c r="C24" s="326">
        <v>1251</v>
      </c>
      <c r="D24" s="327" t="s">
        <v>306</v>
      </c>
      <c r="E24" s="419">
        <v>300058</v>
      </c>
      <c r="F24" s="419"/>
      <c r="G24" s="419">
        <v>300058</v>
      </c>
      <c r="H24" s="419"/>
    </row>
    <row r="25" spans="1:8" ht="84">
      <c r="A25" s="326">
        <v>1030</v>
      </c>
      <c r="B25" s="327" t="s">
        <v>298</v>
      </c>
      <c r="C25" s="326">
        <v>1270</v>
      </c>
      <c r="D25" s="327" t="s">
        <v>310</v>
      </c>
      <c r="E25" s="419">
        <v>3605374.06</v>
      </c>
      <c r="F25" s="419"/>
      <c r="G25" s="419">
        <v>3605374.06</v>
      </c>
      <c r="H25" s="419"/>
    </row>
    <row r="26" spans="1:8" ht="84">
      <c r="A26" s="326">
        <v>1030</v>
      </c>
      <c r="B26" s="327" t="s">
        <v>298</v>
      </c>
      <c r="C26" s="326">
        <v>1284</v>
      </c>
      <c r="D26" s="327" t="s">
        <v>313</v>
      </c>
      <c r="E26" s="419">
        <v>434060</v>
      </c>
      <c r="F26" s="419"/>
      <c r="G26" s="419">
        <v>434060</v>
      </c>
      <c r="H26" s="419"/>
    </row>
    <row r="27" spans="1:8" ht="84">
      <c r="A27" s="326">
        <v>1030</v>
      </c>
      <c r="B27" s="327" t="s">
        <v>298</v>
      </c>
      <c r="C27" s="326">
        <v>1420</v>
      </c>
      <c r="D27" s="327" t="s">
        <v>325</v>
      </c>
      <c r="E27" s="419">
        <v>280285.12</v>
      </c>
      <c r="F27" s="419"/>
      <c r="G27" s="419">
        <v>280285.12</v>
      </c>
      <c r="H27" s="419"/>
    </row>
    <row r="28" spans="1:8" ht="84">
      <c r="A28" s="326">
        <v>1030</v>
      </c>
      <c r="B28" s="327" t="s">
        <v>298</v>
      </c>
      <c r="C28" s="326">
        <v>1611</v>
      </c>
      <c r="D28" s="327" t="s">
        <v>327</v>
      </c>
      <c r="E28" s="419">
        <v>60153300</v>
      </c>
      <c r="F28" s="419"/>
      <c r="G28" s="419">
        <v>60153300</v>
      </c>
      <c r="H28" s="419"/>
    </row>
    <row r="29" spans="1:8" ht="96">
      <c r="A29" s="326">
        <v>1030</v>
      </c>
      <c r="B29" s="327" t="s">
        <v>298</v>
      </c>
      <c r="C29" s="326">
        <v>1612</v>
      </c>
      <c r="D29" s="327" t="s">
        <v>328</v>
      </c>
      <c r="E29" s="419">
        <v>2438375</v>
      </c>
      <c r="F29" s="419"/>
      <c r="G29" s="419">
        <v>2438375</v>
      </c>
      <c r="H29" s="419"/>
    </row>
    <row r="30" spans="1:8" ht="84">
      <c r="A30" s="326">
        <v>1030</v>
      </c>
      <c r="B30" s="327" t="s">
        <v>298</v>
      </c>
      <c r="C30" s="326">
        <v>3010</v>
      </c>
      <c r="D30" s="327" t="s">
        <v>355</v>
      </c>
      <c r="E30" s="419">
        <v>1520000000</v>
      </c>
      <c r="F30" s="419"/>
      <c r="G30" s="419">
        <v>1520000000</v>
      </c>
      <c r="H30" s="419"/>
    </row>
    <row r="31" spans="1:8" ht="84">
      <c r="A31" s="326">
        <v>1030</v>
      </c>
      <c r="B31" s="327" t="s">
        <v>298</v>
      </c>
      <c r="C31" s="326">
        <v>3050</v>
      </c>
      <c r="D31" s="327" t="s">
        <v>56</v>
      </c>
      <c r="E31" s="419">
        <v>330000000</v>
      </c>
      <c r="F31" s="419"/>
      <c r="G31" s="419">
        <v>330000000</v>
      </c>
      <c r="H31" s="419"/>
    </row>
    <row r="32" spans="1:8" ht="84">
      <c r="A32" s="326">
        <v>1030</v>
      </c>
      <c r="B32" s="327" t="s">
        <v>298</v>
      </c>
      <c r="C32" s="326">
        <v>3210</v>
      </c>
      <c r="D32" s="327" t="s">
        <v>363</v>
      </c>
      <c r="E32" s="419">
        <v>228564.4</v>
      </c>
      <c r="F32" s="419"/>
      <c r="G32" s="419">
        <v>228564.4</v>
      </c>
      <c r="H32" s="419"/>
    </row>
    <row r="33" spans="1:8" ht="84">
      <c r="A33" s="326">
        <v>1030</v>
      </c>
      <c r="B33" s="327" t="s">
        <v>298</v>
      </c>
      <c r="C33" s="326">
        <v>3220</v>
      </c>
      <c r="D33" s="327" t="s">
        <v>364</v>
      </c>
      <c r="E33" s="419">
        <v>821564</v>
      </c>
      <c r="F33" s="419"/>
      <c r="G33" s="419">
        <v>821564</v>
      </c>
      <c r="H33" s="419"/>
    </row>
    <row r="34" spans="1:8" ht="96">
      <c r="A34" s="326">
        <v>1030</v>
      </c>
      <c r="B34" s="327" t="s">
        <v>298</v>
      </c>
      <c r="C34" s="326">
        <v>3310</v>
      </c>
      <c r="D34" s="327" t="s">
        <v>365</v>
      </c>
      <c r="E34" s="419">
        <v>70041679.67</v>
      </c>
      <c r="F34" s="419"/>
      <c r="G34" s="419">
        <v>70041679.67</v>
      </c>
      <c r="H34" s="419"/>
    </row>
    <row r="35" spans="1:8" ht="84">
      <c r="A35" s="326">
        <v>1030</v>
      </c>
      <c r="B35" s="327" t="s">
        <v>298</v>
      </c>
      <c r="C35" s="326">
        <v>3395</v>
      </c>
      <c r="D35" s="327" t="s">
        <v>374</v>
      </c>
      <c r="E35" s="419">
        <v>1463</v>
      </c>
      <c r="F35" s="419"/>
      <c r="G35" s="419">
        <v>1463</v>
      </c>
      <c r="H35" s="419"/>
    </row>
    <row r="36" spans="1:8" ht="84">
      <c r="A36" s="326">
        <v>1030</v>
      </c>
      <c r="B36" s="327" t="s">
        <v>298</v>
      </c>
      <c r="C36" s="326">
        <v>3511</v>
      </c>
      <c r="D36" s="327" t="s">
        <v>378</v>
      </c>
      <c r="E36" s="419">
        <v>714444578.41</v>
      </c>
      <c r="F36" s="419"/>
      <c r="G36" s="419">
        <v>714444578.41</v>
      </c>
      <c r="H36" s="419"/>
    </row>
    <row r="37" spans="1:8" ht="96">
      <c r="A37" s="326">
        <v>1030</v>
      </c>
      <c r="B37" s="327" t="s">
        <v>298</v>
      </c>
      <c r="C37" s="326">
        <v>3512</v>
      </c>
      <c r="D37" s="327" t="s">
        <v>379</v>
      </c>
      <c r="E37" s="419">
        <v>13693820.49</v>
      </c>
      <c r="F37" s="419"/>
      <c r="G37" s="419">
        <v>13693820.49</v>
      </c>
      <c r="H37" s="419"/>
    </row>
    <row r="38" spans="1:8" ht="84">
      <c r="A38" s="326">
        <v>1030</v>
      </c>
      <c r="B38" s="327" t="s">
        <v>298</v>
      </c>
      <c r="C38" s="326">
        <v>6250</v>
      </c>
      <c r="D38" s="327" t="s">
        <v>396</v>
      </c>
      <c r="E38" s="419">
        <v>1277761.55</v>
      </c>
      <c r="F38" s="419"/>
      <c r="G38" s="419">
        <v>1277761.55</v>
      </c>
      <c r="H38" s="419"/>
    </row>
    <row r="39" spans="1:8" ht="84">
      <c r="A39" s="326">
        <v>1050</v>
      </c>
      <c r="B39" s="327" t="s">
        <v>299</v>
      </c>
      <c r="C39" s="326">
        <v>1030</v>
      </c>
      <c r="D39" s="327" t="s">
        <v>298</v>
      </c>
      <c r="E39" s="419">
        <v>306620265.29</v>
      </c>
      <c r="F39" s="419"/>
      <c r="G39" s="419">
        <v>306620265.29</v>
      </c>
      <c r="H39" s="419"/>
    </row>
    <row r="40" spans="1:8" ht="84">
      <c r="A40" s="326">
        <v>1050</v>
      </c>
      <c r="B40" s="327" t="s">
        <v>299</v>
      </c>
      <c r="C40" s="326">
        <v>6250</v>
      </c>
      <c r="D40" s="327" t="s">
        <v>396</v>
      </c>
      <c r="E40" s="419">
        <v>2843874.77</v>
      </c>
      <c r="F40" s="419"/>
      <c r="G40" s="419">
        <v>2843874.77</v>
      </c>
      <c r="H40" s="419"/>
    </row>
    <row r="41" spans="1:8" ht="84">
      <c r="A41" s="326">
        <v>1060</v>
      </c>
      <c r="B41" s="327" t="s">
        <v>300</v>
      </c>
      <c r="C41" s="326">
        <v>1030</v>
      </c>
      <c r="D41" s="327" t="s">
        <v>298</v>
      </c>
      <c r="E41" s="419">
        <v>583859168.47</v>
      </c>
      <c r="F41" s="419"/>
      <c r="G41" s="419">
        <v>583859168.47</v>
      </c>
      <c r="H41" s="419"/>
    </row>
    <row r="42" spans="1:8" ht="48">
      <c r="A42" s="326">
        <v>1060</v>
      </c>
      <c r="B42" s="327" t="s">
        <v>300</v>
      </c>
      <c r="C42" s="326">
        <v>6250</v>
      </c>
      <c r="D42" s="327" t="s">
        <v>396</v>
      </c>
      <c r="E42" s="419">
        <v>24483.32</v>
      </c>
      <c r="F42" s="419"/>
      <c r="G42" s="419">
        <v>24483.32</v>
      </c>
      <c r="H42" s="419"/>
    </row>
    <row r="43" spans="1:8" ht="84">
      <c r="A43" s="326">
        <v>1150</v>
      </c>
      <c r="B43" s="327" t="s">
        <v>301</v>
      </c>
      <c r="C43" s="326">
        <v>1030</v>
      </c>
      <c r="D43" s="327" t="s">
        <v>298</v>
      </c>
      <c r="E43" s="419">
        <v>300000000</v>
      </c>
      <c r="F43" s="419"/>
      <c r="G43" s="419">
        <v>300000000</v>
      </c>
      <c r="H43" s="419"/>
    </row>
    <row r="44" spans="1:8" ht="96">
      <c r="A44" s="326">
        <v>1150</v>
      </c>
      <c r="B44" s="327" t="s">
        <v>301</v>
      </c>
      <c r="C44" s="326">
        <v>1612</v>
      </c>
      <c r="D44" s="327" t="s">
        <v>328</v>
      </c>
      <c r="E44" s="419">
        <v>38065786</v>
      </c>
      <c r="F44" s="419"/>
      <c r="G44" s="419">
        <v>38065786</v>
      </c>
      <c r="H44" s="419"/>
    </row>
    <row r="45" spans="1:8" ht="120">
      <c r="A45" s="326">
        <v>1210</v>
      </c>
      <c r="B45" s="327" t="s">
        <v>302</v>
      </c>
      <c r="C45" s="326">
        <v>1010</v>
      </c>
      <c r="D45" s="327" t="s">
        <v>295</v>
      </c>
      <c r="E45" s="419">
        <v>382564.14</v>
      </c>
      <c r="F45" s="419"/>
      <c r="G45" s="419">
        <v>382564.14</v>
      </c>
      <c r="H45" s="419"/>
    </row>
    <row r="46" spans="1:8" ht="120">
      <c r="A46" s="326">
        <v>1210</v>
      </c>
      <c r="B46" s="327" t="s">
        <v>302</v>
      </c>
      <c r="C46" s="326">
        <v>1030</v>
      </c>
      <c r="D46" s="327" t="s">
        <v>298</v>
      </c>
      <c r="E46" s="419">
        <v>15058.04</v>
      </c>
      <c r="F46" s="419"/>
      <c r="G46" s="419">
        <v>15058.04</v>
      </c>
      <c r="H46" s="419"/>
    </row>
    <row r="47" spans="1:8" ht="120">
      <c r="A47" s="326">
        <v>1210</v>
      </c>
      <c r="B47" s="327" t="s">
        <v>302</v>
      </c>
      <c r="C47" s="326">
        <v>1210</v>
      </c>
      <c r="D47" s="327" t="s">
        <v>302</v>
      </c>
      <c r="E47" s="419">
        <v>2512000</v>
      </c>
      <c r="F47" s="419"/>
      <c r="G47" s="419">
        <v>2512000</v>
      </c>
      <c r="H47" s="419"/>
    </row>
    <row r="48" spans="1:8" ht="120">
      <c r="A48" s="326">
        <v>1210</v>
      </c>
      <c r="B48" s="327" t="s">
        <v>302</v>
      </c>
      <c r="C48" s="326">
        <v>1220</v>
      </c>
      <c r="D48" s="327" t="s">
        <v>303</v>
      </c>
      <c r="E48" s="419">
        <v>408280</v>
      </c>
      <c r="F48" s="419"/>
      <c r="G48" s="419">
        <v>408280</v>
      </c>
      <c r="H48" s="419"/>
    </row>
    <row r="49" spans="1:8" ht="120">
      <c r="A49" s="326">
        <v>1210</v>
      </c>
      <c r="B49" s="327" t="s">
        <v>302</v>
      </c>
      <c r="C49" s="326">
        <v>3130</v>
      </c>
      <c r="D49" s="327" t="s">
        <v>325</v>
      </c>
      <c r="E49" s="419">
        <v>107791223.07</v>
      </c>
      <c r="F49" s="419"/>
      <c r="G49" s="419">
        <v>107791223.07</v>
      </c>
      <c r="H49" s="419"/>
    </row>
    <row r="50" spans="1:8" ht="144">
      <c r="A50" s="326">
        <v>1210</v>
      </c>
      <c r="B50" s="327" t="s">
        <v>302</v>
      </c>
      <c r="C50" s="326">
        <v>3340</v>
      </c>
      <c r="D50" s="327" t="s">
        <v>368</v>
      </c>
      <c r="E50" s="419">
        <v>500000</v>
      </c>
      <c r="F50" s="419"/>
      <c r="G50" s="419">
        <v>500000</v>
      </c>
      <c r="H50" s="419"/>
    </row>
    <row r="51" spans="1:8" ht="120">
      <c r="A51" s="326">
        <v>1210</v>
      </c>
      <c r="B51" s="327" t="s">
        <v>302</v>
      </c>
      <c r="C51" s="326">
        <v>3511</v>
      </c>
      <c r="D51" s="327" t="s">
        <v>378</v>
      </c>
      <c r="E51" s="419">
        <v>429250</v>
      </c>
      <c r="F51" s="419"/>
      <c r="G51" s="419">
        <v>429250</v>
      </c>
      <c r="H51" s="419"/>
    </row>
    <row r="52" spans="1:8" ht="120">
      <c r="A52" s="326">
        <v>1210</v>
      </c>
      <c r="B52" s="327" t="s">
        <v>302</v>
      </c>
      <c r="C52" s="326">
        <v>6010</v>
      </c>
      <c r="D52" s="327" t="s">
        <v>392</v>
      </c>
      <c r="E52" s="419">
        <v>1013059432.37</v>
      </c>
      <c r="F52" s="419"/>
      <c r="G52" s="419">
        <v>1013059432.37</v>
      </c>
      <c r="H52" s="419"/>
    </row>
    <row r="53" spans="1:8" ht="120">
      <c r="A53" s="326">
        <v>1210</v>
      </c>
      <c r="B53" s="327" t="s">
        <v>302</v>
      </c>
      <c r="C53" s="326">
        <v>6250</v>
      </c>
      <c r="D53" s="327" t="s">
        <v>396</v>
      </c>
      <c r="E53" s="419">
        <v>5770014.29</v>
      </c>
      <c r="F53" s="419"/>
      <c r="G53" s="419">
        <v>5770014.29</v>
      </c>
      <c r="H53" s="419"/>
    </row>
    <row r="54" spans="1:8" ht="120">
      <c r="A54" s="326">
        <v>1210</v>
      </c>
      <c r="B54" s="327" t="s">
        <v>302</v>
      </c>
      <c r="C54" s="326">
        <v>6280</v>
      </c>
      <c r="D54" s="327" t="s">
        <v>19</v>
      </c>
      <c r="E54" s="419">
        <v>60437486.21</v>
      </c>
      <c r="F54" s="419"/>
      <c r="G54" s="419">
        <v>60437486.21</v>
      </c>
      <c r="H54" s="419"/>
    </row>
    <row r="55" spans="1:8" ht="108">
      <c r="A55" s="326">
        <v>1220</v>
      </c>
      <c r="B55" s="327" t="s">
        <v>303</v>
      </c>
      <c r="C55" s="326">
        <v>1030</v>
      </c>
      <c r="D55" s="327" t="s">
        <v>298</v>
      </c>
      <c r="E55" s="419">
        <v>2383500</v>
      </c>
      <c r="F55" s="419"/>
      <c r="G55" s="419">
        <v>2383500</v>
      </c>
      <c r="H55" s="419"/>
    </row>
    <row r="56" spans="1:8" ht="108">
      <c r="A56" s="326">
        <v>1220</v>
      </c>
      <c r="B56" s="327" t="s">
        <v>303</v>
      </c>
      <c r="C56" s="326">
        <v>1220</v>
      </c>
      <c r="D56" s="327" t="s">
        <v>303</v>
      </c>
      <c r="E56" s="419">
        <v>48000</v>
      </c>
      <c r="F56" s="419"/>
      <c r="G56" s="419">
        <v>48000</v>
      </c>
      <c r="H56" s="419"/>
    </row>
    <row r="57" spans="1:8" ht="108">
      <c r="A57" s="326">
        <v>1220</v>
      </c>
      <c r="B57" s="327" t="s">
        <v>303</v>
      </c>
      <c r="C57" s="326">
        <v>3130</v>
      </c>
      <c r="D57" s="327" t="s">
        <v>325</v>
      </c>
      <c r="E57" s="419">
        <v>1820219.3</v>
      </c>
      <c r="F57" s="419"/>
      <c r="G57" s="419">
        <v>1820219.3</v>
      </c>
      <c r="H57" s="419"/>
    </row>
    <row r="58" spans="1:8" ht="108">
      <c r="A58" s="326">
        <v>1220</v>
      </c>
      <c r="B58" s="327" t="s">
        <v>303</v>
      </c>
      <c r="C58" s="326">
        <v>6010</v>
      </c>
      <c r="D58" s="327" t="s">
        <v>392</v>
      </c>
      <c r="E58" s="419">
        <v>13318383.79</v>
      </c>
      <c r="F58" s="419"/>
      <c r="G58" s="419">
        <v>13318383.79</v>
      </c>
      <c r="H58" s="419"/>
    </row>
    <row r="59" spans="1:8" ht="108">
      <c r="A59" s="326">
        <v>1220</v>
      </c>
      <c r="B59" s="327" t="s">
        <v>303</v>
      </c>
      <c r="C59" s="326">
        <v>6280</v>
      </c>
      <c r="D59" s="327" t="s">
        <v>19</v>
      </c>
      <c r="E59" s="419">
        <v>3539572.57</v>
      </c>
      <c r="F59" s="419"/>
      <c r="G59" s="419">
        <v>3539572.57</v>
      </c>
      <c r="H59" s="419"/>
    </row>
    <row r="60" spans="1:8" ht="156">
      <c r="A60" s="326">
        <v>1230</v>
      </c>
      <c r="B60" s="327" t="s">
        <v>304</v>
      </c>
      <c r="C60" s="326">
        <v>1030</v>
      </c>
      <c r="D60" s="327" t="s">
        <v>298</v>
      </c>
      <c r="E60" s="419">
        <v>52310636</v>
      </c>
      <c r="F60" s="419"/>
      <c r="G60" s="419">
        <v>52310636</v>
      </c>
      <c r="H60" s="419"/>
    </row>
    <row r="61" spans="1:8" ht="156">
      <c r="A61" s="326">
        <v>1230</v>
      </c>
      <c r="B61" s="327" t="s">
        <v>304</v>
      </c>
      <c r="C61" s="326">
        <v>3130</v>
      </c>
      <c r="D61" s="327" t="s">
        <v>325</v>
      </c>
      <c r="E61" s="419">
        <v>34842.86</v>
      </c>
      <c r="F61" s="419"/>
      <c r="G61" s="419">
        <v>34842.86</v>
      </c>
      <c r="H61" s="419"/>
    </row>
    <row r="62" spans="1:8" ht="156">
      <c r="A62" s="326">
        <v>1230</v>
      </c>
      <c r="B62" s="327" t="s">
        <v>304</v>
      </c>
      <c r="C62" s="326">
        <v>6280</v>
      </c>
      <c r="D62" s="327" t="s">
        <v>19</v>
      </c>
      <c r="E62" s="419">
        <v>290357.14</v>
      </c>
      <c r="F62" s="419"/>
      <c r="G62" s="419">
        <v>290357.14</v>
      </c>
      <c r="H62" s="419"/>
    </row>
    <row r="63" spans="1:8" ht="144">
      <c r="A63" s="326">
        <v>1240</v>
      </c>
      <c r="B63" s="327" t="s">
        <v>305</v>
      </c>
      <c r="C63" s="326">
        <v>1030</v>
      </c>
      <c r="D63" s="327" t="s">
        <v>298</v>
      </c>
      <c r="E63" s="419">
        <v>17480000</v>
      </c>
      <c r="F63" s="419"/>
      <c r="G63" s="419">
        <v>17480000</v>
      </c>
      <c r="H63" s="419"/>
    </row>
    <row r="64" spans="1:8" ht="144">
      <c r="A64" s="326">
        <v>1240</v>
      </c>
      <c r="B64" s="327" t="s">
        <v>305</v>
      </c>
      <c r="C64" s="326">
        <v>1210</v>
      </c>
      <c r="D64" s="327" t="s">
        <v>302</v>
      </c>
      <c r="E64" s="419">
        <v>500000</v>
      </c>
      <c r="F64" s="419"/>
      <c r="G64" s="419">
        <v>500000</v>
      </c>
      <c r="H64" s="419"/>
    </row>
    <row r="65" spans="1:8" ht="144">
      <c r="A65" s="326">
        <v>1240</v>
      </c>
      <c r="B65" s="327" t="s">
        <v>305</v>
      </c>
      <c r="C65" s="326">
        <v>1240</v>
      </c>
      <c r="D65" s="327" t="s">
        <v>305</v>
      </c>
      <c r="E65" s="419">
        <v>563481.6</v>
      </c>
      <c r="F65" s="419"/>
      <c r="G65" s="419">
        <v>563481.6</v>
      </c>
      <c r="H65" s="419"/>
    </row>
    <row r="66" spans="1:8" ht="144">
      <c r="A66" s="326">
        <v>1240</v>
      </c>
      <c r="B66" s="327" t="s">
        <v>305</v>
      </c>
      <c r="C66" s="326">
        <v>1320</v>
      </c>
      <c r="D66" s="327" t="s">
        <v>320</v>
      </c>
      <c r="E66" s="419">
        <v>190720800.27</v>
      </c>
      <c r="F66" s="419"/>
      <c r="G66" s="419">
        <v>190720800.27</v>
      </c>
      <c r="H66" s="419"/>
    </row>
    <row r="67" spans="1:8" ht="144">
      <c r="A67" s="326">
        <v>1240</v>
      </c>
      <c r="B67" s="327" t="s">
        <v>305</v>
      </c>
      <c r="C67" s="326">
        <v>3340</v>
      </c>
      <c r="D67" s="327" t="s">
        <v>368</v>
      </c>
      <c r="E67" s="419">
        <v>2781810.95</v>
      </c>
      <c r="F67" s="419"/>
      <c r="G67" s="419">
        <v>2781810.95</v>
      </c>
      <c r="H67" s="419"/>
    </row>
    <row r="68" spans="1:8" ht="144">
      <c r="A68" s="326">
        <v>1240</v>
      </c>
      <c r="B68" s="327" t="s">
        <v>305</v>
      </c>
      <c r="C68" s="326">
        <v>6250</v>
      </c>
      <c r="D68" s="327" t="s">
        <v>396</v>
      </c>
      <c r="E68" s="419">
        <v>1637638.55</v>
      </c>
      <c r="F68" s="419"/>
      <c r="G68" s="419">
        <v>1637638.55</v>
      </c>
      <c r="H68" s="419"/>
    </row>
    <row r="69" spans="1:8" ht="144">
      <c r="A69" s="326">
        <v>1240</v>
      </c>
      <c r="B69" s="327" t="s">
        <v>305</v>
      </c>
      <c r="C69" s="326">
        <v>7010</v>
      </c>
      <c r="D69" s="327" t="s">
        <v>397</v>
      </c>
      <c r="E69" s="419">
        <v>10894536.67</v>
      </c>
      <c r="F69" s="419"/>
      <c r="G69" s="419">
        <v>10894536.67</v>
      </c>
      <c r="H69" s="419"/>
    </row>
    <row r="70" spans="1:8" ht="72">
      <c r="A70" s="326">
        <v>1251</v>
      </c>
      <c r="B70" s="327" t="s">
        <v>306</v>
      </c>
      <c r="C70" s="326">
        <v>1010</v>
      </c>
      <c r="D70" s="327" t="s">
        <v>295</v>
      </c>
      <c r="E70" s="419">
        <v>11409263</v>
      </c>
      <c r="F70" s="419"/>
      <c r="G70" s="419">
        <v>11409263</v>
      </c>
      <c r="H70" s="419"/>
    </row>
    <row r="71" spans="1:8" ht="84">
      <c r="A71" s="326">
        <v>1251</v>
      </c>
      <c r="B71" s="327" t="s">
        <v>306</v>
      </c>
      <c r="C71" s="326">
        <v>1030</v>
      </c>
      <c r="D71" s="327" t="s">
        <v>298</v>
      </c>
      <c r="E71" s="419">
        <v>4755353</v>
      </c>
      <c r="F71" s="419"/>
      <c r="G71" s="419">
        <v>4755353</v>
      </c>
      <c r="H71" s="419"/>
    </row>
    <row r="72" spans="1:8" ht="72">
      <c r="A72" s="326">
        <v>1251</v>
      </c>
      <c r="B72" s="327" t="s">
        <v>306</v>
      </c>
      <c r="C72" s="326">
        <v>1251</v>
      </c>
      <c r="D72" s="327" t="s">
        <v>306</v>
      </c>
      <c r="E72" s="419">
        <v>23100</v>
      </c>
      <c r="F72" s="419"/>
      <c r="G72" s="419">
        <v>23100</v>
      </c>
      <c r="H72" s="419"/>
    </row>
    <row r="73" spans="1:8" ht="72">
      <c r="A73" s="326">
        <v>1251</v>
      </c>
      <c r="B73" s="327" t="s">
        <v>306</v>
      </c>
      <c r="C73" s="326">
        <v>6250</v>
      </c>
      <c r="D73" s="327" t="s">
        <v>396</v>
      </c>
      <c r="E73" s="420">
        <v>80.96</v>
      </c>
      <c r="F73" s="420"/>
      <c r="G73" s="420">
        <v>80.96</v>
      </c>
      <c r="H73" s="420"/>
    </row>
    <row r="74" spans="1:8" ht="72">
      <c r="A74" s="326">
        <v>1251</v>
      </c>
      <c r="B74" s="327" t="s">
        <v>306</v>
      </c>
      <c r="C74" s="326">
        <v>6280</v>
      </c>
      <c r="D74" s="327" t="s">
        <v>19</v>
      </c>
      <c r="E74" s="419">
        <v>7676</v>
      </c>
      <c r="F74" s="419"/>
      <c r="G74" s="419">
        <v>7676</v>
      </c>
      <c r="H74" s="419"/>
    </row>
    <row r="75" spans="1:8" ht="72">
      <c r="A75" s="326">
        <v>1252</v>
      </c>
      <c r="B75" s="327" t="s">
        <v>307</v>
      </c>
      <c r="C75" s="326">
        <v>1010</v>
      </c>
      <c r="D75" s="327" t="s">
        <v>295</v>
      </c>
      <c r="E75" s="419">
        <v>779700</v>
      </c>
      <c r="F75" s="419"/>
      <c r="G75" s="419">
        <v>779700</v>
      </c>
      <c r="H75" s="419"/>
    </row>
    <row r="76" spans="1:8" ht="84">
      <c r="A76" s="326">
        <v>1252</v>
      </c>
      <c r="B76" s="327" t="s">
        <v>307</v>
      </c>
      <c r="C76" s="326">
        <v>1030</v>
      </c>
      <c r="D76" s="327" t="s">
        <v>298</v>
      </c>
      <c r="E76" s="419">
        <v>700000</v>
      </c>
      <c r="F76" s="419"/>
      <c r="G76" s="419">
        <v>700000</v>
      </c>
      <c r="H76" s="419"/>
    </row>
    <row r="77" spans="1:8" ht="108">
      <c r="A77" s="326">
        <v>1253</v>
      </c>
      <c r="B77" s="327" t="s">
        <v>308</v>
      </c>
      <c r="C77" s="326">
        <v>6160</v>
      </c>
      <c r="D77" s="327" t="s">
        <v>395</v>
      </c>
      <c r="E77" s="419">
        <v>374506.87</v>
      </c>
      <c r="F77" s="419"/>
      <c r="G77" s="419">
        <v>374506.87</v>
      </c>
      <c r="H77" s="419"/>
    </row>
    <row r="78" spans="1:8" ht="108">
      <c r="A78" s="326">
        <v>1253</v>
      </c>
      <c r="B78" s="327" t="s">
        <v>308</v>
      </c>
      <c r="C78" s="326">
        <v>6280</v>
      </c>
      <c r="D78" s="327" t="s">
        <v>19</v>
      </c>
      <c r="E78" s="419">
        <v>50000</v>
      </c>
      <c r="F78" s="419"/>
      <c r="G78" s="419">
        <v>50000</v>
      </c>
      <c r="H78" s="419"/>
    </row>
    <row r="79" spans="1:8" ht="156">
      <c r="A79" s="326">
        <v>1254</v>
      </c>
      <c r="B79" s="327" t="s">
        <v>309</v>
      </c>
      <c r="C79" s="326">
        <v>1330</v>
      </c>
      <c r="D79" s="327" t="s">
        <v>321</v>
      </c>
      <c r="E79" s="419">
        <v>3415.33</v>
      </c>
      <c r="F79" s="419"/>
      <c r="G79" s="419">
        <v>3415.33</v>
      </c>
      <c r="H79" s="419"/>
    </row>
    <row r="80" spans="1:8" ht="156">
      <c r="A80" s="326">
        <v>1254</v>
      </c>
      <c r="B80" s="327" t="s">
        <v>309</v>
      </c>
      <c r="C80" s="326">
        <v>3190</v>
      </c>
      <c r="D80" s="327" t="s">
        <v>362</v>
      </c>
      <c r="E80" s="419">
        <v>10605</v>
      </c>
      <c r="F80" s="419"/>
      <c r="G80" s="419">
        <v>10605</v>
      </c>
      <c r="H80" s="419"/>
    </row>
    <row r="81" spans="1:8" ht="156">
      <c r="A81" s="326">
        <v>1254</v>
      </c>
      <c r="B81" s="327" t="s">
        <v>309</v>
      </c>
      <c r="C81" s="326">
        <v>3310</v>
      </c>
      <c r="D81" s="327" t="s">
        <v>365</v>
      </c>
      <c r="E81" s="419">
        <v>441120</v>
      </c>
      <c r="F81" s="419"/>
      <c r="G81" s="419">
        <v>441120</v>
      </c>
      <c r="H81" s="419"/>
    </row>
    <row r="82" spans="1:8" ht="156">
      <c r="A82" s="326">
        <v>1254</v>
      </c>
      <c r="B82" s="327" t="s">
        <v>309</v>
      </c>
      <c r="C82" s="326">
        <v>6280</v>
      </c>
      <c r="D82" s="327" t="s">
        <v>19</v>
      </c>
      <c r="E82" s="419">
        <v>16887</v>
      </c>
      <c r="F82" s="419"/>
      <c r="G82" s="419">
        <v>16887</v>
      </c>
      <c r="H82" s="419"/>
    </row>
    <row r="83" spans="1:8" ht="72">
      <c r="A83" s="326">
        <v>1270</v>
      </c>
      <c r="B83" s="327" t="s">
        <v>310</v>
      </c>
      <c r="C83" s="326">
        <v>6110</v>
      </c>
      <c r="D83" s="327" t="s">
        <v>394</v>
      </c>
      <c r="E83" s="419">
        <v>4334698.48</v>
      </c>
      <c r="F83" s="419"/>
      <c r="G83" s="419">
        <v>4334698.48</v>
      </c>
      <c r="H83" s="419"/>
    </row>
    <row r="84" spans="1:8" ht="72">
      <c r="A84" s="326">
        <v>1270</v>
      </c>
      <c r="B84" s="327" t="s">
        <v>310</v>
      </c>
      <c r="C84" s="326">
        <v>6250</v>
      </c>
      <c r="D84" s="327" t="s">
        <v>396</v>
      </c>
      <c r="E84" s="420">
        <v>393.91</v>
      </c>
      <c r="F84" s="420"/>
      <c r="G84" s="420">
        <v>393.91</v>
      </c>
      <c r="H84" s="420"/>
    </row>
    <row r="85" spans="1:8" ht="72">
      <c r="A85" s="326">
        <v>1281</v>
      </c>
      <c r="B85" s="327" t="s">
        <v>311</v>
      </c>
      <c r="C85" s="326">
        <v>1311</v>
      </c>
      <c r="D85" s="327" t="s">
        <v>315</v>
      </c>
      <c r="E85" s="419">
        <v>445000</v>
      </c>
      <c r="F85" s="419"/>
      <c r="G85" s="419">
        <v>445000</v>
      </c>
      <c r="H85" s="419"/>
    </row>
    <row r="86" spans="1:8" ht="72">
      <c r="A86" s="326">
        <v>1281</v>
      </c>
      <c r="B86" s="327" t="s">
        <v>311</v>
      </c>
      <c r="C86" s="326">
        <v>1315</v>
      </c>
      <c r="D86" s="327" t="s">
        <v>318</v>
      </c>
      <c r="E86" s="420">
        <v>0.36</v>
      </c>
      <c r="F86" s="420"/>
      <c r="G86" s="420">
        <v>0.36</v>
      </c>
      <c r="H86" s="420"/>
    </row>
    <row r="87" spans="1:8" ht="72">
      <c r="A87" s="326">
        <v>1281</v>
      </c>
      <c r="B87" s="327" t="s">
        <v>311</v>
      </c>
      <c r="C87" s="326">
        <v>1330</v>
      </c>
      <c r="D87" s="327" t="s">
        <v>321</v>
      </c>
      <c r="E87" s="419">
        <v>446188.07</v>
      </c>
      <c r="F87" s="419"/>
      <c r="G87" s="419">
        <v>446188.07</v>
      </c>
      <c r="H87" s="419"/>
    </row>
    <row r="88" spans="1:8" ht="72">
      <c r="A88" s="326">
        <v>1281</v>
      </c>
      <c r="B88" s="327" t="s">
        <v>311</v>
      </c>
      <c r="C88" s="326">
        <v>1420</v>
      </c>
      <c r="D88" s="327" t="s">
        <v>325</v>
      </c>
      <c r="E88" s="419">
        <v>106942.61</v>
      </c>
      <c r="F88" s="419"/>
      <c r="G88" s="419">
        <v>106942.61</v>
      </c>
      <c r="H88" s="419"/>
    </row>
    <row r="89" spans="1:8" ht="72">
      <c r="A89" s="326">
        <v>1281</v>
      </c>
      <c r="B89" s="327" t="s">
        <v>311</v>
      </c>
      <c r="C89" s="326">
        <v>7210</v>
      </c>
      <c r="D89" s="327" t="s">
        <v>67</v>
      </c>
      <c r="E89" s="419">
        <v>18771</v>
      </c>
      <c r="F89" s="419"/>
      <c r="G89" s="419">
        <v>18771</v>
      </c>
      <c r="H89" s="419"/>
    </row>
    <row r="90" spans="1:8" ht="84">
      <c r="A90" s="326">
        <v>1284</v>
      </c>
      <c r="B90" s="327" t="s">
        <v>313</v>
      </c>
      <c r="C90" s="326">
        <v>1030</v>
      </c>
      <c r="D90" s="327" t="s">
        <v>298</v>
      </c>
      <c r="E90" s="419">
        <v>874000</v>
      </c>
      <c r="F90" s="419"/>
      <c r="G90" s="419">
        <v>874000</v>
      </c>
      <c r="H90" s="419"/>
    </row>
    <row r="91" spans="1:8" ht="120">
      <c r="A91" s="326">
        <v>1284</v>
      </c>
      <c r="B91" s="327" t="s">
        <v>313</v>
      </c>
      <c r="C91" s="326">
        <v>1210</v>
      </c>
      <c r="D91" s="327" t="s">
        <v>302</v>
      </c>
      <c r="E91" s="419">
        <v>434060</v>
      </c>
      <c r="F91" s="419"/>
      <c r="G91" s="419">
        <v>434060</v>
      </c>
      <c r="H91" s="419"/>
    </row>
    <row r="92" spans="1:8" ht="84">
      <c r="A92" s="326">
        <v>1284</v>
      </c>
      <c r="B92" s="327" t="s">
        <v>313</v>
      </c>
      <c r="C92" s="326">
        <v>6160</v>
      </c>
      <c r="D92" s="327" t="s">
        <v>395</v>
      </c>
      <c r="E92" s="419">
        <v>87214</v>
      </c>
      <c r="F92" s="419"/>
      <c r="G92" s="419">
        <v>87214</v>
      </c>
      <c r="H92" s="419"/>
    </row>
    <row r="93" spans="1:8" ht="72">
      <c r="A93" s="326">
        <v>1290</v>
      </c>
      <c r="B93" s="327" t="s">
        <v>314</v>
      </c>
      <c r="C93" s="326">
        <v>6250</v>
      </c>
      <c r="D93" s="327" t="s">
        <v>396</v>
      </c>
      <c r="E93" s="420">
        <v>59.4</v>
      </c>
      <c r="F93" s="420"/>
      <c r="G93" s="420">
        <v>59.4</v>
      </c>
      <c r="H93" s="420"/>
    </row>
    <row r="94" spans="1:8" ht="12.75">
      <c r="A94" s="326">
        <v>1311</v>
      </c>
      <c r="B94" s="327" t="s">
        <v>315</v>
      </c>
      <c r="C94" s="326">
        <v>1311</v>
      </c>
      <c r="D94" s="327" t="s">
        <v>315</v>
      </c>
      <c r="E94" s="419">
        <v>643280240.74</v>
      </c>
      <c r="F94" s="419"/>
      <c r="G94" s="419">
        <v>643280240.74</v>
      </c>
      <c r="H94" s="419"/>
    </row>
    <row r="95" spans="1:8" ht="36">
      <c r="A95" s="326">
        <v>1311</v>
      </c>
      <c r="B95" s="327" t="s">
        <v>315</v>
      </c>
      <c r="C95" s="326">
        <v>1315</v>
      </c>
      <c r="D95" s="327" t="s">
        <v>318</v>
      </c>
      <c r="E95" s="419">
        <v>13544.64</v>
      </c>
      <c r="F95" s="419"/>
      <c r="G95" s="419">
        <v>13544.64</v>
      </c>
      <c r="H95" s="419"/>
    </row>
    <row r="96" spans="1:8" ht="96">
      <c r="A96" s="326">
        <v>1311</v>
      </c>
      <c r="B96" s="327" t="s">
        <v>315</v>
      </c>
      <c r="C96" s="326">
        <v>3310</v>
      </c>
      <c r="D96" s="327" t="s">
        <v>365</v>
      </c>
      <c r="E96" s="419">
        <v>475257802.9</v>
      </c>
      <c r="F96" s="419"/>
      <c r="G96" s="419">
        <v>475257802.9</v>
      </c>
      <c r="H96" s="419"/>
    </row>
    <row r="97" spans="1:8" ht="108">
      <c r="A97" s="326">
        <v>1311</v>
      </c>
      <c r="B97" s="327" t="s">
        <v>315</v>
      </c>
      <c r="C97" s="326">
        <v>3320</v>
      </c>
      <c r="D97" s="327" t="s">
        <v>366</v>
      </c>
      <c r="E97" s="419">
        <v>199140.7</v>
      </c>
      <c r="F97" s="419"/>
      <c r="G97" s="419">
        <v>199140.7</v>
      </c>
      <c r="H97" s="419"/>
    </row>
    <row r="98" spans="1:8" ht="24">
      <c r="A98" s="326">
        <v>1311</v>
      </c>
      <c r="B98" s="327" t="s">
        <v>315</v>
      </c>
      <c r="C98" s="326">
        <v>6280</v>
      </c>
      <c r="D98" s="327" t="s">
        <v>19</v>
      </c>
      <c r="E98" s="419">
        <v>249492.94</v>
      </c>
      <c r="F98" s="419"/>
      <c r="G98" s="419">
        <v>249492.94</v>
      </c>
      <c r="H98" s="419"/>
    </row>
    <row r="99" spans="1:8" ht="96">
      <c r="A99" s="326">
        <v>1311</v>
      </c>
      <c r="B99" s="327" t="s">
        <v>315</v>
      </c>
      <c r="C99" s="326">
        <v>7010</v>
      </c>
      <c r="D99" s="327" t="s">
        <v>397</v>
      </c>
      <c r="E99" s="419">
        <v>200036.78</v>
      </c>
      <c r="F99" s="419"/>
      <c r="G99" s="419">
        <v>200036.78</v>
      </c>
      <c r="H99" s="419"/>
    </row>
    <row r="100" spans="1:8" ht="72">
      <c r="A100" s="326">
        <v>1312</v>
      </c>
      <c r="B100" s="327" t="s">
        <v>316</v>
      </c>
      <c r="C100" s="326">
        <v>1251</v>
      </c>
      <c r="D100" s="327" t="s">
        <v>306</v>
      </c>
      <c r="E100" s="419">
        <v>31614</v>
      </c>
      <c r="F100" s="419"/>
      <c r="G100" s="419">
        <v>31614</v>
      </c>
      <c r="H100" s="419"/>
    </row>
    <row r="101" spans="1:8" ht="24">
      <c r="A101" s="326">
        <v>1312</v>
      </c>
      <c r="B101" s="327" t="s">
        <v>316</v>
      </c>
      <c r="C101" s="326">
        <v>1312</v>
      </c>
      <c r="D101" s="327" t="s">
        <v>316</v>
      </c>
      <c r="E101" s="419">
        <v>53619850.6</v>
      </c>
      <c r="F101" s="419"/>
      <c r="G101" s="419">
        <v>53619850.6</v>
      </c>
      <c r="H101" s="419"/>
    </row>
    <row r="102" spans="1:8" ht="96">
      <c r="A102" s="326">
        <v>1312</v>
      </c>
      <c r="B102" s="327" t="s">
        <v>316</v>
      </c>
      <c r="C102" s="326">
        <v>3310</v>
      </c>
      <c r="D102" s="327" t="s">
        <v>365</v>
      </c>
      <c r="E102" s="419">
        <v>54571817.05</v>
      </c>
      <c r="F102" s="419"/>
      <c r="G102" s="419">
        <v>54571817.05</v>
      </c>
      <c r="H102" s="419"/>
    </row>
    <row r="103" spans="1:8" ht="24">
      <c r="A103" s="326">
        <v>1314</v>
      </c>
      <c r="B103" s="327" t="s">
        <v>317</v>
      </c>
      <c r="C103" s="326">
        <v>1314</v>
      </c>
      <c r="D103" s="327" t="s">
        <v>317</v>
      </c>
      <c r="E103" s="419">
        <v>24072856.91</v>
      </c>
      <c r="F103" s="419"/>
      <c r="G103" s="419">
        <v>24072856.91</v>
      </c>
      <c r="H103" s="419"/>
    </row>
    <row r="104" spans="1:8" ht="36">
      <c r="A104" s="326">
        <v>1314</v>
      </c>
      <c r="B104" s="327" t="s">
        <v>317</v>
      </c>
      <c r="C104" s="326">
        <v>1315</v>
      </c>
      <c r="D104" s="327" t="s">
        <v>318</v>
      </c>
      <c r="E104" s="419">
        <v>101071.43</v>
      </c>
      <c r="F104" s="419"/>
      <c r="G104" s="419">
        <v>101071.43</v>
      </c>
      <c r="H104" s="419"/>
    </row>
    <row r="105" spans="1:8" ht="96">
      <c r="A105" s="326">
        <v>1314</v>
      </c>
      <c r="B105" s="327" t="s">
        <v>317</v>
      </c>
      <c r="C105" s="326">
        <v>3310</v>
      </c>
      <c r="D105" s="327" t="s">
        <v>365</v>
      </c>
      <c r="E105" s="419">
        <v>8670868.6</v>
      </c>
      <c r="F105" s="419"/>
      <c r="G105" s="419">
        <v>8670868.6</v>
      </c>
      <c r="H105" s="419"/>
    </row>
    <row r="106" spans="1:8" ht="84">
      <c r="A106" s="326">
        <v>1315</v>
      </c>
      <c r="B106" s="327" t="s">
        <v>318</v>
      </c>
      <c r="C106" s="326">
        <v>1284</v>
      </c>
      <c r="D106" s="327" t="s">
        <v>313</v>
      </c>
      <c r="E106" s="419">
        <v>221079</v>
      </c>
      <c r="F106" s="419"/>
      <c r="G106" s="419">
        <v>221079</v>
      </c>
      <c r="H106" s="419"/>
    </row>
    <row r="107" spans="1:8" ht="36">
      <c r="A107" s="326">
        <v>1315</v>
      </c>
      <c r="B107" s="327" t="s">
        <v>318</v>
      </c>
      <c r="C107" s="326">
        <v>1315</v>
      </c>
      <c r="D107" s="327" t="s">
        <v>318</v>
      </c>
      <c r="E107" s="419">
        <v>48201374.81</v>
      </c>
      <c r="F107" s="419"/>
      <c r="G107" s="419">
        <v>48201374.81</v>
      </c>
      <c r="H107" s="419"/>
    </row>
    <row r="108" spans="1:8" ht="60">
      <c r="A108" s="326">
        <v>1315</v>
      </c>
      <c r="B108" s="327" t="s">
        <v>318</v>
      </c>
      <c r="C108" s="326">
        <v>1317</v>
      </c>
      <c r="D108" s="327" t="s">
        <v>319</v>
      </c>
      <c r="E108" s="419">
        <v>23062.5</v>
      </c>
      <c r="F108" s="419"/>
      <c r="G108" s="419">
        <v>23062.5</v>
      </c>
      <c r="H108" s="419"/>
    </row>
    <row r="109" spans="1:8" ht="96">
      <c r="A109" s="326">
        <v>1315</v>
      </c>
      <c r="B109" s="327" t="s">
        <v>318</v>
      </c>
      <c r="C109" s="326">
        <v>3310</v>
      </c>
      <c r="D109" s="327" t="s">
        <v>365</v>
      </c>
      <c r="E109" s="419">
        <v>51852216.51</v>
      </c>
      <c r="F109" s="419"/>
      <c r="G109" s="419">
        <v>51852216.51</v>
      </c>
      <c r="H109" s="419"/>
    </row>
    <row r="110" spans="1:8" ht="108">
      <c r="A110" s="326">
        <v>1315</v>
      </c>
      <c r="B110" s="327" t="s">
        <v>318</v>
      </c>
      <c r="C110" s="326">
        <v>3320</v>
      </c>
      <c r="D110" s="327" t="s">
        <v>366</v>
      </c>
      <c r="E110" s="420">
        <v>1.32</v>
      </c>
      <c r="F110" s="420"/>
      <c r="G110" s="420">
        <v>1.32</v>
      </c>
      <c r="H110" s="420"/>
    </row>
    <row r="111" spans="1:8" ht="156">
      <c r="A111" s="326">
        <v>1315</v>
      </c>
      <c r="B111" s="327" t="s">
        <v>318</v>
      </c>
      <c r="C111" s="326">
        <v>3330</v>
      </c>
      <c r="D111" s="327" t="s">
        <v>367</v>
      </c>
      <c r="E111" s="419">
        <v>1845410.72</v>
      </c>
      <c r="F111" s="419"/>
      <c r="G111" s="419">
        <v>1845410.72</v>
      </c>
      <c r="H111" s="419"/>
    </row>
    <row r="112" spans="1:8" ht="60">
      <c r="A112" s="326">
        <v>1317</v>
      </c>
      <c r="B112" s="327" t="s">
        <v>319</v>
      </c>
      <c r="C112" s="326">
        <v>1317</v>
      </c>
      <c r="D112" s="327" t="s">
        <v>319</v>
      </c>
      <c r="E112" s="419">
        <v>867918.72</v>
      </c>
      <c r="F112" s="419"/>
      <c r="G112" s="419">
        <v>867918.72</v>
      </c>
      <c r="H112" s="419"/>
    </row>
    <row r="113" spans="1:8" ht="96">
      <c r="A113" s="326">
        <v>1317</v>
      </c>
      <c r="B113" s="327" t="s">
        <v>319</v>
      </c>
      <c r="C113" s="326">
        <v>3310</v>
      </c>
      <c r="D113" s="327" t="s">
        <v>365</v>
      </c>
      <c r="E113" s="419">
        <v>708355.21</v>
      </c>
      <c r="F113" s="419"/>
      <c r="G113" s="419">
        <v>708355.21</v>
      </c>
      <c r="H113" s="419"/>
    </row>
    <row r="114" spans="1:8" ht="36">
      <c r="A114" s="326">
        <v>1320</v>
      </c>
      <c r="B114" s="327" t="s">
        <v>320</v>
      </c>
      <c r="C114" s="326">
        <v>1320</v>
      </c>
      <c r="D114" s="327" t="s">
        <v>320</v>
      </c>
      <c r="E114" s="419">
        <v>543024655.69</v>
      </c>
      <c r="F114" s="419"/>
      <c r="G114" s="419">
        <v>543024655.69</v>
      </c>
      <c r="H114" s="419"/>
    </row>
    <row r="115" spans="1:8" ht="144">
      <c r="A115" s="326">
        <v>1320</v>
      </c>
      <c r="B115" s="327" t="s">
        <v>320</v>
      </c>
      <c r="C115" s="326">
        <v>3340</v>
      </c>
      <c r="D115" s="327" t="s">
        <v>368</v>
      </c>
      <c r="E115" s="419">
        <v>189165983.75</v>
      </c>
      <c r="F115" s="419"/>
      <c r="G115" s="419">
        <v>189165983.75</v>
      </c>
      <c r="H115" s="419"/>
    </row>
    <row r="116" spans="1:8" ht="36">
      <c r="A116" s="326">
        <v>1320</v>
      </c>
      <c r="B116" s="327" t="s">
        <v>320</v>
      </c>
      <c r="C116" s="326">
        <v>6280</v>
      </c>
      <c r="D116" s="327" t="s">
        <v>19</v>
      </c>
      <c r="E116" s="419">
        <v>27239.72</v>
      </c>
      <c r="F116" s="419"/>
      <c r="G116" s="419">
        <v>27239.72</v>
      </c>
      <c r="H116" s="419"/>
    </row>
    <row r="117" spans="1:8" ht="96">
      <c r="A117" s="326">
        <v>1320</v>
      </c>
      <c r="B117" s="327" t="s">
        <v>320</v>
      </c>
      <c r="C117" s="326">
        <v>7010</v>
      </c>
      <c r="D117" s="327" t="s">
        <v>397</v>
      </c>
      <c r="E117" s="419">
        <v>53839303.65</v>
      </c>
      <c r="F117" s="419"/>
      <c r="G117" s="419">
        <v>53839303.65</v>
      </c>
      <c r="H117" s="419"/>
    </row>
    <row r="118" spans="1:8" ht="36">
      <c r="A118" s="326">
        <v>1320</v>
      </c>
      <c r="B118" s="327" t="s">
        <v>320</v>
      </c>
      <c r="C118" s="326">
        <v>8110</v>
      </c>
      <c r="D118" s="327" t="s">
        <v>322</v>
      </c>
      <c r="E118" s="419">
        <v>896241679.89</v>
      </c>
      <c r="F118" s="419"/>
      <c r="G118" s="419">
        <v>896241679.89</v>
      </c>
      <c r="H118" s="419"/>
    </row>
    <row r="119" spans="1:8" ht="24">
      <c r="A119" s="326">
        <v>1330</v>
      </c>
      <c r="B119" s="327" t="s">
        <v>321</v>
      </c>
      <c r="C119" s="326">
        <v>1314</v>
      </c>
      <c r="D119" s="327" t="s">
        <v>317</v>
      </c>
      <c r="E119" s="419">
        <v>1845406.4</v>
      </c>
      <c r="F119" s="419"/>
      <c r="G119" s="419">
        <v>1845406.4</v>
      </c>
      <c r="H119" s="419"/>
    </row>
    <row r="120" spans="1:8" ht="36">
      <c r="A120" s="326">
        <v>1330</v>
      </c>
      <c r="B120" s="327" t="s">
        <v>321</v>
      </c>
      <c r="C120" s="326">
        <v>1320</v>
      </c>
      <c r="D120" s="327" t="s">
        <v>320</v>
      </c>
      <c r="E120" s="419">
        <v>6568378.94</v>
      </c>
      <c r="F120" s="419"/>
      <c r="G120" s="419">
        <v>6568378.94</v>
      </c>
      <c r="H120" s="419"/>
    </row>
    <row r="121" spans="1:8" ht="12.75">
      <c r="A121" s="326">
        <v>1330</v>
      </c>
      <c r="B121" s="327" t="s">
        <v>321</v>
      </c>
      <c r="C121" s="326">
        <v>1330</v>
      </c>
      <c r="D121" s="327" t="s">
        <v>321</v>
      </c>
      <c r="E121" s="419">
        <v>5810038.39</v>
      </c>
      <c r="F121" s="419"/>
      <c r="G121" s="419">
        <v>5810038.39</v>
      </c>
      <c r="H121" s="419"/>
    </row>
    <row r="122" spans="1:8" ht="96">
      <c r="A122" s="326">
        <v>1330</v>
      </c>
      <c r="B122" s="327" t="s">
        <v>321</v>
      </c>
      <c r="C122" s="326">
        <v>3310</v>
      </c>
      <c r="D122" s="327" t="s">
        <v>365</v>
      </c>
      <c r="E122" s="419">
        <v>26400625.88</v>
      </c>
      <c r="F122" s="419"/>
      <c r="G122" s="419">
        <v>26400625.88</v>
      </c>
      <c r="H122" s="419"/>
    </row>
    <row r="123" spans="1:8" ht="108">
      <c r="A123" s="326">
        <v>1330</v>
      </c>
      <c r="B123" s="327" t="s">
        <v>321</v>
      </c>
      <c r="C123" s="326">
        <v>3320</v>
      </c>
      <c r="D123" s="327" t="s">
        <v>366</v>
      </c>
      <c r="E123" s="419">
        <v>2422589.21</v>
      </c>
      <c r="F123" s="419"/>
      <c r="G123" s="419">
        <v>2422589.21</v>
      </c>
      <c r="H123" s="419"/>
    </row>
    <row r="124" spans="1:8" ht="96">
      <c r="A124" s="326">
        <v>1330</v>
      </c>
      <c r="B124" s="327" t="s">
        <v>321</v>
      </c>
      <c r="C124" s="326">
        <v>7010</v>
      </c>
      <c r="D124" s="327" t="s">
        <v>397</v>
      </c>
      <c r="E124" s="419">
        <v>22470569.62</v>
      </c>
      <c r="F124" s="419"/>
      <c r="G124" s="419">
        <v>22470569.62</v>
      </c>
      <c r="H124" s="419"/>
    </row>
    <row r="125" spans="1:8" ht="36">
      <c r="A125" s="326">
        <v>1330</v>
      </c>
      <c r="B125" s="327" t="s">
        <v>321</v>
      </c>
      <c r="C125" s="326">
        <v>8110</v>
      </c>
      <c r="D125" s="327" t="s">
        <v>322</v>
      </c>
      <c r="E125" s="419">
        <v>3594592.85</v>
      </c>
      <c r="F125" s="419"/>
      <c r="G125" s="419">
        <v>3594592.85</v>
      </c>
      <c r="H125" s="419"/>
    </row>
    <row r="126" spans="1:8" ht="36">
      <c r="A126" s="326">
        <v>1341</v>
      </c>
      <c r="B126" s="327" t="s">
        <v>322</v>
      </c>
      <c r="C126" s="326">
        <v>8110</v>
      </c>
      <c r="D126" s="327" t="s">
        <v>322</v>
      </c>
      <c r="E126" s="419">
        <v>7096322734.24</v>
      </c>
      <c r="F126" s="419"/>
      <c r="G126" s="419">
        <v>7096322734.24</v>
      </c>
      <c r="H126" s="419"/>
    </row>
    <row r="127" spans="1:8" ht="48">
      <c r="A127" s="326">
        <v>1343</v>
      </c>
      <c r="B127" s="327" t="s">
        <v>323</v>
      </c>
      <c r="C127" s="326">
        <v>8310</v>
      </c>
      <c r="D127" s="327" t="s">
        <v>323</v>
      </c>
      <c r="E127" s="419">
        <v>2983458.78</v>
      </c>
      <c r="F127" s="419"/>
      <c r="G127" s="419">
        <v>2983458.78</v>
      </c>
      <c r="H127" s="419"/>
    </row>
    <row r="128" spans="1:8" ht="84">
      <c r="A128" s="326">
        <v>1410</v>
      </c>
      <c r="B128" s="327" t="s">
        <v>324</v>
      </c>
      <c r="C128" s="326">
        <v>1030</v>
      </c>
      <c r="D128" s="327" t="s">
        <v>298</v>
      </c>
      <c r="E128" s="419">
        <v>21177323.84</v>
      </c>
      <c r="F128" s="419"/>
      <c r="G128" s="419">
        <v>21177323.84</v>
      </c>
      <c r="H128" s="419"/>
    </row>
    <row r="129" spans="1:8" ht="72">
      <c r="A129" s="326">
        <v>1410</v>
      </c>
      <c r="B129" s="327" t="s">
        <v>324</v>
      </c>
      <c r="C129" s="326">
        <v>1270</v>
      </c>
      <c r="D129" s="327" t="s">
        <v>310</v>
      </c>
      <c r="E129" s="419">
        <v>226863.1</v>
      </c>
      <c r="F129" s="419"/>
      <c r="G129" s="419">
        <v>226863.1</v>
      </c>
      <c r="H129" s="419"/>
    </row>
    <row r="130" spans="1:8" ht="84">
      <c r="A130" s="326">
        <v>1410</v>
      </c>
      <c r="B130" s="327" t="s">
        <v>324</v>
      </c>
      <c r="C130" s="326">
        <v>3110</v>
      </c>
      <c r="D130" s="327" t="s">
        <v>356</v>
      </c>
      <c r="E130" s="420">
        <v>0.01</v>
      </c>
      <c r="F130" s="420"/>
      <c r="G130" s="420">
        <v>0.01</v>
      </c>
      <c r="H130" s="420"/>
    </row>
    <row r="131" spans="1:8" ht="84">
      <c r="A131" s="326">
        <v>1420</v>
      </c>
      <c r="B131" s="327" t="s">
        <v>325</v>
      </c>
      <c r="C131" s="326">
        <v>1284</v>
      </c>
      <c r="D131" s="327" t="s">
        <v>313</v>
      </c>
      <c r="E131" s="419">
        <v>410718</v>
      </c>
      <c r="F131" s="419"/>
      <c r="G131" s="419">
        <v>410718</v>
      </c>
      <c r="H131" s="419"/>
    </row>
    <row r="132" spans="1:8" ht="60">
      <c r="A132" s="326">
        <v>1420</v>
      </c>
      <c r="B132" s="327" t="s">
        <v>325</v>
      </c>
      <c r="C132" s="326">
        <v>1420</v>
      </c>
      <c r="D132" s="327" t="s">
        <v>325</v>
      </c>
      <c r="E132" s="419">
        <v>4800000</v>
      </c>
      <c r="F132" s="419"/>
      <c r="G132" s="419">
        <v>4800000</v>
      </c>
      <c r="H132" s="419"/>
    </row>
    <row r="133" spans="1:8" ht="60">
      <c r="A133" s="326">
        <v>1420</v>
      </c>
      <c r="B133" s="327" t="s">
        <v>325</v>
      </c>
      <c r="C133" s="326">
        <v>1630</v>
      </c>
      <c r="D133" s="327" t="s">
        <v>4</v>
      </c>
      <c r="E133" s="419">
        <v>9480346</v>
      </c>
      <c r="F133" s="419"/>
      <c r="G133" s="419">
        <v>9480346</v>
      </c>
      <c r="H133" s="419"/>
    </row>
    <row r="134" spans="1:8" ht="60">
      <c r="A134" s="326">
        <v>1420</v>
      </c>
      <c r="B134" s="327" t="s">
        <v>325</v>
      </c>
      <c r="C134" s="326">
        <v>3130</v>
      </c>
      <c r="D134" s="327" t="s">
        <v>325</v>
      </c>
      <c r="E134" s="419">
        <v>1196915.96</v>
      </c>
      <c r="F134" s="419"/>
      <c r="G134" s="419">
        <v>1196915.96</v>
      </c>
      <c r="H134" s="419"/>
    </row>
    <row r="135" spans="1:8" ht="96">
      <c r="A135" s="326">
        <v>1420</v>
      </c>
      <c r="B135" s="327" t="s">
        <v>325</v>
      </c>
      <c r="C135" s="326">
        <v>3310</v>
      </c>
      <c r="D135" s="327" t="s">
        <v>365</v>
      </c>
      <c r="E135" s="419">
        <v>116179954.74</v>
      </c>
      <c r="F135" s="419"/>
      <c r="G135" s="419">
        <v>116179954.74</v>
      </c>
      <c r="H135" s="419"/>
    </row>
    <row r="136" spans="1:8" ht="108">
      <c r="A136" s="326">
        <v>1420</v>
      </c>
      <c r="B136" s="327" t="s">
        <v>325</v>
      </c>
      <c r="C136" s="326">
        <v>3320</v>
      </c>
      <c r="D136" s="327" t="s">
        <v>366</v>
      </c>
      <c r="E136" s="419">
        <v>1598770.01</v>
      </c>
      <c r="F136" s="419"/>
      <c r="G136" s="419">
        <v>1598770.01</v>
      </c>
      <c r="H136" s="419"/>
    </row>
    <row r="137" spans="1:8" ht="156">
      <c r="A137" s="326">
        <v>1420</v>
      </c>
      <c r="B137" s="327" t="s">
        <v>325</v>
      </c>
      <c r="C137" s="326">
        <v>3330</v>
      </c>
      <c r="D137" s="327" t="s">
        <v>367</v>
      </c>
      <c r="E137" s="419">
        <v>221449.28</v>
      </c>
      <c r="F137" s="419"/>
      <c r="G137" s="419">
        <v>221449.28</v>
      </c>
      <c r="H137" s="419"/>
    </row>
    <row r="138" spans="1:8" ht="84">
      <c r="A138" s="326">
        <v>1420</v>
      </c>
      <c r="B138" s="327" t="s">
        <v>325</v>
      </c>
      <c r="C138" s="326">
        <v>3381</v>
      </c>
      <c r="D138" s="327" t="s">
        <v>370</v>
      </c>
      <c r="E138" s="419">
        <v>531172.85</v>
      </c>
      <c r="F138" s="419"/>
      <c r="G138" s="419">
        <v>531172.85</v>
      </c>
      <c r="H138" s="419"/>
    </row>
    <row r="139" spans="1:8" ht="84">
      <c r="A139" s="326">
        <v>1430</v>
      </c>
      <c r="B139" s="327" t="s">
        <v>326</v>
      </c>
      <c r="C139" s="326">
        <v>1030</v>
      </c>
      <c r="D139" s="327" t="s">
        <v>298</v>
      </c>
      <c r="E139" s="419">
        <v>120742</v>
      </c>
      <c r="F139" s="419"/>
      <c r="G139" s="419">
        <v>120742</v>
      </c>
      <c r="H139" s="419"/>
    </row>
    <row r="140" spans="1:8" ht="84">
      <c r="A140" s="326">
        <v>1430</v>
      </c>
      <c r="B140" s="327" t="s">
        <v>326</v>
      </c>
      <c r="C140" s="326">
        <v>1430</v>
      </c>
      <c r="D140" s="327" t="s">
        <v>326</v>
      </c>
      <c r="E140" s="420">
        <v>199.99</v>
      </c>
      <c r="F140" s="420"/>
      <c r="G140" s="420">
        <v>199.99</v>
      </c>
      <c r="H140" s="420"/>
    </row>
    <row r="141" spans="1:8" ht="84">
      <c r="A141" s="326">
        <v>1430</v>
      </c>
      <c r="B141" s="327" t="s">
        <v>326</v>
      </c>
      <c r="C141" s="326">
        <v>3150</v>
      </c>
      <c r="D141" s="327" t="s">
        <v>358</v>
      </c>
      <c r="E141" s="419">
        <v>14080</v>
      </c>
      <c r="F141" s="419"/>
      <c r="G141" s="419">
        <v>14080</v>
      </c>
      <c r="H141" s="419"/>
    </row>
    <row r="142" spans="1:8" ht="84">
      <c r="A142" s="326">
        <v>1430</v>
      </c>
      <c r="B142" s="327" t="s">
        <v>326</v>
      </c>
      <c r="C142" s="326">
        <v>3170</v>
      </c>
      <c r="D142" s="327" t="s">
        <v>360</v>
      </c>
      <c r="E142" s="419">
        <v>83575</v>
      </c>
      <c r="F142" s="419"/>
      <c r="G142" s="419">
        <v>83575</v>
      </c>
      <c r="H142" s="419"/>
    </row>
    <row r="143" spans="1:8" ht="84">
      <c r="A143" s="326">
        <v>1430</v>
      </c>
      <c r="B143" s="327" t="s">
        <v>326</v>
      </c>
      <c r="C143" s="326">
        <v>3180</v>
      </c>
      <c r="D143" s="327" t="s">
        <v>361</v>
      </c>
      <c r="E143" s="419">
        <v>1671</v>
      </c>
      <c r="F143" s="419"/>
      <c r="G143" s="419">
        <v>1671</v>
      </c>
      <c r="H143" s="419"/>
    </row>
    <row r="144" spans="1:8" ht="84">
      <c r="A144" s="326">
        <v>1430</v>
      </c>
      <c r="B144" s="327" t="s">
        <v>326</v>
      </c>
      <c r="C144" s="326">
        <v>3190</v>
      </c>
      <c r="D144" s="327" t="s">
        <v>362</v>
      </c>
      <c r="E144" s="419">
        <v>18790</v>
      </c>
      <c r="F144" s="419"/>
      <c r="G144" s="419">
        <v>18790</v>
      </c>
      <c r="H144" s="419"/>
    </row>
    <row r="145" spans="1:8" ht="84">
      <c r="A145" s="326">
        <v>1611</v>
      </c>
      <c r="B145" s="327" t="s">
        <v>327</v>
      </c>
      <c r="C145" s="326">
        <v>1010</v>
      </c>
      <c r="D145" s="327" t="s">
        <v>295</v>
      </c>
      <c r="E145" s="419">
        <v>552650</v>
      </c>
      <c r="F145" s="419"/>
      <c r="G145" s="419">
        <v>552650</v>
      </c>
      <c r="H145" s="419"/>
    </row>
    <row r="146" spans="1:8" ht="84">
      <c r="A146" s="326">
        <v>1611</v>
      </c>
      <c r="B146" s="327" t="s">
        <v>327</v>
      </c>
      <c r="C146" s="326">
        <v>1030</v>
      </c>
      <c r="D146" s="327" t="s">
        <v>298</v>
      </c>
      <c r="E146" s="419">
        <v>318271098.51</v>
      </c>
      <c r="F146" s="419"/>
      <c r="G146" s="419">
        <v>318271098.51</v>
      </c>
      <c r="H146" s="419"/>
    </row>
    <row r="147" spans="1:8" ht="120">
      <c r="A147" s="326">
        <v>1611</v>
      </c>
      <c r="B147" s="327" t="s">
        <v>327</v>
      </c>
      <c r="C147" s="326">
        <v>1210</v>
      </c>
      <c r="D147" s="327" t="s">
        <v>302</v>
      </c>
      <c r="E147" s="419">
        <v>329065</v>
      </c>
      <c r="F147" s="419"/>
      <c r="G147" s="419">
        <v>329065</v>
      </c>
      <c r="H147" s="419"/>
    </row>
    <row r="148" spans="1:8" ht="84">
      <c r="A148" s="326">
        <v>1611</v>
      </c>
      <c r="B148" s="327" t="s">
        <v>327</v>
      </c>
      <c r="C148" s="326">
        <v>1251</v>
      </c>
      <c r="D148" s="327" t="s">
        <v>306</v>
      </c>
      <c r="E148" s="419">
        <v>355192.56</v>
      </c>
      <c r="F148" s="419"/>
      <c r="G148" s="419">
        <v>355192.56</v>
      </c>
      <c r="H148" s="419"/>
    </row>
    <row r="149" spans="1:8" ht="84">
      <c r="A149" s="326">
        <v>1611</v>
      </c>
      <c r="B149" s="327" t="s">
        <v>327</v>
      </c>
      <c r="C149" s="326">
        <v>1311</v>
      </c>
      <c r="D149" s="327" t="s">
        <v>315</v>
      </c>
      <c r="E149" s="419">
        <v>16071.43</v>
      </c>
      <c r="F149" s="419"/>
      <c r="G149" s="419">
        <v>16071.43</v>
      </c>
      <c r="H149" s="419"/>
    </row>
    <row r="150" spans="1:8" ht="84">
      <c r="A150" s="326">
        <v>1611</v>
      </c>
      <c r="B150" s="327" t="s">
        <v>327</v>
      </c>
      <c r="C150" s="326">
        <v>1312</v>
      </c>
      <c r="D150" s="327" t="s">
        <v>316</v>
      </c>
      <c r="E150" s="419">
        <v>45040.18</v>
      </c>
      <c r="F150" s="419"/>
      <c r="G150" s="419">
        <v>45040.18</v>
      </c>
      <c r="H150" s="419"/>
    </row>
    <row r="151" spans="1:8" ht="84">
      <c r="A151" s="326">
        <v>1611</v>
      </c>
      <c r="B151" s="327" t="s">
        <v>327</v>
      </c>
      <c r="C151" s="326">
        <v>1420</v>
      </c>
      <c r="D151" s="327" t="s">
        <v>325</v>
      </c>
      <c r="E151" s="419">
        <v>7333.39</v>
      </c>
      <c r="F151" s="419"/>
      <c r="G151" s="419">
        <v>7333.39</v>
      </c>
      <c r="H151" s="419"/>
    </row>
    <row r="152" spans="1:8" ht="84">
      <c r="A152" s="326">
        <v>1611</v>
      </c>
      <c r="B152" s="327" t="s">
        <v>327</v>
      </c>
      <c r="C152" s="326">
        <v>1611</v>
      </c>
      <c r="D152" s="327" t="s">
        <v>327</v>
      </c>
      <c r="E152" s="419">
        <v>4631886.45</v>
      </c>
      <c r="F152" s="419"/>
      <c r="G152" s="419">
        <v>4631886.45</v>
      </c>
      <c r="H152" s="419"/>
    </row>
    <row r="153" spans="1:8" ht="96">
      <c r="A153" s="326">
        <v>1611</v>
      </c>
      <c r="B153" s="327" t="s">
        <v>327</v>
      </c>
      <c r="C153" s="326">
        <v>1612</v>
      </c>
      <c r="D153" s="327" t="s">
        <v>328</v>
      </c>
      <c r="E153" s="419">
        <v>50835846.11</v>
      </c>
      <c r="F153" s="419"/>
      <c r="G153" s="419">
        <v>50835846.11</v>
      </c>
      <c r="H153" s="419"/>
    </row>
    <row r="154" spans="1:8" ht="84">
      <c r="A154" s="326">
        <v>1611</v>
      </c>
      <c r="B154" s="327" t="s">
        <v>327</v>
      </c>
      <c r="C154" s="326">
        <v>3120</v>
      </c>
      <c r="D154" s="327" t="s">
        <v>357</v>
      </c>
      <c r="E154" s="419">
        <v>1666</v>
      </c>
      <c r="F154" s="419"/>
      <c r="G154" s="419">
        <v>1666</v>
      </c>
      <c r="H154" s="419"/>
    </row>
    <row r="155" spans="1:8" ht="96">
      <c r="A155" s="326">
        <v>1611</v>
      </c>
      <c r="B155" s="327" t="s">
        <v>327</v>
      </c>
      <c r="C155" s="326">
        <v>3310</v>
      </c>
      <c r="D155" s="327" t="s">
        <v>365</v>
      </c>
      <c r="E155" s="419">
        <v>3771025</v>
      </c>
      <c r="F155" s="419"/>
      <c r="G155" s="419">
        <v>3771025</v>
      </c>
      <c r="H155" s="419"/>
    </row>
    <row r="156" spans="1:8" ht="96">
      <c r="A156" s="326">
        <v>1612</v>
      </c>
      <c r="B156" s="327" t="s">
        <v>328</v>
      </c>
      <c r="C156" s="326">
        <v>1010</v>
      </c>
      <c r="D156" s="327" t="s">
        <v>295</v>
      </c>
      <c r="E156" s="419">
        <v>3357540</v>
      </c>
      <c r="F156" s="419"/>
      <c r="G156" s="419">
        <v>3357540</v>
      </c>
      <c r="H156" s="419"/>
    </row>
    <row r="157" spans="1:8" ht="96">
      <c r="A157" s="326">
        <v>1612</v>
      </c>
      <c r="B157" s="327" t="s">
        <v>328</v>
      </c>
      <c r="C157" s="326">
        <v>1030</v>
      </c>
      <c r="D157" s="327" t="s">
        <v>298</v>
      </c>
      <c r="E157" s="419">
        <v>601556327.77</v>
      </c>
      <c r="F157" s="419"/>
      <c r="G157" s="419">
        <v>601556327.77</v>
      </c>
      <c r="H157" s="419"/>
    </row>
    <row r="158" spans="1:8" ht="96">
      <c r="A158" s="326">
        <v>1612</v>
      </c>
      <c r="B158" s="327" t="s">
        <v>328</v>
      </c>
      <c r="C158" s="326">
        <v>1150</v>
      </c>
      <c r="D158" s="327" t="s">
        <v>301</v>
      </c>
      <c r="E158" s="419">
        <v>1978580</v>
      </c>
      <c r="F158" s="419"/>
      <c r="G158" s="419">
        <v>1978580</v>
      </c>
      <c r="H158" s="419"/>
    </row>
    <row r="159" spans="1:8" ht="120">
      <c r="A159" s="326">
        <v>1612</v>
      </c>
      <c r="B159" s="327" t="s">
        <v>328</v>
      </c>
      <c r="C159" s="326">
        <v>1210</v>
      </c>
      <c r="D159" s="327" t="s">
        <v>302</v>
      </c>
      <c r="E159" s="419">
        <v>47219628.21</v>
      </c>
      <c r="F159" s="419"/>
      <c r="G159" s="419">
        <v>47219628.21</v>
      </c>
      <c r="H159" s="419"/>
    </row>
    <row r="160" spans="1:8" ht="96">
      <c r="A160" s="326">
        <v>1612</v>
      </c>
      <c r="B160" s="327" t="s">
        <v>328</v>
      </c>
      <c r="C160" s="326">
        <v>1251</v>
      </c>
      <c r="D160" s="327" t="s">
        <v>306</v>
      </c>
      <c r="E160" s="419">
        <v>2847780.46</v>
      </c>
      <c r="F160" s="419"/>
      <c r="G160" s="419">
        <v>2847780.46</v>
      </c>
      <c r="H160" s="419"/>
    </row>
    <row r="161" spans="1:8" ht="96">
      <c r="A161" s="326">
        <v>1612</v>
      </c>
      <c r="B161" s="327" t="s">
        <v>328</v>
      </c>
      <c r="C161" s="326">
        <v>1611</v>
      </c>
      <c r="D161" s="327" t="s">
        <v>327</v>
      </c>
      <c r="E161" s="419">
        <v>48569483.95</v>
      </c>
      <c r="F161" s="419"/>
      <c r="G161" s="419">
        <v>48569483.95</v>
      </c>
      <c r="H161" s="419"/>
    </row>
    <row r="162" spans="1:8" ht="96">
      <c r="A162" s="326">
        <v>1612</v>
      </c>
      <c r="B162" s="327" t="s">
        <v>328</v>
      </c>
      <c r="C162" s="326">
        <v>1612</v>
      </c>
      <c r="D162" s="327" t="s">
        <v>328</v>
      </c>
      <c r="E162" s="419">
        <v>235969345.49</v>
      </c>
      <c r="F162" s="419"/>
      <c r="G162" s="419">
        <v>235969345.49</v>
      </c>
      <c r="H162" s="419"/>
    </row>
    <row r="163" spans="1:8" ht="96">
      <c r="A163" s="326">
        <v>1612</v>
      </c>
      <c r="B163" s="327" t="s">
        <v>328</v>
      </c>
      <c r="C163" s="326">
        <v>3120</v>
      </c>
      <c r="D163" s="327" t="s">
        <v>357</v>
      </c>
      <c r="E163" s="419">
        <v>220162</v>
      </c>
      <c r="F163" s="419"/>
      <c r="G163" s="419">
        <v>220162</v>
      </c>
      <c r="H163" s="419"/>
    </row>
    <row r="164" spans="1:8" ht="96">
      <c r="A164" s="326">
        <v>1612</v>
      </c>
      <c r="B164" s="327" t="s">
        <v>328</v>
      </c>
      <c r="C164" s="326">
        <v>3310</v>
      </c>
      <c r="D164" s="327" t="s">
        <v>365</v>
      </c>
      <c r="E164" s="419">
        <v>920698.25</v>
      </c>
      <c r="F164" s="419"/>
      <c r="G164" s="419">
        <v>920698.25</v>
      </c>
      <c r="H164" s="419"/>
    </row>
    <row r="165" spans="1:8" ht="96">
      <c r="A165" s="326">
        <v>1620</v>
      </c>
      <c r="B165" s="327" t="s">
        <v>329</v>
      </c>
      <c r="C165" s="326">
        <v>3310</v>
      </c>
      <c r="D165" s="327" t="s">
        <v>365</v>
      </c>
      <c r="E165" s="419">
        <v>1106155.29</v>
      </c>
      <c r="F165" s="419"/>
      <c r="G165" s="419">
        <v>1106155.29</v>
      </c>
      <c r="H165" s="419"/>
    </row>
    <row r="166" spans="1:8" ht="60">
      <c r="A166" s="326">
        <v>1630</v>
      </c>
      <c r="B166" s="327" t="s">
        <v>4</v>
      </c>
      <c r="C166" s="326">
        <v>3130</v>
      </c>
      <c r="D166" s="327" t="s">
        <v>325</v>
      </c>
      <c r="E166" s="419">
        <v>13169835.6</v>
      </c>
      <c r="F166" s="419"/>
      <c r="G166" s="419">
        <v>13169835.6</v>
      </c>
      <c r="H166" s="419"/>
    </row>
    <row r="167" spans="1:8" ht="48">
      <c r="A167" s="326">
        <v>2412</v>
      </c>
      <c r="B167" s="327" t="s">
        <v>337</v>
      </c>
      <c r="C167" s="326">
        <v>2931</v>
      </c>
      <c r="D167" s="327" t="s">
        <v>352</v>
      </c>
      <c r="E167" s="419">
        <v>862656.96</v>
      </c>
      <c r="F167" s="419"/>
      <c r="G167" s="419">
        <v>862656.96</v>
      </c>
      <c r="H167" s="419"/>
    </row>
    <row r="168" spans="1:8" ht="96">
      <c r="A168" s="326">
        <v>2412</v>
      </c>
      <c r="B168" s="327" t="s">
        <v>337</v>
      </c>
      <c r="C168" s="326">
        <v>3310</v>
      </c>
      <c r="D168" s="327" t="s">
        <v>365</v>
      </c>
      <c r="E168" s="419">
        <v>865417</v>
      </c>
      <c r="F168" s="419"/>
      <c r="G168" s="419">
        <v>865417</v>
      </c>
      <c r="H168" s="419"/>
    </row>
    <row r="169" spans="1:8" ht="96">
      <c r="A169" s="326">
        <v>2413</v>
      </c>
      <c r="B169" s="327" t="s">
        <v>338</v>
      </c>
      <c r="C169" s="326">
        <v>2934</v>
      </c>
      <c r="D169" s="327" t="s">
        <v>354</v>
      </c>
      <c r="E169" s="419">
        <v>2234758.04</v>
      </c>
      <c r="F169" s="419"/>
      <c r="G169" s="419">
        <v>2234758.04</v>
      </c>
      <c r="H169" s="419"/>
    </row>
    <row r="170" spans="1:8" ht="96">
      <c r="A170" s="326">
        <v>2413</v>
      </c>
      <c r="B170" s="327" t="s">
        <v>338</v>
      </c>
      <c r="C170" s="326">
        <v>3310</v>
      </c>
      <c r="D170" s="327" t="s">
        <v>365</v>
      </c>
      <c r="E170" s="419">
        <v>43650</v>
      </c>
      <c r="F170" s="419"/>
      <c r="G170" s="419">
        <v>43650</v>
      </c>
      <c r="H170" s="419"/>
    </row>
    <row r="171" spans="1:8" ht="48">
      <c r="A171" s="326">
        <v>2414</v>
      </c>
      <c r="B171" s="327" t="s">
        <v>339</v>
      </c>
      <c r="C171" s="326">
        <v>2931</v>
      </c>
      <c r="D171" s="327" t="s">
        <v>352</v>
      </c>
      <c r="E171" s="419">
        <v>2322040.11</v>
      </c>
      <c r="F171" s="419"/>
      <c r="G171" s="419">
        <v>2322040.11</v>
      </c>
      <c r="H171" s="419"/>
    </row>
    <row r="172" spans="1:8" ht="48">
      <c r="A172" s="326">
        <v>2414</v>
      </c>
      <c r="B172" s="327" t="s">
        <v>339</v>
      </c>
      <c r="C172" s="326">
        <v>2934</v>
      </c>
      <c r="D172" s="327" t="s">
        <v>354</v>
      </c>
      <c r="E172" s="419">
        <v>15267857.15</v>
      </c>
      <c r="F172" s="419"/>
      <c r="G172" s="419">
        <v>15267857.15</v>
      </c>
      <c r="H172" s="419"/>
    </row>
    <row r="173" spans="1:8" ht="96">
      <c r="A173" s="326">
        <v>2415</v>
      </c>
      <c r="B173" s="327" t="s">
        <v>340</v>
      </c>
      <c r="C173" s="326">
        <v>3310</v>
      </c>
      <c r="D173" s="327" t="s">
        <v>365</v>
      </c>
      <c r="E173" s="419">
        <v>870595.53</v>
      </c>
      <c r="F173" s="419"/>
      <c r="G173" s="419">
        <v>870595.53</v>
      </c>
      <c r="H173" s="419"/>
    </row>
    <row r="174" spans="1:8" ht="96">
      <c r="A174" s="326">
        <v>2416</v>
      </c>
      <c r="B174" s="327" t="s">
        <v>341</v>
      </c>
      <c r="C174" s="326">
        <v>3310</v>
      </c>
      <c r="D174" s="327" t="s">
        <v>365</v>
      </c>
      <c r="E174" s="419">
        <v>450241.08</v>
      </c>
      <c r="F174" s="419"/>
      <c r="G174" s="419">
        <v>450241.08</v>
      </c>
      <c r="H174" s="419"/>
    </row>
    <row r="175" spans="1:8" ht="96">
      <c r="A175" s="326">
        <v>2422</v>
      </c>
      <c r="B175" s="327" t="s">
        <v>344</v>
      </c>
      <c r="C175" s="326">
        <v>2413</v>
      </c>
      <c r="D175" s="327" t="s">
        <v>338</v>
      </c>
      <c r="E175" s="419">
        <v>201139.02</v>
      </c>
      <c r="F175" s="419"/>
      <c r="G175" s="419">
        <v>201139.02</v>
      </c>
      <c r="H175" s="419"/>
    </row>
    <row r="176" spans="1:8" ht="72">
      <c r="A176" s="326">
        <v>2424</v>
      </c>
      <c r="B176" s="327" t="s">
        <v>346</v>
      </c>
      <c r="C176" s="326">
        <v>2415</v>
      </c>
      <c r="D176" s="327" t="s">
        <v>340</v>
      </c>
      <c r="E176" s="419">
        <v>130787.28</v>
      </c>
      <c r="F176" s="419"/>
      <c r="G176" s="419">
        <v>130787.28</v>
      </c>
      <c r="H176" s="419"/>
    </row>
    <row r="177" spans="1:8" ht="120">
      <c r="A177" s="326">
        <v>2425</v>
      </c>
      <c r="B177" s="327" t="s">
        <v>347</v>
      </c>
      <c r="C177" s="326">
        <v>2416</v>
      </c>
      <c r="D177" s="327" t="s">
        <v>341</v>
      </c>
      <c r="E177" s="419">
        <v>3348.3</v>
      </c>
      <c r="F177" s="419"/>
      <c r="G177" s="419">
        <v>3348.3</v>
      </c>
      <c r="H177" s="419"/>
    </row>
    <row r="178" spans="1:8" ht="96">
      <c r="A178" s="326">
        <v>2730</v>
      </c>
      <c r="B178" s="327" t="s">
        <v>348</v>
      </c>
      <c r="C178" s="326">
        <v>3310</v>
      </c>
      <c r="D178" s="327" t="s">
        <v>365</v>
      </c>
      <c r="E178" s="419">
        <v>7800</v>
      </c>
      <c r="F178" s="419"/>
      <c r="G178" s="419">
        <v>7800</v>
      </c>
      <c r="H178" s="419"/>
    </row>
    <row r="179" spans="1:8" ht="48">
      <c r="A179" s="326">
        <v>2931</v>
      </c>
      <c r="B179" s="327" t="s">
        <v>352</v>
      </c>
      <c r="C179" s="326">
        <v>1314</v>
      </c>
      <c r="D179" s="327" t="s">
        <v>317</v>
      </c>
      <c r="E179" s="419">
        <v>50223.21</v>
      </c>
      <c r="F179" s="419"/>
      <c r="G179" s="419">
        <v>50223.21</v>
      </c>
      <c r="H179" s="419"/>
    </row>
    <row r="180" spans="1:8" ht="72">
      <c r="A180" s="326">
        <v>2933</v>
      </c>
      <c r="B180" s="327" t="s">
        <v>353</v>
      </c>
      <c r="C180" s="326">
        <v>1315</v>
      </c>
      <c r="D180" s="327" t="s">
        <v>318</v>
      </c>
      <c r="E180" s="419">
        <v>5362499.99</v>
      </c>
      <c r="F180" s="419"/>
      <c r="G180" s="419">
        <v>5362499.99</v>
      </c>
      <c r="H180" s="419"/>
    </row>
    <row r="181" spans="1:8" ht="96">
      <c r="A181" s="326">
        <v>2933</v>
      </c>
      <c r="B181" s="327" t="s">
        <v>353</v>
      </c>
      <c r="C181" s="326">
        <v>3310</v>
      </c>
      <c r="D181" s="327" t="s">
        <v>365</v>
      </c>
      <c r="E181" s="419">
        <v>1714285.71</v>
      </c>
      <c r="F181" s="419"/>
      <c r="G181" s="419">
        <v>1714285.71</v>
      </c>
      <c r="H181" s="419"/>
    </row>
    <row r="182" spans="1:8" ht="48">
      <c r="A182" s="326">
        <v>2934</v>
      </c>
      <c r="B182" s="327" t="s">
        <v>354</v>
      </c>
      <c r="C182" s="326">
        <v>1315</v>
      </c>
      <c r="D182" s="327" t="s">
        <v>318</v>
      </c>
      <c r="E182" s="419">
        <v>1274000</v>
      </c>
      <c r="F182" s="419"/>
      <c r="G182" s="419">
        <v>1274000</v>
      </c>
      <c r="H182" s="419"/>
    </row>
    <row r="183" spans="1:8" ht="96">
      <c r="A183" s="326">
        <v>2934</v>
      </c>
      <c r="B183" s="327" t="s">
        <v>354</v>
      </c>
      <c r="C183" s="326">
        <v>3310</v>
      </c>
      <c r="D183" s="327" t="s">
        <v>365</v>
      </c>
      <c r="E183" s="419">
        <v>2655556</v>
      </c>
      <c r="F183" s="419"/>
      <c r="G183" s="419">
        <v>2655556</v>
      </c>
      <c r="H183" s="419"/>
    </row>
    <row r="184" spans="1:8" ht="84">
      <c r="A184" s="326">
        <v>3010</v>
      </c>
      <c r="B184" s="327" t="s">
        <v>355</v>
      </c>
      <c r="C184" s="326">
        <v>1030</v>
      </c>
      <c r="D184" s="327" t="s">
        <v>298</v>
      </c>
      <c r="E184" s="419">
        <v>25000000</v>
      </c>
      <c r="F184" s="419"/>
      <c r="G184" s="419">
        <v>25000000</v>
      </c>
      <c r="H184" s="419"/>
    </row>
    <row r="185" spans="1:8" ht="84">
      <c r="A185" s="326">
        <v>3050</v>
      </c>
      <c r="B185" s="327" t="s">
        <v>56</v>
      </c>
      <c r="C185" s="326">
        <v>1030</v>
      </c>
      <c r="D185" s="327" t="s">
        <v>298</v>
      </c>
      <c r="E185" s="419">
        <v>30000000</v>
      </c>
      <c r="F185" s="419"/>
      <c r="G185" s="419">
        <v>30000000</v>
      </c>
      <c r="H185" s="419"/>
    </row>
    <row r="186" spans="1:8" ht="84">
      <c r="A186" s="326">
        <v>3110</v>
      </c>
      <c r="B186" s="327" t="s">
        <v>356</v>
      </c>
      <c r="C186" s="326">
        <v>1030</v>
      </c>
      <c r="D186" s="327" t="s">
        <v>298</v>
      </c>
      <c r="E186" s="419">
        <v>2047502.77</v>
      </c>
      <c r="F186" s="419"/>
      <c r="G186" s="419">
        <v>2047502.77</v>
      </c>
      <c r="H186" s="419"/>
    </row>
    <row r="187" spans="1:8" ht="84">
      <c r="A187" s="326">
        <v>3110</v>
      </c>
      <c r="B187" s="327" t="s">
        <v>356</v>
      </c>
      <c r="C187" s="326">
        <v>1270</v>
      </c>
      <c r="D187" s="327" t="s">
        <v>310</v>
      </c>
      <c r="E187" s="419">
        <v>423241.44</v>
      </c>
      <c r="F187" s="419"/>
      <c r="G187" s="419">
        <v>423241.44</v>
      </c>
      <c r="H187" s="419"/>
    </row>
    <row r="188" spans="1:8" ht="84">
      <c r="A188" s="326">
        <v>3110</v>
      </c>
      <c r="B188" s="327" t="s">
        <v>356</v>
      </c>
      <c r="C188" s="326">
        <v>1410</v>
      </c>
      <c r="D188" s="327" t="s">
        <v>324</v>
      </c>
      <c r="E188" s="419">
        <v>5285.86</v>
      </c>
      <c r="F188" s="419"/>
      <c r="G188" s="419">
        <v>5285.86</v>
      </c>
      <c r="H188" s="419"/>
    </row>
    <row r="189" spans="1:8" ht="84">
      <c r="A189" s="326">
        <v>3120</v>
      </c>
      <c r="B189" s="327" t="s">
        <v>357</v>
      </c>
      <c r="C189" s="326">
        <v>1030</v>
      </c>
      <c r="D189" s="327" t="s">
        <v>298</v>
      </c>
      <c r="E189" s="419">
        <v>21025623.52</v>
      </c>
      <c r="F189" s="419"/>
      <c r="G189" s="419">
        <v>21025623.52</v>
      </c>
      <c r="H189" s="419"/>
    </row>
    <row r="190" spans="1:8" ht="84">
      <c r="A190" s="326">
        <v>3130</v>
      </c>
      <c r="B190" s="327" t="s">
        <v>325</v>
      </c>
      <c r="C190" s="326">
        <v>1030</v>
      </c>
      <c r="D190" s="327" t="s">
        <v>298</v>
      </c>
      <c r="E190" s="419">
        <v>32645450</v>
      </c>
      <c r="F190" s="419"/>
      <c r="G190" s="419">
        <v>32645450</v>
      </c>
      <c r="H190" s="419"/>
    </row>
    <row r="191" spans="1:8" ht="60">
      <c r="A191" s="326">
        <v>3130</v>
      </c>
      <c r="B191" s="327" t="s">
        <v>325</v>
      </c>
      <c r="C191" s="326">
        <v>1420</v>
      </c>
      <c r="D191" s="327" t="s">
        <v>325</v>
      </c>
      <c r="E191" s="419">
        <v>93897535.43</v>
      </c>
      <c r="F191" s="419"/>
      <c r="G191" s="419">
        <v>93897535.43</v>
      </c>
      <c r="H191" s="419"/>
    </row>
    <row r="192" spans="1:8" ht="96">
      <c r="A192" s="326">
        <v>3130</v>
      </c>
      <c r="B192" s="327" t="s">
        <v>325</v>
      </c>
      <c r="C192" s="326">
        <v>3310</v>
      </c>
      <c r="D192" s="327" t="s">
        <v>365</v>
      </c>
      <c r="E192" s="419">
        <v>185558.96</v>
      </c>
      <c r="F192" s="419"/>
      <c r="G192" s="419">
        <v>185558.96</v>
      </c>
      <c r="H192" s="419"/>
    </row>
    <row r="193" spans="1:8" ht="144">
      <c r="A193" s="326">
        <v>3130</v>
      </c>
      <c r="B193" s="327" t="s">
        <v>325</v>
      </c>
      <c r="C193" s="326">
        <v>3391</v>
      </c>
      <c r="D193" s="327" t="s">
        <v>372</v>
      </c>
      <c r="E193" s="419">
        <v>3269015.65</v>
      </c>
      <c r="F193" s="419"/>
      <c r="G193" s="419">
        <v>3269015.65</v>
      </c>
      <c r="H193" s="419"/>
    </row>
    <row r="194" spans="1:8" ht="84">
      <c r="A194" s="326">
        <v>3130</v>
      </c>
      <c r="B194" s="327" t="s">
        <v>325</v>
      </c>
      <c r="C194" s="326">
        <v>3511</v>
      </c>
      <c r="D194" s="327" t="s">
        <v>378</v>
      </c>
      <c r="E194" s="419">
        <v>3350464.77</v>
      </c>
      <c r="F194" s="419"/>
      <c r="G194" s="419">
        <v>3350464.77</v>
      </c>
      <c r="H194" s="419"/>
    </row>
    <row r="195" spans="1:8" ht="60">
      <c r="A195" s="326">
        <v>3130</v>
      </c>
      <c r="B195" s="327" t="s">
        <v>325</v>
      </c>
      <c r="C195" s="326">
        <v>6280</v>
      </c>
      <c r="D195" s="327" t="s">
        <v>19</v>
      </c>
      <c r="E195" s="419">
        <v>21137.28</v>
      </c>
      <c r="F195" s="419"/>
      <c r="G195" s="419">
        <v>21137.28</v>
      </c>
      <c r="H195" s="419"/>
    </row>
    <row r="196" spans="1:8" ht="84">
      <c r="A196" s="326">
        <v>3150</v>
      </c>
      <c r="B196" s="327" t="s">
        <v>358</v>
      </c>
      <c r="C196" s="326">
        <v>1030</v>
      </c>
      <c r="D196" s="327" t="s">
        <v>298</v>
      </c>
      <c r="E196" s="419">
        <v>15365247.95</v>
      </c>
      <c r="F196" s="419"/>
      <c r="G196" s="419">
        <v>15365247.95</v>
      </c>
      <c r="H196" s="419"/>
    </row>
    <row r="197" spans="1:8" ht="84">
      <c r="A197" s="326">
        <v>3150</v>
      </c>
      <c r="B197" s="327" t="s">
        <v>358</v>
      </c>
      <c r="C197" s="326">
        <v>1430</v>
      </c>
      <c r="D197" s="327" t="s">
        <v>326</v>
      </c>
      <c r="E197" s="419">
        <v>10746</v>
      </c>
      <c r="F197" s="419"/>
      <c r="G197" s="419">
        <v>10746</v>
      </c>
      <c r="H197" s="419"/>
    </row>
    <row r="198" spans="1:8" ht="84">
      <c r="A198" s="326">
        <v>3160</v>
      </c>
      <c r="B198" s="327" t="s">
        <v>359</v>
      </c>
      <c r="C198" s="326">
        <v>1030</v>
      </c>
      <c r="D198" s="327" t="s">
        <v>298</v>
      </c>
      <c r="E198" s="419">
        <v>480927.04</v>
      </c>
      <c r="F198" s="419"/>
      <c r="G198" s="419">
        <v>480927.04</v>
      </c>
      <c r="H198" s="419"/>
    </row>
    <row r="199" spans="1:8" ht="84">
      <c r="A199" s="326">
        <v>3170</v>
      </c>
      <c r="B199" s="327" t="s">
        <v>360</v>
      </c>
      <c r="C199" s="326">
        <v>1030</v>
      </c>
      <c r="D199" s="327" t="s">
        <v>298</v>
      </c>
      <c r="E199" s="419">
        <v>65857</v>
      </c>
      <c r="F199" s="419"/>
      <c r="G199" s="419">
        <v>65857</v>
      </c>
      <c r="H199" s="419"/>
    </row>
    <row r="200" spans="1:8" ht="84">
      <c r="A200" s="326">
        <v>3180</v>
      </c>
      <c r="B200" s="327" t="s">
        <v>361</v>
      </c>
      <c r="C200" s="326">
        <v>1030</v>
      </c>
      <c r="D200" s="327" t="s">
        <v>298</v>
      </c>
      <c r="E200" s="419">
        <v>6386989</v>
      </c>
      <c r="F200" s="419"/>
      <c r="G200" s="419">
        <v>6386989</v>
      </c>
      <c r="H200" s="419"/>
    </row>
    <row r="201" spans="1:8" ht="84">
      <c r="A201" s="326">
        <v>3190</v>
      </c>
      <c r="B201" s="327" t="s">
        <v>362</v>
      </c>
      <c r="C201" s="326">
        <v>1030</v>
      </c>
      <c r="D201" s="327" t="s">
        <v>298</v>
      </c>
      <c r="E201" s="419">
        <v>5123720</v>
      </c>
      <c r="F201" s="419"/>
      <c r="G201" s="419">
        <v>5123720</v>
      </c>
      <c r="H201" s="419"/>
    </row>
    <row r="202" spans="1:8" ht="84">
      <c r="A202" s="326">
        <v>3190</v>
      </c>
      <c r="B202" s="327" t="s">
        <v>362</v>
      </c>
      <c r="C202" s="326">
        <v>1430</v>
      </c>
      <c r="D202" s="327" t="s">
        <v>326</v>
      </c>
      <c r="E202" s="419">
        <v>65526</v>
      </c>
      <c r="F202" s="419"/>
      <c r="G202" s="419">
        <v>65526</v>
      </c>
      <c r="H202" s="419"/>
    </row>
    <row r="203" spans="1:8" ht="84">
      <c r="A203" s="326">
        <v>3210</v>
      </c>
      <c r="B203" s="327" t="s">
        <v>363</v>
      </c>
      <c r="C203" s="326">
        <v>1030</v>
      </c>
      <c r="D203" s="327" t="s">
        <v>298</v>
      </c>
      <c r="E203" s="419">
        <v>9261195.7</v>
      </c>
      <c r="F203" s="419"/>
      <c r="G203" s="419">
        <v>9261195.7</v>
      </c>
      <c r="H203" s="419"/>
    </row>
    <row r="204" spans="1:8" ht="84">
      <c r="A204" s="326">
        <v>3220</v>
      </c>
      <c r="B204" s="327" t="s">
        <v>364</v>
      </c>
      <c r="C204" s="326">
        <v>1030</v>
      </c>
      <c r="D204" s="327" t="s">
        <v>298</v>
      </c>
      <c r="E204" s="419">
        <v>23125287.43</v>
      </c>
      <c r="F204" s="419"/>
      <c r="G204" s="419">
        <v>23125287.43</v>
      </c>
      <c r="H204" s="419"/>
    </row>
    <row r="205" spans="1:8" ht="96">
      <c r="A205" s="326">
        <v>3310</v>
      </c>
      <c r="B205" s="327" t="s">
        <v>365</v>
      </c>
      <c r="C205" s="326">
        <v>1010</v>
      </c>
      <c r="D205" s="327" t="s">
        <v>295</v>
      </c>
      <c r="E205" s="419">
        <v>4355832</v>
      </c>
      <c r="F205" s="419"/>
      <c r="G205" s="419">
        <v>4355832</v>
      </c>
      <c r="H205" s="419"/>
    </row>
    <row r="206" spans="1:8" ht="96">
      <c r="A206" s="326">
        <v>3310</v>
      </c>
      <c r="B206" s="327" t="s">
        <v>365</v>
      </c>
      <c r="C206" s="326">
        <v>1030</v>
      </c>
      <c r="D206" s="327" t="s">
        <v>298</v>
      </c>
      <c r="E206" s="419">
        <v>477373515.9</v>
      </c>
      <c r="F206" s="419"/>
      <c r="G206" s="419">
        <v>477373515.9</v>
      </c>
      <c r="H206" s="419"/>
    </row>
    <row r="207" spans="1:8" ht="120">
      <c r="A207" s="326">
        <v>3310</v>
      </c>
      <c r="B207" s="327" t="s">
        <v>365</v>
      </c>
      <c r="C207" s="326">
        <v>1210</v>
      </c>
      <c r="D207" s="327" t="s">
        <v>302</v>
      </c>
      <c r="E207" s="419">
        <v>29357177.21</v>
      </c>
      <c r="F207" s="419"/>
      <c r="G207" s="419">
        <v>29357177.21</v>
      </c>
      <c r="H207" s="419"/>
    </row>
    <row r="208" spans="1:8" ht="96">
      <c r="A208" s="326">
        <v>3310</v>
      </c>
      <c r="B208" s="327" t="s">
        <v>365</v>
      </c>
      <c r="C208" s="326">
        <v>1251</v>
      </c>
      <c r="D208" s="327" t="s">
        <v>306</v>
      </c>
      <c r="E208" s="419">
        <v>7711666.54</v>
      </c>
      <c r="F208" s="419"/>
      <c r="G208" s="419">
        <v>7711666.54</v>
      </c>
      <c r="H208" s="419"/>
    </row>
    <row r="209" spans="1:8" ht="108">
      <c r="A209" s="326">
        <v>3310</v>
      </c>
      <c r="B209" s="327" t="s">
        <v>365</v>
      </c>
      <c r="C209" s="326">
        <v>1253</v>
      </c>
      <c r="D209" s="327" t="s">
        <v>308</v>
      </c>
      <c r="E209" s="419">
        <v>50000</v>
      </c>
      <c r="F209" s="419"/>
      <c r="G209" s="419">
        <v>50000</v>
      </c>
      <c r="H209" s="419"/>
    </row>
    <row r="210" spans="1:8" ht="96">
      <c r="A210" s="326">
        <v>3310</v>
      </c>
      <c r="B210" s="327" t="s">
        <v>365</v>
      </c>
      <c r="C210" s="326">
        <v>1281</v>
      </c>
      <c r="D210" s="327" t="s">
        <v>311</v>
      </c>
      <c r="E210" s="419">
        <v>1016901.64</v>
      </c>
      <c r="F210" s="419"/>
      <c r="G210" s="419">
        <v>1016901.64</v>
      </c>
      <c r="H210" s="419"/>
    </row>
    <row r="211" spans="1:8" ht="96">
      <c r="A211" s="326">
        <v>3310</v>
      </c>
      <c r="B211" s="327" t="s">
        <v>365</v>
      </c>
      <c r="C211" s="326">
        <v>1611</v>
      </c>
      <c r="D211" s="327" t="s">
        <v>327</v>
      </c>
      <c r="E211" s="419">
        <v>288002368.25</v>
      </c>
      <c r="F211" s="419"/>
      <c r="G211" s="419">
        <v>288002368.25</v>
      </c>
      <c r="H211" s="419"/>
    </row>
    <row r="212" spans="1:8" ht="96">
      <c r="A212" s="326">
        <v>3310</v>
      </c>
      <c r="B212" s="327" t="s">
        <v>365</v>
      </c>
      <c r="C212" s="326">
        <v>1612</v>
      </c>
      <c r="D212" s="327" t="s">
        <v>328</v>
      </c>
      <c r="E212" s="419">
        <v>743001824.87</v>
      </c>
      <c r="F212" s="419"/>
      <c r="G212" s="419">
        <v>743001824.87</v>
      </c>
      <c r="H212" s="419"/>
    </row>
    <row r="213" spans="1:8" ht="96">
      <c r="A213" s="326">
        <v>3310</v>
      </c>
      <c r="B213" s="327" t="s">
        <v>365</v>
      </c>
      <c r="C213" s="326">
        <v>3110</v>
      </c>
      <c r="D213" s="327" t="s">
        <v>356</v>
      </c>
      <c r="E213" s="419">
        <v>78683</v>
      </c>
      <c r="F213" s="419"/>
      <c r="G213" s="419">
        <v>78683</v>
      </c>
      <c r="H213" s="419"/>
    </row>
    <row r="214" spans="1:8" ht="96">
      <c r="A214" s="326">
        <v>3310</v>
      </c>
      <c r="B214" s="327" t="s">
        <v>365</v>
      </c>
      <c r="C214" s="326">
        <v>3120</v>
      </c>
      <c r="D214" s="327" t="s">
        <v>357</v>
      </c>
      <c r="E214" s="419">
        <v>1275019.88</v>
      </c>
      <c r="F214" s="419"/>
      <c r="G214" s="419">
        <v>1275019.88</v>
      </c>
      <c r="H214" s="419"/>
    </row>
    <row r="215" spans="1:8" ht="96">
      <c r="A215" s="326">
        <v>3310</v>
      </c>
      <c r="B215" s="327" t="s">
        <v>365</v>
      </c>
      <c r="C215" s="326">
        <v>3310</v>
      </c>
      <c r="D215" s="327" t="s">
        <v>365</v>
      </c>
      <c r="E215" s="419">
        <v>111667</v>
      </c>
      <c r="F215" s="419"/>
      <c r="G215" s="419">
        <v>111667</v>
      </c>
      <c r="H215" s="419"/>
    </row>
    <row r="216" spans="1:8" ht="96">
      <c r="A216" s="326">
        <v>3310</v>
      </c>
      <c r="B216" s="327" t="s">
        <v>365</v>
      </c>
      <c r="C216" s="326">
        <v>3511</v>
      </c>
      <c r="D216" s="327" t="s">
        <v>378</v>
      </c>
      <c r="E216" s="419">
        <v>244080.5</v>
      </c>
      <c r="F216" s="419"/>
      <c r="G216" s="419">
        <v>244080.5</v>
      </c>
      <c r="H216" s="419"/>
    </row>
    <row r="217" spans="1:8" ht="96">
      <c r="A217" s="326">
        <v>3310</v>
      </c>
      <c r="B217" s="327" t="s">
        <v>365</v>
      </c>
      <c r="C217" s="326">
        <v>3512</v>
      </c>
      <c r="D217" s="327" t="s">
        <v>379</v>
      </c>
      <c r="E217" s="419">
        <v>6768.75</v>
      </c>
      <c r="F217" s="419"/>
      <c r="G217" s="419">
        <v>6768.75</v>
      </c>
      <c r="H217" s="419"/>
    </row>
    <row r="218" spans="1:8" ht="96">
      <c r="A218" s="326">
        <v>3310</v>
      </c>
      <c r="B218" s="327" t="s">
        <v>365</v>
      </c>
      <c r="C218" s="326">
        <v>6250</v>
      </c>
      <c r="D218" s="327" t="s">
        <v>396</v>
      </c>
      <c r="E218" s="419">
        <v>1940224.93</v>
      </c>
      <c r="F218" s="419"/>
      <c r="G218" s="419">
        <v>1940224.93</v>
      </c>
      <c r="H218" s="419"/>
    </row>
    <row r="219" spans="1:8" ht="96">
      <c r="A219" s="326">
        <v>3310</v>
      </c>
      <c r="B219" s="327" t="s">
        <v>365</v>
      </c>
      <c r="C219" s="326">
        <v>6280</v>
      </c>
      <c r="D219" s="327" t="s">
        <v>19</v>
      </c>
      <c r="E219" s="419">
        <v>126397</v>
      </c>
      <c r="F219" s="419"/>
      <c r="G219" s="419">
        <v>126397</v>
      </c>
      <c r="H219" s="419"/>
    </row>
    <row r="220" spans="1:8" ht="108">
      <c r="A220" s="326">
        <v>3320</v>
      </c>
      <c r="B220" s="327" t="s">
        <v>366</v>
      </c>
      <c r="C220" s="326">
        <v>1030</v>
      </c>
      <c r="D220" s="327" t="s">
        <v>298</v>
      </c>
      <c r="E220" s="419">
        <v>119740</v>
      </c>
      <c r="F220" s="419"/>
      <c r="G220" s="419">
        <v>119740</v>
      </c>
      <c r="H220" s="419"/>
    </row>
    <row r="221" spans="1:8" ht="108">
      <c r="A221" s="326">
        <v>3320</v>
      </c>
      <c r="B221" s="327" t="s">
        <v>366</v>
      </c>
      <c r="C221" s="326">
        <v>1281</v>
      </c>
      <c r="D221" s="327" t="s">
        <v>311</v>
      </c>
      <c r="E221" s="420">
        <v>0.4</v>
      </c>
      <c r="F221" s="420"/>
      <c r="G221" s="420">
        <v>0.4</v>
      </c>
      <c r="H221" s="420"/>
    </row>
    <row r="222" spans="1:8" ht="108">
      <c r="A222" s="326">
        <v>3320</v>
      </c>
      <c r="B222" s="327" t="s">
        <v>366</v>
      </c>
      <c r="C222" s="326">
        <v>1611</v>
      </c>
      <c r="D222" s="327" t="s">
        <v>327</v>
      </c>
      <c r="E222" s="419">
        <v>199140.7</v>
      </c>
      <c r="F222" s="419"/>
      <c r="G222" s="419">
        <v>199140.7</v>
      </c>
      <c r="H222" s="419"/>
    </row>
    <row r="223" spans="1:8" ht="108">
      <c r="A223" s="326">
        <v>3320</v>
      </c>
      <c r="B223" s="327" t="s">
        <v>366</v>
      </c>
      <c r="C223" s="326">
        <v>1612</v>
      </c>
      <c r="D223" s="327" t="s">
        <v>328</v>
      </c>
      <c r="E223" s="419">
        <v>12261651</v>
      </c>
      <c r="F223" s="419"/>
      <c r="G223" s="419">
        <v>12261651</v>
      </c>
      <c r="H223" s="419"/>
    </row>
    <row r="224" spans="1:8" ht="144">
      <c r="A224" s="326">
        <v>3340</v>
      </c>
      <c r="B224" s="327" t="s">
        <v>368</v>
      </c>
      <c r="C224" s="326">
        <v>1030</v>
      </c>
      <c r="D224" s="327" t="s">
        <v>298</v>
      </c>
      <c r="E224" s="419">
        <v>171555000</v>
      </c>
      <c r="F224" s="419"/>
      <c r="G224" s="419">
        <v>171555000</v>
      </c>
      <c r="H224" s="419"/>
    </row>
    <row r="225" spans="1:8" ht="144">
      <c r="A225" s="326">
        <v>3340</v>
      </c>
      <c r="B225" s="327" t="s">
        <v>368</v>
      </c>
      <c r="C225" s="326">
        <v>1240</v>
      </c>
      <c r="D225" s="327" t="s">
        <v>305</v>
      </c>
      <c r="E225" s="419">
        <v>9456900</v>
      </c>
      <c r="F225" s="419"/>
      <c r="G225" s="419">
        <v>9456900</v>
      </c>
      <c r="H225" s="419"/>
    </row>
    <row r="226" spans="1:8" ht="144">
      <c r="A226" s="326">
        <v>3340</v>
      </c>
      <c r="B226" s="327" t="s">
        <v>368</v>
      </c>
      <c r="C226" s="326">
        <v>1320</v>
      </c>
      <c r="D226" s="327" t="s">
        <v>320</v>
      </c>
      <c r="E226" s="419">
        <v>11596091.86</v>
      </c>
      <c r="F226" s="419"/>
      <c r="G226" s="419">
        <v>11596091.86</v>
      </c>
      <c r="H226" s="419"/>
    </row>
    <row r="227" spans="1:8" ht="144">
      <c r="A227" s="326">
        <v>3340</v>
      </c>
      <c r="B227" s="327" t="s">
        <v>368</v>
      </c>
      <c r="C227" s="326">
        <v>3340</v>
      </c>
      <c r="D227" s="327" t="s">
        <v>368</v>
      </c>
      <c r="E227" s="419">
        <v>6784800</v>
      </c>
      <c r="F227" s="419"/>
      <c r="G227" s="419">
        <v>6784800</v>
      </c>
      <c r="H227" s="419"/>
    </row>
    <row r="228" spans="1:8" ht="144">
      <c r="A228" s="326">
        <v>3340</v>
      </c>
      <c r="B228" s="327" t="s">
        <v>368</v>
      </c>
      <c r="C228" s="326">
        <v>6250</v>
      </c>
      <c r="D228" s="327" t="s">
        <v>396</v>
      </c>
      <c r="E228" s="419">
        <v>25337072.6</v>
      </c>
      <c r="F228" s="419"/>
      <c r="G228" s="419">
        <v>25337072.6</v>
      </c>
      <c r="H228" s="419"/>
    </row>
    <row r="229" spans="1:8" ht="72">
      <c r="A229" s="326">
        <v>3350</v>
      </c>
      <c r="B229" s="327" t="s">
        <v>369</v>
      </c>
      <c r="C229" s="326">
        <v>1010</v>
      </c>
      <c r="D229" s="327" t="s">
        <v>295</v>
      </c>
      <c r="E229" s="419">
        <v>16589789.08</v>
      </c>
      <c r="F229" s="419"/>
      <c r="G229" s="419">
        <v>16589789.08</v>
      </c>
      <c r="H229" s="419"/>
    </row>
    <row r="230" spans="1:8" ht="84">
      <c r="A230" s="326">
        <v>3350</v>
      </c>
      <c r="B230" s="327" t="s">
        <v>369</v>
      </c>
      <c r="C230" s="326">
        <v>1030</v>
      </c>
      <c r="D230" s="327" t="s">
        <v>298</v>
      </c>
      <c r="E230" s="419">
        <v>165932373.22</v>
      </c>
      <c r="F230" s="419"/>
      <c r="G230" s="419">
        <v>165932373.22</v>
      </c>
      <c r="H230" s="419"/>
    </row>
    <row r="231" spans="1:8" ht="120">
      <c r="A231" s="326">
        <v>3350</v>
      </c>
      <c r="B231" s="327" t="s">
        <v>369</v>
      </c>
      <c r="C231" s="326">
        <v>1210</v>
      </c>
      <c r="D231" s="327" t="s">
        <v>302</v>
      </c>
      <c r="E231" s="419">
        <v>208758</v>
      </c>
      <c r="F231" s="419"/>
      <c r="G231" s="419">
        <v>208758</v>
      </c>
      <c r="H231" s="419"/>
    </row>
    <row r="232" spans="1:8" ht="72">
      <c r="A232" s="326">
        <v>3350</v>
      </c>
      <c r="B232" s="327" t="s">
        <v>369</v>
      </c>
      <c r="C232" s="326">
        <v>1251</v>
      </c>
      <c r="D232" s="327" t="s">
        <v>306</v>
      </c>
      <c r="E232" s="419">
        <v>236186</v>
      </c>
      <c r="F232" s="419"/>
      <c r="G232" s="419">
        <v>236186</v>
      </c>
      <c r="H232" s="419"/>
    </row>
    <row r="233" spans="1:8" ht="72">
      <c r="A233" s="326">
        <v>3350</v>
      </c>
      <c r="B233" s="327" t="s">
        <v>369</v>
      </c>
      <c r="C233" s="326">
        <v>1252</v>
      </c>
      <c r="D233" s="327" t="s">
        <v>307</v>
      </c>
      <c r="E233" s="419">
        <v>1648600</v>
      </c>
      <c r="F233" s="419"/>
      <c r="G233" s="419">
        <v>1648600</v>
      </c>
      <c r="H233" s="419"/>
    </row>
    <row r="234" spans="1:8" ht="108">
      <c r="A234" s="326">
        <v>3350</v>
      </c>
      <c r="B234" s="327" t="s">
        <v>369</v>
      </c>
      <c r="C234" s="326">
        <v>1253</v>
      </c>
      <c r="D234" s="327" t="s">
        <v>308</v>
      </c>
      <c r="E234" s="419">
        <v>210000</v>
      </c>
      <c r="F234" s="419"/>
      <c r="G234" s="419">
        <v>210000</v>
      </c>
      <c r="H234" s="419"/>
    </row>
    <row r="235" spans="1:8" ht="156">
      <c r="A235" s="326">
        <v>3350</v>
      </c>
      <c r="B235" s="327" t="s">
        <v>369</v>
      </c>
      <c r="C235" s="326">
        <v>1254</v>
      </c>
      <c r="D235" s="327" t="s">
        <v>309</v>
      </c>
      <c r="E235" s="419">
        <v>468331</v>
      </c>
      <c r="F235" s="419"/>
      <c r="G235" s="419">
        <v>468331</v>
      </c>
      <c r="H235" s="419"/>
    </row>
    <row r="236" spans="1:8" ht="72">
      <c r="A236" s="326">
        <v>3350</v>
      </c>
      <c r="B236" s="327" t="s">
        <v>369</v>
      </c>
      <c r="C236" s="326">
        <v>3120</v>
      </c>
      <c r="D236" s="327" t="s">
        <v>357</v>
      </c>
      <c r="E236" s="419">
        <v>19590294.11</v>
      </c>
      <c r="F236" s="419"/>
      <c r="G236" s="419">
        <v>19590294.11</v>
      </c>
      <c r="H236" s="419"/>
    </row>
    <row r="237" spans="1:8" ht="72">
      <c r="A237" s="326">
        <v>3350</v>
      </c>
      <c r="B237" s="327" t="s">
        <v>369</v>
      </c>
      <c r="C237" s="326">
        <v>3220</v>
      </c>
      <c r="D237" s="327" t="s">
        <v>364</v>
      </c>
      <c r="E237" s="419">
        <v>22622256</v>
      </c>
      <c r="F237" s="419"/>
      <c r="G237" s="419">
        <v>22622256</v>
      </c>
      <c r="H237" s="419"/>
    </row>
    <row r="238" spans="1:8" ht="96">
      <c r="A238" s="326">
        <v>3350</v>
      </c>
      <c r="B238" s="327" t="s">
        <v>369</v>
      </c>
      <c r="C238" s="326">
        <v>3310</v>
      </c>
      <c r="D238" s="327" t="s">
        <v>365</v>
      </c>
      <c r="E238" s="419">
        <v>392373</v>
      </c>
      <c r="F238" s="419"/>
      <c r="G238" s="419">
        <v>392373</v>
      </c>
      <c r="H238" s="419"/>
    </row>
    <row r="239" spans="1:8" ht="72">
      <c r="A239" s="326">
        <v>3350</v>
      </c>
      <c r="B239" s="327" t="s">
        <v>369</v>
      </c>
      <c r="C239" s="326">
        <v>3395</v>
      </c>
      <c r="D239" s="327" t="s">
        <v>374</v>
      </c>
      <c r="E239" s="419">
        <v>1141915</v>
      </c>
      <c r="F239" s="419"/>
      <c r="G239" s="419">
        <v>1141915</v>
      </c>
      <c r="H239" s="419"/>
    </row>
    <row r="240" spans="1:8" ht="84">
      <c r="A240" s="326">
        <v>3350</v>
      </c>
      <c r="B240" s="327" t="s">
        <v>369</v>
      </c>
      <c r="C240" s="326">
        <v>3397</v>
      </c>
      <c r="D240" s="327" t="s">
        <v>376</v>
      </c>
      <c r="E240" s="419">
        <v>735056.13</v>
      </c>
      <c r="F240" s="419"/>
      <c r="G240" s="419">
        <v>735056.13</v>
      </c>
      <c r="H240" s="419"/>
    </row>
    <row r="241" spans="1:8" ht="84">
      <c r="A241" s="326">
        <v>3381</v>
      </c>
      <c r="B241" s="327" t="s">
        <v>370</v>
      </c>
      <c r="C241" s="326">
        <v>1030</v>
      </c>
      <c r="D241" s="327" t="s">
        <v>298</v>
      </c>
      <c r="E241" s="419">
        <v>92208882.2</v>
      </c>
      <c r="F241" s="419"/>
      <c r="G241" s="419">
        <v>92208882.2</v>
      </c>
      <c r="H241" s="419"/>
    </row>
    <row r="242" spans="1:8" ht="84">
      <c r="A242" s="326">
        <v>3381</v>
      </c>
      <c r="B242" s="327" t="s">
        <v>370</v>
      </c>
      <c r="C242" s="326">
        <v>1420</v>
      </c>
      <c r="D242" s="327" t="s">
        <v>325</v>
      </c>
      <c r="E242" s="419">
        <v>531172.85</v>
      </c>
      <c r="F242" s="419"/>
      <c r="G242" s="419">
        <v>531172.85</v>
      </c>
      <c r="H242" s="419"/>
    </row>
    <row r="243" spans="1:8" ht="84">
      <c r="A243" s="326">
        <v>3381</v>
      </c>
      <c r="B243" s="327" t="s">
        <v>370</v>
      </c>
      <c r="C243" s="326">
        <v>3110</v>
      </c>
      <c r="D243" s="327" t="s">
        <v>356</v>
      </c>
      <c r="E243" s="419">
        <v>2158960.6</v>
      </c>
      <c r="F243" s="419"/>
      <c r="G243" s="419">
        <v>2158960.6</v>
      </c>
      <c r="H243" s="419"/>
    </row>
    <row r="244" spans="1:8" ht="84">
      <c r="A244" s="326">
        <v>3381</v>
      </c>
      <c r="B244" s="327" t="s">
        <v>370</v>
      </c>
      <c r="C244" s="326">
        <v>7310</v>
      </c>
      <c r="D244" s="327" t="s">
        <v>400</v>
      </c>
      <c r="E244" s="419">
        <v>4426440.4</v>
      </c>
      <c r="F244" s="419"/>
      <c r="G244" s="419">
        <v>4426440.4</v>
      </c>
      <c r="H244" s="419"/>
    </row>
    <row r="245" spans="1:8" ht="96">
      <c r="A245" s="326">
        <v>3382</v>
      </c>
      <c r="B245" s="327" t="s">
        <v>371</v>
      </c>
      <c r="C245" s="326">
        <v>3382</v>
      </c>
      <c r="D245" s="327" t="s">
        <v>371</v>
      </c>
      <c r="E245" s="419">
        <v>24597500</v>
      </c>
      <c r="F245" s="419"/>
      <c r="G245" s="419">
        <v>24597500</v>
      </c>
      <c r="H245" s="419"/>
    </row>
    <row r="246" spans="1:8" ht="144">
      <c r="A246" s="326">
        <v>3391</v>
      </c>
      <c r="B246" s="327" t="s">
        <v>372</v>
      </c>
      <c r="C246" s="326">
        <v>1010</v>
      </c>
      <c r="D246" s="327" t="s">
        <v>295</v>
      </c>
      <c r="E246" s="419">
        <v>798714</v>
      </c>
      <c r="F246" s="419"/>
      <c r="G246" s="419">
        <v>798714</v>
      </c>
      <c r="H246" s="419"/>
    </row>
    <row r="247" spans="1:8" ht="144">
      <c r="A247" s="326">
        <v>3391</v>
      </c>
      <c r="B247" s="327" t="s">
        <v>372</v>
      </c>
      <c r="C247" s="326">
        <v>1030</v>
      </c>
      <c r="D247" s="327" t="s">
        <v>298</v>
      </c>
      <c r="E247" s="419">
        <v>8201614</v>
      </c>
      <c r="F247" s="419"/>
      <c r="G247" s="419">
        <v>8201614</v>
      </c>
      <c r="H247" s="419"/>
    </row>
    <row r="248" spans="1:8" ht="144">
      <c r="A248" s="326">
        <v>3391</v>
      </c>
      <c r="B248" s="327" t="s">
        <v>372</v>
      </c>
      <c r="C248" s="326">
        <v>1210</v>
      </c>
      <c r="D248" s="327" t="s">
        <v>302</v>
      </c>
      <c r="E248" s="419">
        <v>26597022.3</v>
      </c>
      <c r="F248" s="419"/>
      <c r="G248" s="419">
        <v>26597022.3</v>
      </c>
      <c r="H248" s="419"/>
    </row>
    <row r="249" spans="1:8" ht="84">
      <c r="A249" s="326">
        <v>3395</v>
      </c>
      <c r="B249" s="327" t="s">
        <v>374</v>
      </c>
      <c r="C249" s="326">
        <v>1030</v>
      </c>
      <c r="D249" s="327" t="s">
        <v>298</v>
      </c>
      <c r="E249" s="419">
        <v>1192613</v>
      </c>
      <c r="F249" s="419"/>
      <c r="G249" s="419">
        <v>1192613</v>
      </c>
      <c r="H249" s="419"/>
    </row>
    <row r="250" spans="1:8" ht="72">
      <c r="A250" s="326">
        <v>3396</v>
      </c>
      <c r="B250" s="327" t="s">
        <v>375</v>
      </c>
      <c r="C250" s="326">
        <v>1251</v>
      </c>
      <c r="D250" s="327" t="s">
        <v>306</v>
      </c>
      <c r="E250" s="419">
        <v>5282</v>
      </c>
      <c r="F250" s="419"/>
      <c r="G250" s="419">
        <v>5282</v>
      </c>
      <c r="H250" s="419"/>
    </row>
    <row r="251" spans="1:8" ht="84">
      <c r="A251" s="326">
        <v>3397</v>
      </c>
      <c r="B251" s="327" t="s">
        <v>376</v>
      </c>
      <c r="C251" s="326">
        <v>1010</v>
      </c>
      <c r="D251" s="327" t="s">
        <v>295</v>
      </c>
      <c r="E251" s="419">
        <v>4967</v>
      </c>
      <c r="F251" s="419"/>
      <c r="G251" s="419">
        <v>4967</v>
      </c>
      <c r="H251" s="419"/>
    </row>
    <row r="252" spans="1:8" ht="84">
      <c r="A252" s="326">
        <v>3397</v>
      </c>
      <c r="B252" s="327" t="s">
        <v>376</v>
      </c>
      <c r="C252" s="326">
        <v>1030</v>
      </c>
      <c r="D252" s="327" t="s">
        <v>298</v>
      </c>
      <c r="E252" s="419">
        <v>667739.58</v>
      </c>
      <c r="F252" s="419"/>
      <c r="G252" s="419">
        <v>667739.58</v>
      </c>
      <c r="H252" s="419"/>
    </row>
    <row r="253" spans="1:8" ht="96">
      <c r="A253" s="326">
        <v>3397</v>
      </c>
      <c r="B253" s="327" t="s">
        <v>376</v>
      </c>
      <c r="C253" s="326">
        <v>1612</v>
      </c>
      <c r="D253" s="327" t="s">
        <v>328</v>
      </c>
      <c r="E253" s="419">
        <v>36152.29</v>
      </c>
      <c r="F253" s="419"/>
      <c r="G253" s="419">
        <v>36152.29</v>
      </c>
      <c r="H253" s="419"/>
    </row>
    <row r="254" spans="1:8" ht="120">
      <c r="A254" s="326">
        <v>3430</v>
      </c>
      <c r="B254" s="327" t="s">
        <v>377</v>
      </c>
      <c r="C254" s="326">
        <v>3150</v>
      </c>
      <c r="D254" s="327" t="s">
        <v>358</v>
      </c>
      <c r="E254" s="419">
        <v>760561.19</v>
      </c>
      <c r="F254" s="419"/>
      <c r="G254" s="419">
        <v>760561.19</v>
      </c>
      <c r="H254" s="419"/>
    </row>
    <row r="255" spans="1:8" ht="120">
      <c r="A255" s="326">
        <v>3430</v>
      </c>
      <c r="B255" s="327" t="s">
        <v>377</v>
      </c>
      <c r="C255" s="326">
        <v>3210</v>
      </c>
      <c r="D255" s="327" t="s">
        <v>363</v>
      </c>
      <c r="E255" s="419">
        <v>269323.16</v>
      </c>
      <c r="F255" s="419"/>
      <c r="G255" s="419">
        <v>269323.16</v>
      </c>
      <c r="H255" s="419"/>
    </row>
    <row r="256" spans="1:8" ht="120">
      <c r="A256" s="326">
        <v>3430</v>
      </c>
      <c r="B256" s="327" t="s">
        <v>377</v>
      </c>
      <c r="C256" s="326">
        <v>3350</v>
      </c>
      <c r="D256" s="327" t="s">
        <v>369</v>
      </c>
      <c r="E256" s="419">
        <v>11502407.97</v>
      </c>
      <c r="F256" s="419"/>
      <c r="G256" s="419">
        <v>11502407.97</v>
      </c>
      <c r="H256" s="419"/>
    </row>
    <row r="257" spans="1:8" ht="120">
      <c r="A257" s="326">
        <v>3430</v>
      </c>
      <c r="B257" s="327" t="s">
        <v>377</v>
      </c>
      <c r="C257" s="326">
        <v>6280</v>
      </c>
      <c r="D257" s="327" t="s">
        <v>19</v>
      </c>
      <c r="E257" s="419">
        <v>402407.51</v>
      </c>
      <c r="F257" s="419"/>
      <c r="G257" s="419">
        <v>402407.51</v>
      </c>
      <c r="H257" s="419"/>
    </row>
    <row r="258" spans="1:8" ht="120">
      <c r="A258" s="326">
        <v>3430</v>
      </c>
      <c r="B258" s="327" t="s">
        <v>377</v>
      </c>
      <c r="C258" s="326">
        <v>7210</v>
      </c>
      <c r="D258" s="327" t="s">
        <v>67</v>
      </c>
      <c r="E258" s="423">
        <v>-16626.44</v>
      </c>
      <c r="F258" s="423"/>
      <c r="G258" s="423">
        <v>-16626.44</v>
      </c>
      <c r="H258" s="423"/>
    </row>
    <row r="259" spans="1:8" ht="84">
      <c r="A259" s="326">
        <v>3511</v>
      </c>
      <c r="B259" s="327" t="s">
        <v>378</v>
      </c>
      <c r="C259" s="326">
        <v>1010</v>
      </c>
      <c r="D259" s="327" t="s">
        <v>295</v>
      </c>
      <c r="E259" s="419">
        <v>8552444.66</v>
      </c>
      <c r="F259" s="419"/>
      <c r="G259" s="419">
        <v>8552444.66</v>
      </c>
      <c r="H259" s="419"/>
    </row>
    <row r="260" spans="1:8" ht="84">
      <c r="A260" s="326">
        <v>3511</v>
      </c>
      <c r="B260" s="327" t="s">
        <v>378</v>
      </c>
      <c r="C260" s="326">
        <v>1030</v>
      </c>
      <c r="D260" s="327" t="s">
        <v>298</v>
      </c>
      <c r="E260" s="419">
        <v>1233203710.06</v>
      </c>
      <c r="F260" s="419"/>
      <c r="G260" s="419">
        <v>1233203710.06</v>
      </c>
      <c r="H260" s="419"/>
    </row>
    <row r="261" spans="1:8" ht="120">
      <c r="A261" s="326">
        <v>3511</v>
      </c>
      <c r="B261" s="327" t="s">
        <v>378</v>
      </c>
      <c r="C261" s="326">
        <v>1210</v>
      </c>
      <c r="D261" s="327" t="s">
        <v>302</v>
      </c>
      <c r="E261" s="419">
        <v>638625792.31</v>
      </c>
      <c r="F261" s="419"/>
      <c r="G261" s="419">
        <v>638625792.31</v>
      </c>
      <c r="H261" s="419"/>
    </row>
    <row r="262" spans="1:8" ht="108">
      <c r="A262" s="326">
        <v>3511</v>
      </c>
      <c r="B262" s="327" t="s">
        <v>378</v>
      </c>
      <c r="C262" s="326">
        <v>1220</v>
      </c>
      <c r="D262" s="327" t="s">
        <v>303</v>
      </c>
      <c r="E262" s="420">
        <v>0.4</v>
      </c>
      <c r="F262" s="420"/>
      <c r="G262" s="420">
        <v>0.4</v>
      </c>
      <c r="H262" s="420"/>
    </row>
    <row r="263" spans="1:8" ht="156">
      <c r="A263" s="326">
        <v>3511</v>
      </c>
      <c r="B263" s="327" t="s">
        <v>378</v>
      </c>
      <c r="C263" s="326">
        <v>1230</v>
      </c>
      <c r="D263" s="327" t="s">
        <v>304</v>
      </c>
      <c r="E263" s="419">
        <v>52310636</v>
      </c>
      <c r="F263" s="419"/>
      <c r="G263" s="419">
        <v>52310636</v>
      </c>
      <c r="H263" s="419"/>
    </row>
    <row r="264" spans="1:8" ht="84">
      <c r="A264" s="326">
        <v>3511</v>
      </c>
      <c r="B264" s="327" t="s">
        <v>378</v>
      </c>
      <c r="C264" s="326">
        <v>1611</v>
      </c>
      <c r="D264" s="327" t="s">
        <v>327</v>
      </c>
      <c r="E264" s="420">
        <v>0.05</v>
      </c>
      <c r="F264" s="420"/>
      <c r="G264" s="420">
        <v>0.05</v>
      </c>
      <c r="H264" s="420"/>
    </row>
    <row r="265" spans="1:8" ht="96">
      <c r="A265" s="326">
        <v>3511</v>
      </c>
      <c r="B265" s="327" t="s">
        <v>378</v>
      </c>
      <c r="C265" s="326">
        <v>1612</v>
      </c>
      <c r="D265" s="327" t="s">
        <v>328</v>
      </c>
      <c r="E265" s="419">
        <v>45000000</v>
      </c>
      <c r="F265" s="419"/>
      <c r="G265" s="419">
        <v>45000000</v>
      </c>
      <c r="H265" s="419"/>
    </row>
    <row r="266" spans="1:8" ht="84">
      <c r="A266" s="326">
        <v>3511</v>
      </c>
      <c r="B266" s="327" t="s">
        <v>378</v>
      </c>
      <c r="C266" s="326">
        <v>3130</v>
      </c>
      <c r="D266" s="327" t="s">
        <v>325</v>
      </c>
      <c r="E266" s="419">
        <v>1607.14</v>
      </c>
      <c r="F266" s="419"/>
      <c r="G266" s="419">
        <v>1607.14</v>
      </c>
      <c r="H266" s="419"/>
    </row>
    <row r="267" spans="1:8" ht="144">
      <c r="A267" s="326">
        <v>3511</v>
      </c>
      <c r="B267" s="327" t="s">
        <v>378</v>
      </c>
      <c r="C267" s="326">
        <v>3391</v>
      </c>
      <c r="D267" s="327" t="s">
        <v>372</v>
      </c>
      <c r="E267" s="419">
        <v>5625</v>
      </c>
      <c r="F267" s="419"/>
      <c r="G267" s="419">
        <v>5625</v>
      </c>
      <c r="H267" s="419"/>
    </row>
    <row r="268" spans="1:8" ht="84">
      <c r="A268" s="326">
        <v>3511</v>
      </c>
      <c r="B268" s="327" t="s">
        <v>378</v>
      </c>
      <c r="C268" s="326">
        <v>3511</v>
      </c>
      <c r="D268" s="327" t="s">
        <v>378</v>
      </c>
      <c r="E268" s="419">
        <v>339575.2</v>
      </c>
      <c r="F268" s="419"/>
      <c r="G268" s="419">
        <v>339575.2</v>
      </c>
      <c r="H268" s="419"/>
    </row>
    <row r="269" spans="1:8" ht="96">
      <c r="A269" s="326">
        <v>3511</v>
      </c>
      <c r="B269" s="327" t="s">
        <v>378</v>
      </c>
      <c r="C269" s="326">
        <v>3512</v>
      </c>
      <c r="D269" s="327" t="s">
        <v>379</v>
      </c>
      <c r="E269" s="419">
        <v>933584.5</v>
      </c>
      <c r="F269" s="419"/>
      <c r="G269" s="419">
        <v>933584.5</v>
      </c>
      <c r="H269" s="419"/>
    </row>
    <row r="270" spans="1:8" ht="84">
      <c r="A270" s="326">
        <v>3511</v>
      </c>
      <c r="B270" s="327" t="s">
        <v>378</v>
      </c>
      <c r="C270" s="326">
        <v>6010</v>
      </c>
      <c r="D270" s="327" t="s">
        <v>392</v>
      </c>
      <c r="E270" s="419">
        <v>13392.86</v>
      </c>
      <c r="F270" s="419"/>
      <c r="G270" s="419">
        <v>13392.86</v>
      </c>
      <c r="H270" s="419"/>
    </row>
    <row r="271" spans="1:8" ht="84">
      <c r="A271" s="326">
        <v>3511</v>
      </c>
      <c r="B271" s="327" t="s">
        <v>378</v>
      </c>
      <c r="C271" s="326">
        <v>6280</v>
      </c>
      <c r="D271" s="327" t="s">
        <v>19</v>
      </c>
      <c r="E271" s="420">
        <v>576.39</v>
      </c>
      <c r="F271" s="420"/>
      <c r="G271" s="420">
        <v>576.39</v>
      </c>
      <c r="H271" s="420"/>
    </row>
    <row r="272" spans="1:8" ht="120">
      <c r="A272" s="326">
        <v>3512</v>
      </c>
      <c r="B272" s="327" t="s">
        <v>379</v>
      </c>
      <c r="C272" s="326">
        <v>1210</v>
      </c>
      <c r="D272" s="327" t="s">
        <v>302</v>
      </c>
      <c r="E272" s="419">
        <v>1120858.5</v>
      </c>
      <c r="F272" s="419"/>
      <c r="G272" s="419">
        <v>1120858.5</v>
      </c>
      <c r="H272" s="419"/>
    </row>
    <row r="273" spans="1:8" ht="108">
      <c r="A273" s="326">
        <v>3512</v>
      </c>
      <c r="B273" s="327" t="s">
        <v>379</v>
      </c>
      <c r="C273" s="326">
        <v>1220</v>
      </c>
      <c r="D273" s="327" t="s">
        <v>303</v>
      </c>
      <c r="E273" s="419">
        <v>13698873.58</v>
      </c>
      <c r="F273" s="419"/>
      <c r="G273" s="419">
        <v>13698873.58</v>
      </c>
      <c r="H273" s="419"/>
    </row>
    <row r="274" spans="1:8" ht="96">
      <c r="A274" s="326">
        <v>5420</v>
      </c>
      <c r="B274" s="327" t="s">
        <v>386</v>
      </c>
      <c r="C274" s="326">
        <v>5510</v>
      </c>
      <c r="D274" s="327" t="s">
        <v>389</v>
      </c>
      <c r="E274" s="419">
        <v>13735729.06</v>
      </c>
      <c r="F274" s="419"/>
      <c r="G274" s="419">
        <v>13735729.06</v>
      </c>
      <c r="H274" s="419"/>
    </row>
    <row r="275" spans="1:8" ht="96">
      <c r="A275" s="326">
        <v>5610</v>
      </c>
      <c r="B275" s="327" t="s">
        <v>391</v>
      </c>
      <c r="C275" s="326">
        <v>5510</v>
      </c>
      <c r="D275" s="327" t="s">
        <v>389</v>
      </c>
      <c r="E275" s="423">
        <v>-122447822.29</v>
      </c>
      <c r="F275" s="423"/>
      <c r="G275" s="423">
        <v>-122447822.29</v>
      </c>
      <c r="H275" s="423"/>
    </row>
    <row r="276" spans="1:8" ht="60">
      <c r="A276" s="326">
        <v>5610</v>
      </c>
      <c r="B276" s="327" t="s">
        <v>391</v>
      </c>
      <c r="C276" s="326">
        <v>6020</v>
      </c>
      <c r="D276" s="327" t="s">
        <v>393</v>
      </c>
      <c r="E276" s="419">
        <v>66758434.03</v>
      </c>
      <c r="F276" s="419"/>
      <c r="G276" s="419">
        <v>66758434.03</v>
      </c>
      <c r="H276" s="419"/>
    </row>
    <row r="277" spans="1:8" ht="96">
      <c r="A277" s="326">
        <v>5610</v>
      </c>
      <c r="B277" s="327" t="s">
        <v>391</v>
      </c>
      <c r="C277" s="326">
        <v>7010</v>
      </c>
      <c r="D277" s="327" t="s">
        <v>397</v>
      </c>
      <c r="E277" s="419">
        <v>667381920.83</v>
      </c>
      <c r="F277" s="419"/>
      <c r="G277" s="419">
        <v>667381920.83</v>
      </c>
      <c r="H277" s="419"/>
    </row>
    <row r="278" spans="1:8" ht="96">
      <c r="A278" s="326">
        <v>5610</v>
      </c>
      <c r="B278" s="327" t="s">
        <v>391</v>
      </c>
      <c r="C278" s="326">
        <v>7110</v>
      </c>
      <c r="D278" s="327" t="s">
        <v>398</v>
      </c>
      <c r="E278" s="419">
        <v>193458450.62</v>
      </c>
      <c r="F278" s="419"/>
      <c r="G278" s="419">
        <v>193458450.62</v>
      </c>
      <c r="H278" s="419"/>
    </row>
    <row r="279" spans="1:8" ht="48">
      <c r="A279" s="326">
        <v>5610</v>
      </c>
      <c r="B279" s="327" t="s">
        <v>391</v>
      </c>
      <c r="C279" s="326">
        <v>7210</v>
      </c>
      <c r="D279" s="327" t="s">
        <v>67</v>
      </c>
      <c r="E279" s="419">
        <v>116786261.07</v>
      </c>
      <c r="F279" s="419"/>
      <c r="G279" s="419">
        <v>116786261.07</v>
      </c>
      <c r="H279" s="419"/>
    </row>
    <row r="280" spans="1:8" ht="72">
      <c r="A280" s="326">
        <v>5610</v>
      </c>
      <c r="B280" s="327" t="s">
        <v>391</v>
      </c>
      <c r="C280" s="326">
        <v>7211</v>
      </c>
      <c r="D280" s="327" t="s">
        <v>399</v>
      </c>
      <c r="E280" s="420">
        <v>65</v>
      </c>
      <c r="F280" s="420"/>
      <c r="G280" s="420">
        <v>65</v>
      </c>
      <c r="H280" s="420"/>
    </row>
    <row r="281" spans="1:8" ht="48">
      <c r="A281" s="326">
        <v>5610</v>
      </c>
      <c r="B281" s="327" t="s">
        <v>391</v>
      </c>
      <c r="C281" s="326">
        <v>7310</v>
      </c>
      <c r="D281" s="327" t="s">
        <v>400</v>
      </c>
      <c r="E281" s="419">
        <v>117919679.36</v>
      </c>
      <c r="F281" s="419"/>
      <c r="G281" s="419">
        <v>117919679.36</v>
      </c>
      <c r="H281" s="419"/>
    </row>
    <row r="282" spans="1:8" ht="48">
      <c r="A282" s="326">
        <v>5610</v>
      </c>
      <c r="B282" s="327" t="s">
        <v>391</v>
      </c>
      <c r="C282" s="326">
        <v>7410</v>
      </c>
      <c r="D282" s="327" t="s">
        <v>401</v>
      </c>
      <c r="E282" s="419">
        <v>497827.37</v>
      </c>
      <c r="F282" s="419"/>
      <c r="G282" s="419">
        <v>497827.37</v>
      </c>
      <c r="H282" s="419"/>
    </row>
    <row r="283" spans="1:8" ht="48">
      <c r="A283" s="326">
        <v>5610</v>
      </c>
      <c r="B283" s="327" t="s">
        <v>391</v>
      </c>
      <c r="C283" s="326">
        <v>7430</v>
      </c>
      <c r="D283" s="327" t="s">
        <v>402</v>
      </c>
      <c r="E283" s="419">
        <v>41147921.1</v>
      </c>
      <c r="F283" s="419"/>
      <c r="G283" s="419">
        <v>41147921.1</v>
      </c>
      <c r="H283" s="419"/>
    </row>
    <row r="284" spans="1:8" ht="48">
      <c r="A284" s="326">
        <v>5610</v>
      </c>
      <c r="B284" s="327" t="s">
        <v>391</v>
      </c>
      <c r="C284" s="326">
        <v>7470</v>
      </c>
      <c r="D284" s="327" t="s">
        <v>279</v>
      </c>
      <c r="E284" s="419">
        <v>41848218.01</v>
      </c>
      <c r="F284" s="419"/>
      <c r="G284" s="419">
        <v>41848218.01</v>
      </c>
      <c r="H284" s="419"/>
    </row>
    <row r="285" spans="1:8" ht="84">
      <c r="A285" s="326">
        <v>5610</v>
      </c>
      <c r="B285" s="327" t="s">
        <v>391</v>
      </c>
      <c r="C285" s="326">
        <v>7710</v>
      </c>
      <c r="D285" s="327" t="s">
        <v>403</v>
      </c>
      <c r="E285" s="419">
        <v>11343867.78</v>
      </c>
      <c r="F285" s="419"/>
      <c r="G285" s="419">
        <v>11343867.78</v>
      </c>
      <c r="H285" s="419"/>
    </row>
    <row r="286" spans="1:8" ht="84">
      <c r="A286" s="326">
        <v>6010</v>
      </c>
      <c r="B286" s="327" t="s">
        <v>392</v>
      </c>
      <c r="C286" s="326">
        <v>5610</v>
      </c>
      <c r="D286" s="327" t="s">
        <v>391</v>
      </c>
      <c r="E286" s="419">
        <v>1026402780.46</v>
      </c>
      <c r="F286" s="419"/>
      <c r="G286" s="419">
        <v>1026402780.46</v>
      </c>
      <c r="H286" s="419"/>
    </row>
    <row r="287" spans="1:8" ht="144">
      <c r="A287" s="326">
        <v>6020</v>
      </c>
      <c r="B287" s="327" t="s">
        <v>393</v>
      </c>
      <c r="C287" s="326">
        <v>1240</v>
      </c>
      <c r="D287" s="327" t="s">
        <v>305</v>
      </c>
      <c r="E287" s="419">
        <v>11596091.86</v>
      </c>
      <c r="F287" s="419"/>
      <c r="G287" s="419">
        <v>11596091.86</v>
      </c>
      <c r="H287" s="419"/>
    </row>
    <row r="288" spans="1:8" ht="144">
      <c r="A288" s="326">
        <v>6020</v>
      </c>
      <c r="B288" s="327" t="s">
        <v>393</v>
      </c>
      <c r="C288" s="326">
        <v>3391</v>
      </c>
      <c r="D288" s="327" t="s">
        <v>372</v>
      </c>
      <c r="E288" s="419">
        <v>27241802.65</v>
      </c>
      <c r="F288" s="419"/>
      <c r="G288" s="419">
        <v>27241802.65</v>
      </c>
      <c r="H288" s="419"/>
    </row>
    <row r="289" spans="1:8" ht="84">
      <c r="A289" s="326">
        <v>6020</v>
      </c>
      <c r="B289" s="327" t="s">
        <v>393</v>
      </c>
      <c r="C289" s="326">
        <v>3511</v>
      </c>
      <c r="D289" s="327" t="s">
        <v>378</v>
      </c>
      <c r="E289" s="419">
        <v>27920539.52</v>
      </c>
      <c r="F289" s="419"/>
      <c r="G289" s="419">
        <v>27920539.52</v>
      </c>
      <c r="H289" s="419"/>
    </row>
    <row r="290" spans="1:8" ht="48">
      <c r="A290" s="326">
        <v>6110</v>
      </c>
      <c r="B290" s="327" t="s">
        <v>394</v>
      </c>
      <c r="C290" s="326">
        <v>5610</v>
      </c>
      <c r="D290" s="327" t="s">
        <v>391</v>
      </c>
      <c r="E290" s="419">
        <v>4334698.48</v>
      </c>
      <c r="F290" s="419"/>
      <c r="G290" s="419">
        <v>4334698.48</v>
      </c>
      <c r="H290" s="419"/>
    </row>
    <row r="291" spans="1:8" ht="48">
      <c r="A291" s="326">
        <v>6160</v>
      </c>
      <c r="B291" s="327" t="s">
        <v>395</v>
      </c>
      <c r="C291" s="326">
        <v>5610</v>
      </c>
      <c r="D291" s="327" t="s">
        <v>391</v>
      </c>
      <c r="E291" s="419">
        <v>142906.82</v>
      </c>
      <c r="F291" s="419"/>
      <c r="G291" s="419">
        <v>142906.82</v>
      </c>
      <c r="H291" s="419"/>
    </row>
    <row r="292" spans="1:8" ht="48">
      <c r="A292" s="326">
        <v>6250</v>
      </c>
      <c r="B292" s="327" t="s">
        <v>396</v>
      </c>
      <c r="C292" s="326">
        <v>5610</v>
      </c>
      <c r="D292" s="327" t="s">
        <v>391</v>
      </c>
      <c r="E292" s="419">
        <v>38831604.28</v>
      </c>
      <c r="F292" s="419"/>
      <c r="G292" s="419">
        <v>38831604.28</v>
      </c>
      <c r="H292" s="419"/>
    </row>
    <row r="293" spans="1:8" ht="48">
      <c r="A293" s="326">
        <v>6280</v>
      </c>
      <c r="B293" s="327" t="s">
        <v>19</v>
      </c>
      <c r="C293" s="326">
        <v>5610</v>
      </c>
      <c r="D293" s="327" t="s">
        <v>391</v>
      </c>
      <c r="E293" s="419">
        <v>64982832.84</v>
      </c>
      <c r="F293" s="419"/>
      <c r="G293" s="419">
        <v>64982832.84</v>
      </c>
      <c r="H293" s="419"/>
    </row>
    <row r="294" spans="1:8" ht="144">
      <c r="A294" s="326">
        <v>7010</v>
      </c>
      <c r="B294" s="327" t="s">
        <v>397</v>
      </c>
      <c r="C294" s="326">
        <v>1240</v>
      </c>
      <c r="D294" s="327" t="s">
        <v>305</v>
      </c>
      <c r="E294" s="419">
        <v>12452209.79</v>
      </c>
      <c r="F294" s="419"/>
      <c r="G294" s="419">
        <v>12452209.79</v>
      </c>
      <c r="H294" s="419"/>
    </row>
    <row r="295" spans="1:8" ht="96">
      <c r="A295" s="326">
        <v>7010</v>
      </c>
      <c r="B295" s="327" t="s">
        <v>397</v>
      </c>
      <c r="C295" s="326">
        <v>1311</v>
      </c>
      <c r="D295" s="327" t="s">
        <v>315</v>
      </c>
      <c r="E295" s="419">
        <v>33827.44</v>
      </c>
      <c r="F295" s="419"/>
      <c r="G295" s="419">
        <v>33827.44</v>
      </c>
      <c r="H295" s="419"/>
    </row>
    <row r="296" spans="1:8" ht="96">
      <c r="A296" s="326">
        <v>7010</v>
      </c>
      <c r="B296" s="327" t="s">
        <v>397</v>
      </c>
      <c r="C296" s="326">
        <v>1315</v>
      </c>
      <c r="D296" s="327" t="s">
        <v>318</v>
      </c>
      <c r="E296" s="419">
        <v>283977.42</v>
      </c>
      <c r="F296" s="419"/>
      <c r="G296" s="419">
        <v>283977.42</v>
      </c>
      <c r="H296" s="419"/>
    </row>
    <row r="297" spans="1:8" ht="96">
      <c r="A297" s="326">
        <v>7010</v>
      </c>
      <c r="B297" s="327" t="s">
        <v>397</v>
      </c>
      <c r="C297" s="326">
        <v>1320</v>
      </c>
      <c r="D297" s="327" t="s">
        <v>320</v>
      </c>
      <c r="E297" s="419">
        <v>693136914.33</v>
      </c>
      <c r="F297" s="419"/>
      <c r="G297" s="419">
        <v>693136914.33</v>
      </c>
      <c r="H297" s="419"/>
    </row>
    <row r="298" spans="1:8" ht="96">
      <c r="A298" s="326">
        <v>7010</v>
      </c>
      <c r="B298" s="327" t="s">
        <v>397</v>
      </c>
      <c r="C298" s="326">
        <v>1330</v>
      </c>
      <c r="D298" s="327" t="s">
        <v>321</v>
      </c>
      <c r="E298" s="419">
        <v>44550605.61</v>
      </c>
      <c r="F298" s="419"/>
      <c r="G298" s="419">
        <v>44550605.61</v>
      </c>
      <c r="H298" s="419"/>
    </row>
    <row r="299" spans="1:8" ht="96">
      <c r="A299" s="326">
        <v>7010</v>
      </c>
      <c r="B299" s="327" t="s">
        <v>397</v>
      </c>
      <c r="C299" s="326">
        <v>8110</v>
      </c>
      <c r="D299" s="327" t="s">
        <v>322</v>
      </c>
      <c r="E299" s="419">
        <v>4351243.3</v>
      </c>
      <c r="F299" s="419"/>
      <c r="G299" s="419">
        <v>4351243.3</v>
      </c>
      <c r="H299" s="419"/>
    </row>
    <row r="300" spans="1:8" ht="96">
      <c r="A300" s="326">
        <v>7110</v>
      </c>
      <c r="B300" s="327" t="s">
        <v>398</v>
      </c>
      <c r="C300" s="326">
        <v>1030</v>
      </c>
      <c r="D300" s="327" t="s">
        <v>298</v>
      </c>
      <c r="E300" s="419">
        <v>77852.99</v>
      </c>
      <c r="F300" s="419"/>
      <c r="G300" s="419">
        <v>77852.99</v>
      </c>
      <c r="H300" s="419"/>
    </row>
    <row r="301" spans="1:8" ht="96">
      <c r="A301" s="326">
        <v>7110</v>
      </c>
      <c r="B301" s="327" t="s">
        <v>398</v>
      </c>
      <c r="C301" s="326">
        <v>1251</v>
      </c>
      <c r="D301" s="327" t="s">
        <v>306</v>
      </c>
      <c r="E301" s="419">
        <v>873266.93</v>
      </c>
      <c r="F301" s="419"/>
      <c r="G301" s="419">
        <v>873266.93</v>
      </c>
      <c r="H301" s="419"/>
    </row>
    <row r="302" spans="1:8" ht="96">
      <c r="A302" s="326">
        <v>7110</v>
      </c>
      <c r="B302" s="327" t="s">
        <v>398</v>
      </c>
      <c r="C302" s="326">
        <v>1311</v>
      </c>
      <c r="D302" s="327" t="s">
        <v>315</v>
      </c>
      <c r="E302" s="419">
        <v>38685447.08</v>
      </c>
      <c r="F302" s="419"/>
      <c r="G302" s="419">
        <v>38685447.08</v>
      </c>
      <c r="H302" s="419"/>
    </row>
    <row r="303" spans="1:8" ht="96">
      <c r="A303" s="326">
        <v>7110</v>
      </c>
      <c r="B303" s="327" t="s">
        <v>398</v>
      </c>
      <c r="C303" s="326">
        <v>1312</v>
      </c>
      <c r="D303" s="327" t="s">
        <v>316</v>
      </c>
      <c r="E303" s="419">
        <v>1301890.18</v>
      </c>
      <c r="F303" s="419"/>
      <c r="G303" s="419">
        <v>1301890.18</v>
      </c>
      <c r="H303" s="419"/>
    </row>
    <row r="304" spans="1:8" ht="96">
      <c r="A304" s="326">
        <v>7110</v>
      </c>
      <c r="B304" s="327" t="s">
        <v>398</v>
      </c>
      <c r="C304" s="326">
        <v>1314</v>
      </c>
      <c r="D304" s="327" t="s">
        <v>317</v>
      </c>
      <c r="E304" s="419">
        <v>865827.31</v>
      </c>
      <c r="F304" s="419"/>
      <c r="G304" s="419">
        <v>865827.31</v>
      </c>
      <c r="H304" s="419"/>
    </row>
    <row r="305" spans="1:8" ht="96">
      <c r="A305" s="326">
        <v>7110</v>
      </c>
      <c r="B305" s="327" t="s">
        <v>398</v>
      </c>
      <c r="C305" s="326">
        <v>1315</v>
      </c>
      <c r="D305" s="327" t="s">
        <v>318</v>
      </c>
      <c r="E305" s="419">
        <v>114952.16</v>
      </c>
      <c r="F305" s="419"/>
      <c r="G305" s="419">
        <v>114952.16</v>
      </c>
      <c r="H305" s="419"/>
    </row>
    <row r="306" spans="1:8" ht="96">
      <c r="A306" s="326">
        <v>7110</v>
      </c>
      <c r="B306" s="327" t="s">
        <v>398</v>
      </c>
      <c r="C306" s="326">
        <v>1317</v>
      </c>
      <c r="D306" s="327" t="s">
        <v>319</v>
      </c>
      <c r="E306" s="419">
        <v>4510.46</v>
      </c>
      <c r="F306" s="419"/>
      <c r="G306" s="419">
        <v>4510.46</v>
      </c>
      <c r="H306" s="419"/>
    </row>
    <row r="307" spans="1:8" ht="96">
      <c r="A307" s="326">
        <v>7110</v>
      </c>
      <c r="B307" s="327" t="s">
        <v>398</v>
      </c>
      <c r="C307" s="326">
        <v>1320</v>
      </c>
      <c r="D307" s="327" t="s">
        <v>320</v>
      </c>
      <c r="E307" s="419">
        <v>136313.81</v>
      </c>
      <c r="F307" s="419"/>
      <c r="G307" s="419">
        <v>136313.81</v>
      </c>
      <c r="H307" s="419"/>
    </row>
    <row r="308" spans="1:8" ht="96">
      <c r="A308" s="326">
        <v>7110</v>
      </c>
      <c r="B308" s="327" t="s">
        <v>398</v>
      </c>
      <c r="C308" s="326">
        <v>1330</v>
      </c>
      <c r="D308" s="327" t="s">
        <v>321</v>
      </c>
      <c r="E308" s="419">
        <v>2158.74</v>
      </c>
      <c r="F308" s="419"/>
      <c r="G308" s="419">
        <v>2158.74</v>
      </c>
      <c r="H308" s="419"/>
    </row>
    <row r="309" spans="1:8" ht="96">
      <c r="A309" s="326">
        <v>7110</v>
      </c>
      <c r="B309" s="327" t="s">
        <v>398</v>
      </c>
      <c r="C309" s="326">
        <v>1620</v>
      </c>
      <c r="D309" s="327" t="s">
        <v>329</v>
      </c>
      <c r="E309" s="419">
        <v>28935.04</v>
      </c>
      <c r="F309" s="419"/>
      <c r="G309" s="419">
        <v>28935.04</v>
      </c>
      <c r="H309" s="419"/>
    </row>
    <row r="310" spans="1:8" ht="96">
      <c r="A310" s="326">
        <v>7110</v>
      </c>
      <c r="B310" s="327" t="s">
        <v>398</v>
      </c>
      <c r="C310" s="326">
        <v>2421</v>
      </c>
      <c r="D310" s="327" t="s">
        <v>343</v>
      </c>
      <c r="E310" s="419">
        <v>1764036.36</v>
      </c>
      <c r="F310" s="419"/>
      <c r="G310" s="419">
        <v>1764036.36</v>
      </c>
      <c r="H310" s="419"/>
    </row>
    <row r="311" spans="1:8" ht="96">
      <c r="A311" s="326">
        <v>7110</v>
      </c>
      <c r="B311" s="327" t="s">
        <v>398</v>
      </c>
      <c r="C311" s="326">
        <v>2422</v>
      </c>
      <c r="D311" s="327" t="s">
        <v>344</v>
      </c>
      <c r="E311" s="419">
        <v>35549.49</v>
      </c>
      <c r="F311" s="419"/>
      <c r="G311" s="419">
        <v>35549.49</v>
      </c>
      <c r="H311" s="419"/>
    </row>
    <row r="312" spans="1:8" ht="96">
      <c r="A312" s="326">
        <v>7110</v>
      </c>
      <c r="B312" s="327" t="s">
        <v>398</v>
      </c>
      <c r="C312" s="326">
        <v>2423</v>
      </c>
      <c r="D312" s="327" t="s">
        <v>345</v>
      </c>
      <c r="E312" s="419">
        <v>11763.81</v>
      </c>
      <c r="F312" s="419"/>
      <c r="G312" s="419">
        <v>11763.81</v>
      </c>
      <c r="H312" s="419"/>
    </row>
    <row r="313" spans="1:8" ht="96">
      <c r="A313" s="326">
        <v>7110</v>
      </c>
      <c r="B313" s="327" t="s">
        <v>398</v>
      </c>
      <c r="C313" s="326">
        <v>2424</v>
      </c>
      <c r="D313" s="327" t="s">
        <v>346</v>
      </c>
      <c r="E313" s="419">
        <v>220951.71</v>
      </c>
      <c r="F313" s="419"/>
      <c r="G313" s="419">
        <v>220951.71</v>
      </c>
      <c r="H313" s="419"/>
    </row>
    <row r="314" spans="1:8" ht="120">
      <c r="A314" s="326">
        <v>7110</v>
      </c>
      <c r="B314" s="327" t="s">
        <v>398</v>
      </c>
      <c r="C314" s="326">
        <v>2425</v>
      </c>
      <c r="D314" s="327" t="s">
        <v>347</v>
      </c>
      <c r="E314" s="419">
        <v>176239.72</v>
      </c>
      <c r="F314" s="419"/>
      <c r="G314" s="419">
        <v>176239.72</v>
      </c>
      <c r="H314" s="419"/>
    </row>
    <row r="315" spans="1:8" ht="96">
      <c r="A315" s="326">
        <v>7110</v>
      </c>
      <c r="B315" s="327" t="s">
        <v>398</v>
      </c>
      <c r="C315" s="326">
        <v>2740</v>
      </c>
      <c r="D315" s="327" t="s">
        <v>349</v>
      </c>
      <c r="E315" s="419">
        <v>12908.42</v>
      </c>
      <c r="F315" s="419"/>
      <c r="G315" s="419">
        <v>12908.42</v>
      </c>
      <c r="H315" s="419"/>
    </row>
    <row r="316" spans="1:8" ht="96">
      <c r="A316" s="326">
        <v>7110</v>
      </c>
      <c r="B316" s="327" t="s">
        <v>398</v>
      </c>
      <c r="C316" s="326">
        <v>3150</v>
      </c>
      <c r="D316" s="327" t="s">
        <v>358</v>
      </c>
      <c r="E316" s="419">
        <v>1632282.63</v>
      </c>
      <c r="F316" s="419"/>
      <c r="G316" s="419">
        <v>1632282.63</v>
      </c>
      <c r="H316" s="419"/>
    </row>
    <row r="317" spans="1:8" ht="96">
      <c r="A317" s="326">
        <v>7110</v>
      </c>
      <c r="B317" s="327" t="s">
        <v>398</v>
      </c>
      <c r="C317" s="326">
        <v>3160</v>
      </c>
      <c r="D317" s="327" t="s">
        <v>359</v>
      </c>
      <c r="E317" s="419">
        <v>146138</v>
      </c>
      <c r="F317" s="419"/>
      <c r="G317" s="419">
        <v>146138</v>
      </c>
      <c r="H317" s="419"/>
    </row>
    <row r="318" spans="1:8" ht="96">
      <c r="A318" s="326">
        <v>7110</v>
      </c>
      <c r="B318" s="327" t="s">
        <v>398</v>
      </c>
      <c r="C318" s="326">
        <v>3190</v>
      </c>
      <c r="D318" s="327" t="s">
        <v>362</v>
      </c>
      <c r="E318" s="419">
        <v>9744.76</v>
      </c>
      <c r="F318" s="419"/>
      <c r="G318" s="419">
        <v>9744.76</v>
      </c>
      <c r="H318" s="419"/>
    </row>
    <row r="319" spans="1:8" ht="96">
      <c r="A319" s="326">
        <v>7110</v>
      </c>
      <c r="B319" s="327" t="s">
        <v>398</v>
      </c>
      <c r="C319" s="326">
        <v>3210</v>
      </c>
      <c r="D319" s="327" t="s">
        <v>363</v>
      </c>
      <c r="E319" s="419">
        <v>1063381.23</v>
      </c>
      <c r="F319" s="419"/>
      <c r="G319" s="419">
        <v>1063381.23</v>
      </c>
      <c r="H319" s="419"/>
    </row>
    <row r="320" spans="1:8" ht="96">
      <c r="A320" s="326">
        <v>7110</v>
      </c>
      <c r="B320" s="327" t="s">
        <v>398</v>
      </c>
      <c r="C320" s="326">
        <v>3220</v>
      </c>
      <c r="D320" s="327" t="s">
        <v>364</v>
      </c>
      <c r="E320" s="419">
        <v>409221</v>
      </c>
      <c r="F320" s="419"/>
      <c r="G320" s="419">
        <v>409221</v>
      </c>
      <c r="H320" s="419"/>
    </row>
    <row r="321" spans="1:8" ht="96">
      <c r="A321" s="326">
        <v>7110</v>
      </c>
      <c r="B321" s="327" t="s">
        <v>398</v>
      </c>
      <c r="C321" s="326">
        <v>3310</v>
      </c>
      <c r="D321" s="327" t="s">
        <v>365</v>
      </c>
      <c r="E321" s="419">
        <v>109059303.96</v>
      </c>
      <c r="F321" s="419"/>
      <c r="G321" s="419">
        <v>109059303.96</v>
      </c>
      <c r="H321" s="419"/>
    </row>
    <row r="322" spans="1:8" ht="108">
      <c r="A322" s="326">
        <v>7110</v>
      </c>
      <c r="B322" s="327" t="s">
        <v>398</v>
      </c>
      <c r="C322" s="326">
        <v>3320</v>
      </c>
      <c r="D322" s="327" t="s">
        <v>366</v>
      </c>
      <c r="E322" s="419">
        <v>3137067.78</v>
      </c>
      <c r="F322" s="419"/>
      <c r="G322" s="419">
        <v>3137067.78</v>
      </c>
      <c r="H322" s="419"/>
    </row>
    <row r="323" spans="1:8" ht="96">
      <c r="A323" s="326">
        <v>7110</v>
      </c>
      <c r="B323" s="327" t="s">
        <v>398</v>
      </c>
      <c r="C323" s="326">
        <v>3350</v>
      </c>
      <c r="D323" s="327" t="s">
        <v>369</v>
      </c>
      <c r="E323" s="419">
        <v>27711570.88</v>
      </c>
      <c r="F323" s="419"/>
      <c r="G323" s="419">
        <v>27711570.88</v>
      </c>
      <c r="H323" s="419"/>
    </row>
    <row r="324" spans="1:8" ht="120">
      <c r="A324" s="326">
        <v>7110</v>
      </c>
      <c r="B324" s="327" t="s">
        <v>398</v>
      </c>
      <c r="C324" s="326">
        <v>3430</v>
      </c>
      <c r="D324" s="327" t="s">
        <v>377</v>
      </c>
      <c r="E324" s="419">
        <v>2133727.87</v>
      </c>
      <c r="F324" s="419"/>
      <c r="G324" s="419">
        <v>2133727.87</v>
      </c>
      <c r="H324" s="419"/>
    </row>
    <row r="325" spans="1:8" ht="96">
      <c r="A325" s="326">
        <v>7110</v>
      </c>
      <c r="B325" s="327" t="s">
        <v>398</v>
      </c>
      <c r="C325" s="326">
        <v>8310</v>
      </c>
      <c r="D325" s="327" t="s">
        <v>323</v>
      </c>
      <c r="E325" s="419">
        <v>2586300.77</v>
      </c>
      <c r="F325" s="419"/>
      <c r="G325" s="419">
        <v>2586300.77</v>
      </c>
      <c r="H325" s="419"/>
    </row>
    <row r="326" spans="1:8" ht="48">
      <c r="A326" s="326">
        <v>7210</v>
      </c>
      <c r="B326" s="327" t="s">
        <v>67</v>
      </c>
      <c r="C326" s="326">
        <v>1010</v>
      </c>
      <c r="D326" s="327" t="s">
        <v>295</v>
      </c>
      <c r="E326" s="420">
        <v>0.2</v>
      </c>
      <c r="F326" s="420"/>
      <c r="G326" s="420">
        <v>0.2</v>
      </c>
      <c r="H326" s="420"/>
    </row>
    <row r="327" spans="1:8" ht="48">
      <c r="A327" s="326">
        <v>7210</v>
      </c>
      <c r="B327" s="327" t="s">
        <v>67</v>
      </c>
      <c r="C327" s="326">
        <v>1021</v>
      </c>
      <c r="D327" s="327" t="s">
        <v>296</v>
      </c>
      <c r="E327" s="419">
        <v>46324</v>
      </c>
      <c r="F327" s="419"/>
      <c r="G327" s="419">
        <v>46324</v>
      </c>
      <c r="H327" s="419"/>
    </row>
    <row r="328" spans="1:8" ht="84">
      <c r="A328" s="326">
        <v>7210</v>
      </c>
      <c r="B328" s="327" t="s">
        <v>67</v>
      </c>
      <c r="C328" s="326">
        <v>1030</v>
      </c>
      <c r="D328" s="327" t="s">
        <v>298</v>
      </c>
      <c r="E328" s="419">
        <v>406558.58</v>
      </c>
      <c r="F328" s="419"/>
      <c r="G328" s="419">
        <v>406558.58</v>
      </c>
      <c r="H328" s="419"/>
    </row>
    <row r="329" spans="1:8" ht="120">
      <c r="A329" s="326">
        <v>7210</v>
      </c>
      <c r="B329" s="327" t="s">
        <v>67</v>
      </c>
      <c r="C329" s="326">
        <v>1210</v>
      </c>
      <c r="D329" s="327" t="s">
        <v>302</v>
      </c>
      <c r="E329" s="419">
        <v>224850</v>
      </c>
      <c r="F329" s="419"/>
      <c r="G329" s="419">
        <v>224850</v>
      </c>
      <c r="H329" s="419"/>
    </row>
    <row r="330" spans="1:8" ht="72">
      <c r="A330" s="326">
        <v>7210</v>
      </c>
      <c r="B330" s="327" t="s">
        <v>67</v>
      </c>
      <c r="C330" s="326">
        <v>1251</v>
      </c>
      <c r="D330" s="327" t="s">
        <v>306</v>
      </c>
      <c r="E330" s="419">
        <v>1301392.5</v>
      </c>
      <c r="F330" s="419"/>
      <c r="G330" s="419">
        <v>1301392.5</v>
      </c>
      <c r="H330" s="419"/>
    </row>
    <row r="331" spans="1:8" ht="156">
      <c r="A331" s="326">
        <v>7210</v>
      </c>
      <c r="B331" s="327" t="s">
        <v>67</v>
      </c>
      <c r="C331" s="326">
        <v>1254</v>
      </c>
      <c r="D331" s="327" t="s">
        <v>309</v>
      </c>
      <c r="E331" s="419">
        <v>74416.89</v>
      </c>
      <c r="F331" s="419"/>
      <c r="G331" s="419">
        <v>74416.89</v>
      </c>
      <c r="H331" s="419"/>
    </row>
    <row r="332" spans="1:8" ht="84">
      <c r="A332" s="326">
        <v>7210</v>
      </c>
      <c r="B332" s="327" t="s">
        <v>67</v>
      </c>
      <c r="C332" s="326">
        <v>1284</v>
      </c>
      <c r="D332" s="327" t="s">
        <v>313</v>
      </c>
      <c r="E332" s="419">
        <v>350000</v>
      </c>
      <c r="F332" s="419"/>
      <c r="G332" s="419">
        <v>350000</v>
      </c>
      <c r="H332" s="419"/>
    </row>
    <row r="333" spans="1:8" ht="36">
      <c r="A333" s="326">
        <v>7210</v>
      </c>
      <c r="B333" s="327" t="s">
        <v>67</v>
      </c>
      <c r="C333" s="326">
        <v>1312</v>
      </c>
      <c r="D333" s="327" t="s">
        <v>316</v>
      </c>
      <c r="E333" s="419">
        <v>1292916.55</v>
      </c>
      <c r="F333" s="419"/>
      <c r="G333" s="419">
        <v>1292916.55</v>
      </c>
      <c r="H333" s="419"/>
    </row>
    <row r="334" spans="1:8" ht="36">
      <c r="A334" s="326">
        <v>7210</v>
      </c>
      <c r="B334" s="327" t="s">
        <v>67</v>
      </c>
      <c r="C334" s="326">
        <v>1314</v>
      </c>
      <c r="D334" s="327" t="s">
        <v>317</v>
      </c>
      <c r="E334" s="419">
        <v>459395.72</v>
      </c>
      <c r="F334" s="419"/>
      <c r="G334" s="419">
        <v>459395.72</v>
      </c>
      <c r="H334" s="419"/>
    </row>
    <row r="335" spans="1:8" ht="36">
      <c r="A335" s="326">
        <v>7210</v>
      </c>
      <c r="B335" s="327" t="s">
        <v>67</v>
      </c>
      <c r="C335" s="326">
        <v>1315</v>
      </c>
      <c r="D335" s="327" t="s">
        <v>318</v>
      </c>
      <c r="E335" s="419">
        <v>340702.38</v>
      </c>
      <c r="F335" s="419"/>
      <c r="G335" s="419">
        <v>340702.38</v>
      </c>
      <c r="H335" s="419"/>
    </row>
    <row r="336" spans="1:8" ht="36">
      <c r="A336" s="326">
        <v>7210</v>
      </c>
      <c r="B336" s="327" t="s">
        <v>67</v>
      </c>
      <c r="C336" s="326">
        <v>1320</v>
      </c>
      <c r="D336" s="327" t="s">
        <v>320</v>
      </c>
      <c r="E336" s="419">
        <v>48036.2</v>
      </c>
      <c r="F336" s="419"/>
      <c r="G336" s="419">
        <v>48036.2</v>
      </c>
      <c r="H336" s="419"/>
    </row>
    <row r="337" spans="1:8" ht="36">
      <c r="A337" s="326">
        <v>7210</v>
      </c>
      <c r="B337" s="327" t="s">
        <v>67</v>
      </c>
      <c r="C337" s="326">
        <v>1330</v>
      </c>
      <c r="D337" s="327" t="s">
        <v>321</v>
      </c>
      <c r="E337" s="421">
        <v>-54.11</v>
      </c>
      <c r="F337" s="421"/>
      <c r="G337" s="421">
        <v>-54.11</v>
      </c>
      <c r="H337" s="421"/>
    </row>
    <row r="338" spans="1:8" ht="60">
      <c r="A338" s="326">
        <v>7210</v>
      </c>
      <c r="B338" s="327" t="s">
        <v>67</v>
      </c>
      <c r="C338" s="326">
        <v>1420</v>
      </c>
      <c r="D338" s="327" t="s">
        <v>325</v>
      </c>
      <c r="E338" s="419">
        <v>30245.9</v>
      </c>
      <c r="F338" s="419"/>
      <c r="G338" s="419">
        <v>30245.9</v>
      </c>
      <c r="H338" s="419"/>
    </row>
    <row r="339" spans="1:8" ht="96">
      <c r="A339" s="326">
        <v>7210</v>
      </c>
      <c r="B339" s="327" t="s">
        <v>67</v>
      </c>
      <c r="C339" s="326">
        <v>1612</v>
      </c>
      <c r="D339" s="327" t="s">
        <v>328</v>
      </c>
      <c r="E339" s="419">
        <v>450000</v>
      </c>
      <c r="F339" s="419"/>
      <c r="G339" s="419">
        <v>450000</v>
      </c>
      <c r="H339" s="419"/>
    </row>
    <row r="340" spans="1:8" ht="60">
      <c r="A340" s="326">
        <v>7210</v>
      </c>
      <c r="B340" s="327" t="s">
        <v>67</v>
      </c>
      <c r="C340" s="326">
        <v>1620</v>
      </c>
      <c r="D340" s="327" t="s">
        <v>329</v>
      </c>
      <c r="E340" s="419">
        <v>2112557.74</v>
      </c>
      <c r="F340" s="419"/>
      <c r="G340" s="419">
        <v>2112557.74</v>
      </c>
      <c r="H340" s="419"/>
    </row>
    <row r="341" spans="1:8" ht="60">
      <c r="A341" s="326">
        <v>7210</v>
      </c>
      <c r="B341" s="327" t="s">
        <v>67</v>
      </c>
      <c r="C341" s="326">
        <v>2421</v>
      </c>
      <c r="D341" s="327" t="s">
        <v>343</v>
      </c>
      <c r="E341" s="419">
        <v>1119724.71</v>
      </c>
      <c r="F341" s="419"/>
      <c r="G341" s="419">
        <v>1119724.71</v>
      </c>
      <c r="H341" s="419"/>
    </row>
    <row r="342" spans="1:8" ht="60">
      <c r="A342" s="326">
        <v>7210</v>
      </c>
      <c r="B342" s="327" t="s">
        <v>67</v>
      </c>
      <c r="C342" s="326">
        <v>2422</v>
      </c>
      <c r="D342" s="327" t="s">
        <v>344</v>
      </c>
      <c r="E342" s="419">
        <v>1129552.73</v>
      </c>
      <c r="F342" s="419"/>
      <c r="G342" s="419">
        <v>1129552.73</v>
      </c>
      <c r="H342" s="419"/>
    </row>
    <row r="343" spans="1:8" ht="60">
      <c r="A343" s="326">
        <v>7210</v>
      </c>
      <c r="B343" s="327" t="s">
        <v>67</v>
      </c>
      <c r="C343" s="326">
        <v>2423</v>
      </c>
      <c r="D343" s="327" t="s">
        <v>345</v>
      </c>
      <c r="E343" s="419">
        <v>286331.25</v>
      </c>
      <c r="F343" s="419"/>
      <c r="G343" s="419">
        <v>286331.25</v>
      </c>
      <c r="H343" s="419"/>
    </row>
    <row r="344" spans="1:8" ht="72">
      <c r="A344" s="326">
        <v>7210</v>
      </c>
      <c r="B344" s="327" t="s">
        <v>67</v>
      </c>
      <c r="C344" s="326">
        <v>2424</v>
      </c>
      <c r="D344" s="327" t="s">
        <v>346</v>
      </c>
      <c r="E344" s="419">
        <v>665512.42</v>
      </c>
      <c r="F344" s="419"/>
      <c r="G344" s="419">
        <v>665512.42</v>
      </c>
      <c r="H344" s="419"/>
    </row>
    <row r="345" spans="1:8" ht="120">
      <c r="A345" s="326">
        <v>7210</v>
      </c>
      <c r="B345" s="327" t="s">
        <v>67</v>
      </c>
      <c r="C345" s="326">
        <v>2425</v>
      </c>
      <c r="D345" s="327" t="s">
        <v>347</v>
      </c>
      <c r="E345" s="419">
        <v>1332572.2</v>
      </c>
      <c r="F345" s="419"/>
      <c r="G345" s="419">
        <v>1332572.2</v>
      </c>
      <c r="H345" s="419"/>
    </row>
    <row r="346" spans="1:8" ht="72">
      <c r="A346" s="326">
        <v>7210</v>
      </c>
      <c r="B346" s="327" t="s">
        <v>67</v>
      </c>
      <c r="C346" s="326">
        <v>2740</v>
      </c>
      <c r="D346" s="327" t="s">
        <v>349</v>
      </c>
      <c r="E346" s="419">
        <v>191930.14</v>
      </c>
      <c r="F346" s="419"/>
      <c r="G346" s="419">
        <v>191930.14</v>
      </c>
      <c r="H346" s="419"/>
    </row>
    <row r="347" spans="1:8" ht="84">
      <c r="A347" s="326">
        <v>7210</v>
      </c>
      <c r="B347" s="327" t="s">
        <v>67</v>
      </c>
      <c r="C347" s="326">
        <v>3110</v>
      </c>
      <c r="D347" s="327" t="s">
        <v>356</v>
      </c>
      <c r="E347" s="419">
        <v>5285.51</v>
      </c>
      <c r="F347" s="419"/>
      <c r="G347" s="419">
        <v>5285.51</v>
      </c>
      <c r="H347" s="419"/>
    </row>
    <row r="348" spans="1:8" ht="36">
      <c r="A348" s="326">
        <v>7210</v>
      </c>
      <c r="B348" s="327" t="s">
        <v>67</v>
      </c>
      <c r="C348" s="326">
        <v>3150</v>
      </c>
      <c r="D348" s="327" t="s">
        <v>358</v>
      </c>
      <c r="E348" s="419">
        <v>4980071.36</v>
      </c>
      <c r="F348" s="419"/>
      <c r="G348" s="419">
        <v>4980071.36</v>
      </c>
      <c r="H348" s="419"/>
    </row>
    <row r="349" spans="1:8" ht="36">
      <c r="A349" s="326">
        <v>7210</v>
      </c>
      <c r="B349" s="327" t="s">
        <v>67</v>
      </c>
      <c r="C349" s="326">
        <v>3160</v>
      </c>
      <c r="D349" s="327" t="s">
        <v>359</v>
      </c>
      <c r="E349" s="419">
        <v>9867.04</v>
      </c>
      <c r="F349" s="419"/>
      <c r="G349" s="419">
        <v>9867.04</v>
      </c>
      <c r="H349" s="419"/>
    </row>
    <row r="350" spans="1:8" ht="36">
      <c r="A350" s="326">
        <v>7210</v>
      </c>
      <c r="B350" s="327" t="s">
        <v>67</v>
      </c>
      <c r="C350" s="326">
        <v>3180</v>
      </c>
      <c r="D350" s="327" t="s">
        <v>361</v>
      </c>
      <c r="E350" s="419">
        <v>890176</v>
      </c>
      <c r="F350" s="419"/>
      <c r="G350" s="419">
        <v>890176</v>
      </c>
      <c r="H350" s="419"/>
    </row>
    <row r="351" spans="1:8" ht="36">
      <c r="A351" s="326">
        <v>7210</v>
      </c>
      <c r="B351" s="327" t="s">
        <v>67</v>
      </c>
      <c r="C351" s="326">
        <v>3190</v>
      </c>
      <c r="D351" s="327" t="s">
        <v>362</v>
      </c>
      <c r="E351" s="419">
        <v>2574247</v>
      </c>
      <c r="F351" s="419"/>
      <c r="G351" s="419">
        <v>2574247</v>
      </c>
      <c r="H351" s="419"/>
    </row>
    <row r="352" spans="1:8" ht="72">
      <c r="A352" s="326">
        <v>7210</v>
      </c>
      <c r="B352" s="327" t="s">
        <v>67</v>
      </c>
      <c r="C352" s="326">
        <v>3210</v>
      </c>
      <c r="D352" s="327" t="s">
        <v>363</v>
      </c>
      <c r="E352" s="419">
        <v>1712324.73</v>
      </c>
      <c r="F352" s="419"/>
      <c r="G352" s="419">
        <v>1712324.73</v>
      </c>
      <c r="H352" s="419"/>
    </row>
    <row r="353" spans="1:8" ht="96">
      <c r="A353" s="326">
        <v>7210</v>
      </c>
      <c r="B353" s="327" t="s">
        <v>67</v>
      </c>
      <c r="C353" s="326">
        <v>3310</v>
      </c>
      <c r="D353" s="327" t="s">
        <v>365</v>
      </c>
      <c r="E353" s="419">
        <v>24451899.47</v>
      </c>
      <c r="F353" s="419"/>
      <c r="G353" s="419">
        <v>24451899.47</v>
      </c>
      <c r="H353" s="419"/>
    </row>
    <row r="354" spans="1:8" ht="108">
      <c r="A354" s="326">
        <v>7210</v>
      </c>
      <c r="B354" s="327" t="s">
        <v>67</v>
      </c>
      <c r="C354" s="326">
        <v>3320</v>
      </c>
      <c r="D354" s="327" t="s">
        <v>366</v>
      </c>
      <c r="E354" s="419">
        <v>1535282.13</v>
      </c>
      <c r="F354" s="419"/>
      <c r="G354" s="419">
        <v>1535282.13</v>
      </c>
      <c r="H354" s="419"/>
    </row>
    <row r="355" spans="1:8" ht="72">
      <c r="A355" s="326">
        <v>7210</v>
      </c>
      <c r="B355" s="327" t="s">
        <v>67</v>
      </c>
      <c r="C355" s="326">
        <v>3350</v>
      </c>
      <c r="D355" s="327" t="s">
        <v>369</v>
      </c>
      <c r="E355" s="419">
        <v>66276185.84</v>
      </c>
      <c r="F355" s="419"/>
      <c r="G355" s="419">
        <v>66276185.84</v>
      </c>
      <c r="H355" s="419"/>
    </row>
    <row r="356" spans="1:8" ht="120">
      <c r="A356" s="326">
        <v>7210</v>
      </c>
      <c r="B356" s="327" t="s">
        <v>67</v>
      </c>
      <c r="C356" s="326">
        <v>3430</v>
      </c>
      <c r="D356" s="327" t="s">
        <v>377</v>
      </c>
      <c r="E356" s="419">
        <v>5068729.91</v>
      </c>
      <c r="F356" s="419"/>
      <c r="G356" s="419">
        <v>5068729.91</v>
      </c>
      <c r="H356" s="419"/>
    </row>
    <row r="357" spans="1:8" ht="72">
      <c r="A357" s="326">
        <v>7211</v>
      </c>
      <c r="B357" s="327" t="s">
        <v>399</v>
      </c>
      <c r="C357" s="326">
        <v>3120</v>
      </c>
      <c r="D357" s="327" t="s">
        <v>357</v>
      </c>
      <c r="E357" s="420">
        <v>65</v>
      </c>
      <c r="F357" s="420"/>
      <c r="G357" s="420">
        <v>65</v>
      </c>
      <c r="H357" s="420"/>
    </row>
    <row r="358" spans="1:8" ht="84">
      <c r="A358" s="326">
        <v>7310</v>
      </c>
      <c r="B358" s="327" t="s">
        <v>400</v>
      </c>
      <c r="C358" s="326">
        <v>3381</v>
      </c>
      <c r="D358" s="327" t="s">
        <v>370</v>
      </c>
      <c r="E358" s="419">
        <v>97748619.76</v>
      </c>
      <c r="F358" s="419"/>
      <c r="G358" s="419">
        <v>97748619.76</v>
      </c>
      <c r="H358" s="419"/>
    </row>
    <row r="359" spans="1:8" ht="96">
      <c r="A359" s="326">
        <v>7310</v>
      </c>
      <c r="B359" s="327" t="s">
        <v>400</v>
      </c>
      <c r="C359" s="326">
        <v>3382</v>
      </c>
      <c r="D359" s="327" t="s">
        <v>371</v>
      </c>
      <c r="E359" s="419">
        <v>24597500</v>
      </c>
      <c r="F359" s="419"/>
      <c r="G359" s="419">
        <v>24597500</v>
      </c>
      <c r="H359" s="419"/>
    </row>
    <row r="360" spans="1:8" ht="96">
      <c r="A360" s="326">
        <v>7410</v>
      </c>
      <c r="B360" s="327" t="s">
        <v>401</v>
      </c>
      <c r="C360" s="326">
        <v>2413</v>
      </c>
      <c r="D360" s="327" t="s">
        <v>338</v>
      </c>
      <c r="E360" s="419">
        <v>445515.76</v>
      </c>
      <c r="F360" s="419"/>
      <c r="G360" s="419">
        <v>445515.76</v>
      </c>
      <c r="H360" s="419"/>
    </row>
    <row r="361" spans="1:8" ht="48">
      <c r="A361" s="326">
        <v>7410</v>
      </c>
      <c r="B361" s="327" t="s">
        <v>401</v>
      </c>
      <c r="C361" s="326">
        <v>2415</v>
      </c>
      <c r="D361" s="327" t="s">
        <v>340</v>
      </c>
      <c r="E361" s="419">
        <v>50302.77</v>
      </c>
      <c r="F361" s="419"/>
      <c r="G361" s="419">
        <v>50302.77</v>
      </c>
      <c r="H361" s="419"/>
    </row>
    <row r="362" spans="1:8" ht="96">
      <c r="A362" s="326">
        <v>7410</v>
      </c>
      <c r="B362" s="327" t="s">
        <v>401</v>
      </c>
      <c r="C362" s="326">
        <v>2416</v>
      </c>
      <c r="D362" s="327" t="s">
        <v>341</v>
      </c>
      <c r="E362" s="419">
        <v>2008.84</v>
      </c>
      <c r="F362" s="419"/>
      <c r="G362" s="419">
        <v>2008.84</v>
      </c>
      <c r="H362" s="419"/>
    </row>
    <row r="363" spans="1:8" ht="84">
      <c r="A363" s="326">
        <v>7430</v>
      </c>
      <c r="B363" s="327" t="s">
        <v>402</v>
      </c>
      <c r="C363" s="326">
        <v>1030</v>
      </c>
      <c r="D363" s="327" t="s">
        <v>298</v>
      </c>
      <c r="E363" s="419">
        <v>1352604.72</v>
      </c>
      <c r="F363" s="419"/>
      <c r="G363" s="419">
        <v>1352604.72</v>
      </c>
      <c r="H363" s="419"/>
    </row>
    <row r="364" spans="1:8" ht="84">
      <c r="A364" s="326">
        <v>7430</v>
      </c>
      <c r="B364" s="327" t="s">
        <v>402</v>
      </c>
      <c r="C364" s="326">
        <v>1050</v>
      </c>
      <c r="D364" s="327" t="s">
        <v>299</v>
      </c>
      <c r="E364" s="419">
        <v>6167921.97</v>
      </c>
      <c r="F364" s="419"/>
      <c r="G364" s="419">
        <v>6167921.97</v>
      </c>
      <c r="H364" s="419"/>
    </row>
    <row r="365" spans="1:8" ht="48">
      <c r="A365" s="326">
        <v>7430</v>
      </c>
      <c r="B365" s="327" t="s">
        <v>402</v>
      </c>
      <c r="C365" s="326">
        <v>1060</v>
      </c>
      <c r="D365" s="327" t="s">
        <v>300</v>
      </c>
      <c r="E365" s="419">
        <v>210161.25</v>
      </c>
      <c r="F365" s="419"/>
      <c r="G365" s="419">
        <v>210161.25</v>
      </c>
      <c r="H365" s="419"/>
    </row>
    <row r="366" spans="1:8" ht="120">
      <c r="A366" s="326">
        <v>7430</v>
      </c>
      <c r="B366" s="327" t="s">
        <v>402</v>
      </c>
      <c r="C366" s="326">
        <v>1210</v>
      </c>
      <c r="D366" s="327" t="s">
        <v>302</v>
      </c>
      <c r="E366" s="419">
        <v>4120070.81</v>
      </c>
      <c r="F366" s="419"/>
      <c r="G366" s="419">
        <v>4120070.81</v>
      </c>
      <c r="H366" s="419"/>
    </row>
    <row r="367" spans="1:8" ht="144">
      <c r="A367" s="326">
        <v>7430</v>
      </c>
      <c r="B367" s="327" t="s">
        <v>402</v>
      </c>
      <c r="C367" s="326">
        <v>1240</v>
      </c>
      <c r="D367" s="327" t="s">
        <v>305</v>
      </c>
      <c r="E367" s="419">
        <v>1486938.91</v>
      </c>
      <c r="F367" s="419"/>
      <c r="G367" s="419">
        <v>1486938.91</v>
      </c>
      <c r="H367" s="419"/>
    </row>
    <row r="368" spans="1:8" ht="72">
      <c r="A368" s="326">
        <v>7430</v>
      </c>
      <c r="B368" s="327" t="s">
        <v>402</v>
      </c>
      <c r="C368" s="326">
        <v>1251</v>
      </c>
      <c r="D368" s="327" t="s">
        <v>306</v>
      </c>
      <c r="E368" s="419">
        <v>4123.23</v>
      </c>
      <c r="F368" s="419"/>
      <c r="G368" s="419">
        <v>4123.23</v>
      </c>
      <c r="H368" s="419"/>
    </row>
    <row r="369" spans="1:8" ht="72">
      <c r="A369" s="326">
        <v>7430</v>
      </c>
      <c r="B369" s="327" t="s">
        <v>402</v>
      </c>
      <c r="C369" s="326">
        <v>1270</v>
      </c>
      <c r="D369" s="327" t="s">
        <v>310</v>
      </c>
      <c r="E369" s="419">
        <v>1114.93</v>
      </c>
      <c r="F369" s="419"/>
      <c r="G369" s="419">
        <v>1114.93</v>
      </c>
      <c r="H369" s="419"/>
    </row>
    <row r="370" spans="1:8" ht="72">
      <c r="A370" s="326">
        <v>7430</v>
      </c>
      <c r="B370" s="327" t="s">
        <v>402</v>
      </c>
      <c r="C370" s="326">
        <v>1290</v>
      </c>
      <c r="D370" s="327" t="s">
        <v>314</v>
      </c>
      <c r="E370" s="420">
        <v>376.2</v>
      </c>
      <c r="F370" s="420"/>
      <c r="G370" s="420">
        <v>376.2</v>
      </c>
      <c r="H370" s="420"/>
    </row>
    <row r="371" spans="1:8" ht="96">
      <c r="A371" s="326">
        <v>7430</v>
      </c>
      <c r="B371" s="327" t="s">
        <v>402</v>
      </c>
      <c r="C371" s="326">
        <v>3310</v>
      </c>
      <c r="D371" s="327" t="s">
        <v>365</v>
      </c>
      <c r="E371" s="419">
        <v>2307339.32</v>
      </c>
      <c r="F371" s="419"/>
      <c r="G371" s="419">
        <v>2307339.32</v>
      </c>
      <c r="H371" s="419"/>
    </row>
    <row r="372" spans="1:8" ht="144">
      <c r="A372" s="326">
        <v>7430</v>
      </c>
      <c r="B372" s="327" t="s">
        <v>402</v>
      </c>
      <c r="C372" s="326">
        <v>3340</v>
      </c>
      <c r="D372" s="327" t="s">
        <v>368</v>
      </c>
      <c r="E372" s="419">
        <v>25497269.76</v>
      </c>
      <c r="F372" s="419"/>
      <c r="G372" s="419">
        <v>25497269.76</v>
      </c>
      <c r="H372" s="419"/>
    </row>
    <row r="373" spans="1:8" ht="36">
      <c r="A373" s="326">
        <v>7470</v>
      </c>
      <c r="B373" s="327" t="s">
        <v>279</v>
      </c>
      <c r="C373" s="326">
        <v>1022</v>
      </c>
      <c r="D373" s="327" t="s">
        <v>297</v>
      </c>
      <c r="E373" s="419">
        <v>468818.2</v>
      </c>
      <c r="F373" s="419"/>
      <c r="G373" s="419">
        <v>468818.2</v>
      </c>
      <c r="H373" s="419"/>
    </row>
    <row r="374" spans="1:8" ht="72">
      <c r="A374" s="326">
        <v>7470</v>
      </c>
      <c r="B374" s="327" t="s">
        <v>279</v>
      </c>
      <c r="C374" s="326">
        <v>1251</v>
      </c>
      <c r="D374" s="327" t="s">
        <v>306</v>
      </c>
      <c r="E374" s="419">
        <v>182948</v>
      </c>
      <c r="F374" s="419"/>
      <c r="G374" s="419">
        <v>182948</v>
      </c>
      <c r="H374" s="419"/>
    </row>
    <row r="375" spans="1:8" ht="24">
      <c r="A375" s="326">
        <v>7470</v>
      </c>
      <c r="B375" s="327" t="s">
        <v>279</v>
      </c>
      <c r="C375" s="326">
        <v>1311</v>
      </c>
      <c r="D375" s="327" t="s">
        <v>315</v>
      </c>
      <c r="E375" s="421">
        <v>-0.01</v>
      </c>
      <c r="F375" s="421"/>
      <c r="G375" s="421">
        <v>-0.01</v>
      </c>
      <c r="H375" s="421"/>
    </row>
    <row r="376" spans="1:8" ht="24">
      <c r="A376" s="326">
        <v>7470</v>
      </c>
      <c r="B376" s="327" t="s">
        <v>279</v>
      </c>
      <c r="C376" s="326">
        <v>1312</v>
      </c>
      <c r="D376" s="327" t="s">
        <v>316</v>
      </c>
      <c r="E376" s="419">
        <v>2199995.89</v>
      </c>
      <c r="F376" s="419"/>
      <c r="G376" s="419">
        <v>2199995.89</v>
      </c>
      <c r="H376" s="419"/>
    </row>
    <row r="377" spans="1:8" ht="24">
      <c r="A377" s="326">
        <v>7470</v>
      </c>
      <c r="B377" s="327" t="s">
        <v>279</v>
      </c>
      <c r="C377" s="326">
        <v>1314</v>
      </c>
      <c r="D377" s="327" t="s">
        <v>317</v>
      </c>
      <c r="E377" s="419">
        <v>422614.64</v>
      </c>
      <c r="F377" s="419"/>
      <c r="G377" s="419">
        <v>422614.64</v>
      </c>
      <c r="H377" s="419"/>
    </row>
    <row r="378" spans="1:8" ht="36">
      <c r="A378" s="326">
        <v>7470</v>
      </c>
      <c r="B378" s="327" t="s">
        <v>279</v>
      </c>
      <c r="C378" s="326">
        <v>1315</v>
      </c>
      <c r="D378" s="327" t="s">
        <v>318</v>
      </c>
      <c r="E378" s="419">
        <v>30800</v>
      </c>
      <c r="F378" s="419"/>
      <c r="G378" s="419">
        <v>30800</v>
      </c>
      <c r="H378" s="419"/>
    </row>
    <row r="379" spans="1:8" ht="36">
      <c r="A379" s="326">
        <v>7470</v>
      </c>
      <c r="B379" s="327" t="s">
        <v>279</v>
      </c>
      <c r="C379" s="326">
        <v>1320</v>
      </c>
      <c r="D379" s="327" t="s">
        <v>320</v>
      </c>
      <c r="E379" s="419">
        <v>25201.69</v>
      </c>
      <c r="F379" s="419"/>
      <c r="G379" s="419">
        <v>25201.69</v>
      </c>
      <c r="H379" s="419"/>
    </row>
    <row r="380" spans="1:8" ht="24">
      <c r="A380" s="326">
        <v>7470</v>
      </c>
      <c r="B380" s="327" t="s">
        <v>279</v>
      </c>
      <c r="C380" s="326">
        <v>1330</v>
      </c>
      <c r="D380" s="327" t="s">
        <v>321</v>
      </c>
      <c r="E380" s="419">
        <v>22587257.95</v>
      </c>
      <c r="F380" s="419"/>
      <c r="G380" s="419">
        <v>22587257.95</v>
      </c>
      <c r="H380" s="419"/>
    </row>
    <row r="381" spans="1:8" ht="60">
      <c r="A381" s="326">
        <v>7470</v>
      </c>
      <c r="B381" s="327" t="s">
        <v>279</v>
      </c>
      <c r="C381" s="326">
        <v>2423</v>
      </c>
      <c r="D381" s="327" t="s">
        <v>345</v>
      </c>
      <c r="E381" s="419">
        <v>293094.3</v>
      </c>
      <c r="F381" s="419"/>
      <c r="G381" s="419">
        <v>293094.3</v>
      </c>
      <c r="H381" s="419"/>
    </row>
    <row r="382" spans="1:8" ht="36">
      <c r="A382" s="326">
        <v>7470</v>
      </c>
      <c r="B382" s="327" t="s">
        <v>279</v>
      </c>
      <c r="C382" s="326">
        <v>3150</v>
      </c>
      <c r="D382" s="327" t="s">
        <v>358</v>
      </c>
      <c r="E382" s="419">
        <v>57456</v>
      </c>
      <c r="F382" s="419"/>
      <c r="G382" s="419">
        <v>57456</v>
      </c>
      <c r="H382" s="419"/>
    </row>
    <row r="383" spans="1:8" ht="72">
      <c r="A383" s="326">
        <v>7470</v>
      </c>
      <c r="B383" s="327" t="s">
        <v>279</v>
      </c>
      <c r="C383" s="326">
        <v>3210</v>
      </c>
      <c r="D383" s="327" t="s">
        <v>363</v>
      </c>
      <c r="E383" s="419">
        <v>47880</v>
      </c>
      <c r="F383" s="419"/>
      <c r="G383" s="419">
        <v>47880</v>
      </c>
      <c r="H383" s="419"/>
    </row>
    <row r="384" spans="1:8" ht="96">
      <c r="A384" s="326">
        <v>7470</v>
      </c>
      <c r="B384" s="327" t="s">
        <v>279</v>
      </c>
      <c r="C384" s="326">
        <v>3310</v>
      </c>
      <c r="D384" s="327" t="s">
        <v>365</v>
      </c>
      <c r="E384" s="419">
        <v>12590842.61</v>
      </c>
      <c r="F384" s="419"/>
      <c r="G384" s="419">
        <v>12590842.61</v>
      </c>
      <c r="H384" s="419"/>
    </row>
    <row r="385" spans="1:8" ht="108">
      <c r="A385" s="326">
        <v>7470</v>
      </c>
      <c r="B385" s="327" t="s">
        <v>279</v>
      </c>
      <c r="C385" s="326">
        <v>3320</v>
      </c>
      <c r="D385" s="327" t="s">
        <v>366</v>
      </c>
      <c r="E385" s="419">
        <v>1115515.17</v>
      </c>
      <c r="F385" s="419"/>
      <c r="G385" s="419">
        <v>1115515.17</v>
      </c>
      <c r="H385" s="419"/>
    </row>
    <row r="386" spans="1:8" ht="72">
      <c r="A386" s="326">
        <v>7470</v>
      </c>
      <c r="B386" s="327" t="s">
        <v>279</v>
      </c>
      <c r="C386" s="326">
        <v>3350</v>
      </c>
      <c r="D386" s="327" t="s">
        <v>369</v>
      </c>
      <c r="E386" s="419">
        <v>1064000</v>
      </c>
      <c r="F386" s="419"/>
      <c r="G386" s="419">
        <v>1064000</v>
      </c>
      <c r="H386" s="419"/>
    </row>
    <row r="387" spans="1:8" ht="120">
      <c r="A387" s="326">
        <v>7470</v>
      </c>
      <c r="B387" s="327" t="s">
        <v>279</v>
      </c>
      <c r="C387" s="326">
        <v>3430</v>
      </c>
      <c r="D387" s="327" t="s">
        <v>377</v>
      </c>
      <c r="E387" s="419">
        <v>82160</v>
      </c>
      <c r="F387" s="419"/>
      <c r="G387" s="419">
        <v>82160</v>
      </c>
      <c r="H387" s="419"/>
    </row>
    <row r="388" spans="1:8" ht="84">
      <c r="A388" s="326">
        <v>7710</v>
      </c>
      <c r="B388" s="327" t="s">
        <v>403</v>
      </c>
      <c r="C388" s="326">
        <v>1410</v>
      </c>
      <c r="D388" s="327" t="s">
        <v>324</v>
      </c>
      <c r="E388" s="419">
        <v>10920626.34</v>
      </c>
      <c r="F388" s="419"/>
      <c r="G388" s="419">
        <v>10920626.34</v>
      </c>
      <c r="H388" s="419"/>
    </row>
    <row r="389" spans="1:8" ht="84">
      <c r="A389" s="326">
        <v>7710</v>
      </c>
      <c r="B389" s="327" t="s">
        <v>403</v>
      </c>
      <c r="C389" s="326">
        <v>3110</v>
      </c>
      <c r="D389" s="327" t="s">
        <v>356</v>
      </c>
      <c r="E389" s="419">
        <v>423241.44</v>
      </c>
      <c r="F389" s="419"/>
      <c r="G389" s="419">
        <v>423241.44</v>
      </c>
      <c r="H389" s="419"/>
    </row>
    <row r="390" spans="1:8" ht="84">
      <c r="A390" s="326">
        <v>8110</v>
      </c>
      <c r="B390" s="327" t="s">
        <v>322</v>
      </c>
      <c r="C390" s="326">
        <v>1030</v>
      </c>
      <c r="D390" s="327" t="s">
        <v>298</v>
      </c>
      <c r="E390" s="419">
        <v>11681499.98</v>
      </c>
      <c r="F390" s="419"/>
      <c r="G390" s="419">
        <v>11681499.98</v>
      </c>
      <c r="H390" s="419"/>
    </row>
    <row r="391" spans="1:8" ht="36">
      <c r="A391" s="326">
        <v>8110</v>
      </c>
      <c r="B391" s="327" t="s">
        <v>322</v>
      </c>
      <c r="C391" s="326">
        <v>1311</v>
      </c>
      <c r="D391" s="327" t="s">
        <v>315</v>
      </c>
      <c r="E391" s="419">
        <v>467834476.53</v>
      </c>
      <c r="F391" s="419"/>
      <c r="G391" s="419">
        <v>467834476.53</v>
      </c>
      <c r="H391" s="419"/>
    </row>
    <row r="392" spans="1:8" ht="36">
      <c r="A392" s="326">
        <v>8110</v>
      </c>
      <c r="B392" s="327" t="s">
        <v>322</v>
      </c>
      <c r="C392" s="326">
        <v>1312</v>
      </c>
      <c r="D392" s="327" t="s">
        <v>316</v>
      </c>
      <c r="E392" s="419">
        <v>17249196.43</v>
      </c>
      <c r="F392" s="419"/>
      <c r="G392" s="419">
        <v>17249196.43</v>
      </c>
      <c r="H392" s="419"/>
    </row>
    <row r="393" spans="1:8" ht="36">
      <c r="A393" s="326">
        <v>8110</v>
      </c>
      <c r="B393" s="327" t="s">
        <v>322</v>
      </c>
      <c r="C393" s="326">
        <v>1314</v>
      </c>
      <c r="D393" s="327" t="s">
        <v>317</v>
      </c>
      <c r="E393" s="420">
        <v>473.21</v>
      </c>
      <c r="F393" s="420"/>
      <c r="G393" s="420">
        <v>473.21</v>
      </c>
      <c r="H393" s="420"/>
    </row>
    <row r="394" spans="1:8" ht="36">
      <c r="A394" s="326">
        <v>8110</v>
      </c>
      <c r="B394" s="327" t="s">
        <v>322</v>
      </c>
      <c r="C394" s="326">
        <v>1315</v>
      </c>
      <c r="D394" s="327" t="s">
        <v>318</v>
      </c>
      <c r="E394" s="419">
        <v>8783657.63</v>
      </c>
      <c r="F394" s="419"/>
      <c r="G394" s="419">
        <v>8783657.63</v>
      </c>
      <c r="H394" s="419"/>
    </row>
    <row r="395" spans="1:8" ht="60">
      <c r="A395" s="326">
        <v>8110</v>
      </c>
      <c r="B395" s="327" t="s">
        <v>322</v>
      </c>
      <c r="C395" s="326">
        <v>1317</v>
      </c>
      <c r="D395" s="327" t="s">
        <v>319</v>
      </c>
      <c r="E395" s="419">
        <v>594514.38</v>
      </c>
      <c r="F395" s="419"/>
      <c r="G395" s="419">
        <v>594514.38</v>
      </c>
      <c r="H395" s="419"/>
    </row>
    <row r="396" spans="1:8" ht="36">
      <c r="A396" s="326">
        <v>8110</v>
      </c>
      <c r="B396" s="327" t="s">
        <v>322</v>
      </c>
      <c r="C396" s="326">
        <v>1320</v>
      </c>
      <c r="D396" s="327" t="s">
        <v>320</v>
      </c>
      <c r="E396" s="420">
        <v>6</v>
      </c>
      <c r="F396" s="420"/>
      <c r="G396" s="420">
        <v>6</v>
      </c>
      <c r="H396" s="420"/>
    </row>
    <row r="397" spans="1:8" ht="36">
      <c r="A397" s="326">
        <v>8110</v>
      </c>
      <c r="B397" s="327" t="s">
        <v>322</v>
      </c>
      <c r="C397" s="326">
        <v>1330</v>
      </c>
      <c r="D397" s="327" t="s">
        <v>321</v>
      </c>
      <c r="E397" s="419">
        <v>3019911.32</v>
      </c>
      <c r="F397" s="419"/>
      <c r="G397" s="419">
        <v>3019911.32</v>
      </c>
      <c r="H397" s="419"/>
    </row>
    <row r="398" spans="1:8" ht="36">
      <c r="A398" s="326">
        <v>8110</v>
      </c>
      <c r="B398" s="327" t="s">
        <v>322</v>
      </c>
      <c r="C398" s="326">
        <v>1341</v>
      </c>
      <c r="D398" s="327" t="s">
        <v>322</v>
      </c>
      <c r="E398" s="419">
        <v>6458322775.95</v>
      </c>
      <c r="F398" s="419"/>
      <c r="G398" s="419">
        <v>6458322775.95</v>
      </c>
      <c r="H398" s="419"/>
    </row>
    <row r="399" spans="1:8" ht="60">
      <c r="A399" s="326">
        <v>8110</v>
      </c>
      <c r="B399" s="327" t="s">
        <v>322</v>
      </c>
      <c r="C399" s="326">
        <v>1620</v>
      </c>
      <c r="D399" s="327" t="s">
        <v>329</v>
      </c>
      <c r="E399" s="419">
        <v>354062.38</v>
      </c>
      <c r="F399" s="419"/>
      <c r="G399" s="419">
        <v>354062.38</v>
      </c>
      <c r="H399" s="419"/>
    </row>
    <row r="400" spans="1:8" ht="48">
      <c r="A400" s="326">
        <v>8110</v>
      </c>
      <c r="B400" s="327" t="s">
        <v>322</v>
      </c>
      <c r="C400" s="326">
        <v>2420</v>
      </c>
      <c r="D400" s="327" t="s">
        <v>342</v>
      </c>
      <c r="E400" s="419">
        <v>189806.76</v>
      </c>
      <c r="F400" s="419"/>
      <c r="G400" s="419">
        <v>189806.76</v>
      </c>
      <c r="H400" s="419"/>
    </row>
    <row r="401" spans="1:8" ht="60">
      <c r="A401" s="326">
        <v>8110</v>
      </c>
      <c r="B401" s="327" t="s">
        <v>322</v>
      </c>
      <c r="C401" s="326">
        <v>2421</v>
      </c>
      <c r="D401" s="327" t="s">
        <v>343</v>
      </c>
      <c r="E401" s="419">
        <v>14425534.5</v>
      </c>
      <c r="F401" s="419"/>
      <c r="G401" s="419">
        <v>14425534.5</v>
      </c>
      <c r="H401" s="419"/>
    </row>
    <row r="402" spans="1:8" ht="60">
      <c r="A402" s="326">
        <v>8110</v>
      </c>
      <c r="B402" s="327" t="s">
        <v>322</v>
      </c>
      <c r="C402" s="326">
        <v>2422</v>
      </c>
      <c r="D402" s="327" t="s">
        <v>344</v>
      </c>
      <c r="E402" s="419">
        <v>25609516.45</v>
      </c>
      <c r="F402" s="419"/>
      <c r="G402" s="419">
        <v>25609516.45</v>
      </c>
      <c r="H402" s="419"/>
    </row>
    <row r="403" spans="1:8" ht="60">
      <c r="A403" s="326">
        <v>8110</v>
      </c>
      <c r="B403" s="327" t="s">
        <v>322</v>
      </c>
      <c r="C403" s="326">
        <v>2423</v>
      </c>
      <c r="D403" s="327" t="s">
        <v>345</v>
      </c>
      <c r="E403" s="419">
        <v>4072292.02</v>
      </c>
      <c r="F403" s="419"/>
      <c r="G403" s="419">
        <v>4072292.02</v>
      </c>
      <c r="H403" s="419"/>
    </row>
    <row r="404" spans="1:8" ht="72">
      <c r="A404" s="326">
        <v>8110</v>
      </c>
      <c r="B404" s="327" t="s">
        <v>322</v>
      </c>
      <c r="C404" s="326">
        <v>2424</v>
      </c>
      <c r="D404" s="327" t="s">
        <v>346</v>
      </c>
      <c r="E404" s="419">
        <v>315352.77</v>
      </c>
      <c r="F404" s="419"/>
      <c r="G404" s="419">
        <v>315352.77</v>
      </c>
      <c r="H404" s="419"/>
    </row>
    <row r="405" spans="1:8" ht="120">
      <c r="A405" s="326">
        <v>8110</v>
      </c>
      <c r="B405" s="327" t="s">
        <v>322</v>
      </c>
      <c r="C405" s="326">
        <v>2425</v>
      </c>
      <c r="D405" s="327" t="s">
        <v>347</v>
      </c>
      <c r="E405" s="419">
        <v>13267.5</v>
      </c>
      <c r="F405" s="419"/>
      <c r="G405" s="419">
        <v>13267.5</v>
      </c>
      <c r="H405" s="419"/>
    </row>
    <row r="406" spans="1:8" ht="36">
      <c r="A406" s="326">
        <v>8110</v>
      </c>
      <c r="B406" s="327" t="s">
        <v>322</v>
      </c>
      <c r="C406" s="326">
        <v>3150</v>
      </c>
      <c r="D406" s="327" t="s">
        <v>358</v>
      </c>
      <c r="E406" s="419">
        <v>3511123.66</v>
      </c>
      <c r="F406" s="419"/>
      <c r="G406" s="419">
        <v>3511123.66</v>
      </c>
      <c r="H406" s="419"/>
    </row>
    <row r="407" spans="1:8" ht="36">
      <c r="A407" s="326">
        <v>8110</v>
      </c>
      <c r="B407" s="327" t="s">
        <v>322</v>
      </c>
      <c r="C407" s="326">
        <v>3160</v>
      </c>
      <c r="D407" s="327" t="s">
        <v>359</v>
      </c>
      <c r="E407" s="419">
        <v>325045</v>
      </c>
      <c r="F407" s="419"/>
      <c r="G407" s="419">
        <v>325045</v>
      </c>
      <c r="H407" s="419"/>
    </row>
    <row r="408" spans="1:8" ht="48">
      <c r="A408" s="326">
        <v>8110</v>
      </c>
      <c r="B408" s="327" t="s">
        <v>322</v>
      </c>
      <c r="C408" s="326">
        <v>3170</v>
      </c>
      <c r="D408" s="327" t="s">
        <v>360</v>
      </c>
      <c r="E408" s="423">
        <v>-89938</v>
      </c>
      <c r="F408" s="423"/>
      <c r="G408" s="423">
        <v>-89938</v>
      </c>
      <c r="H408" s="423"/>
    </row>
    <row r="409" spans="1:8" ht="36">
      <c r="A409" s="326">
        <v>8110</v>
      </c>
      <c r="B409" s="327" t="s">
        <v>322</v>
      </c>
      <c r="C409" s="326">
        <v>3180</v>
      </c>
      <c r="D409" s="327" t="s">
        <v>361</v>
      </c>
      <c r="E409" s="419">
        <v>5366594</v>
      </c>
      <c r="F409" s="419"/>
      <c r="G409" s="419">
        <v>5366594</v>
      </c>
      <c r="H409" s="419"/>
    </row>
    <row r="410" spans="1:8" ht="36">
      <c r="A410" s="326">
        <v>8110</v>
      </c>
      <c r="B410" s="327" t="s">
        <v>322</v>
      </c>
      <c r="C410" s="326">
        <v>3190</v>
      </c>
      <c r="D410" s="327" t="s">
        <v>362</v>
      </c>
      <c r="E410" s="419">
        <v>942377</v>
      </c>
      <c r="F410" s="419"/>
      <c r="G410" s="419">
        <v>942377</v>
      </c>
      <c r="H410" s="419"/>
    </row>
    <row r="411" spans="1:8" ht="72">
      <c r="A411" s="326">
        <v>8110</v>
      </c>
      <c r="B411" s="327" t="s">
        <v>322</v>
      </c>
      <c r="C411" s="326">
        <v>3210</v>
      </c>
      <c r="D411" s="327" t="s">
        <v>363</v>
      </c>
      <c r="E411" s="419">
        <v>2800559.79</v>
      </c>
      <c r="F411" s="419"/>
      <c r="G411" s="419">
        <v>2800559.79</v>
      </c>
      <c r="H411" s="419"/>
    </row>
    <row r="412" spans="1:8" ht="96">
      <c r="A412" s="326">
        <v>8110</v>
      </c>
      <c r="B412" s="327" t="s">
        <v>322</v>
      </c>
      <c r="C412" s="326">
        <v>3310</v>
      </c>
      <c r="D412" s="327" t="s">
        <v>365</v>
      </c>
      <c r="E412" s="419">
        <v>663710436.29</v>
      </c>
      <c r="F412" s="419"/>
      <c r="G412" s="419">
        <v>663710436.29</v>
      </c>
      <c r="H412" s="419"/>
    </row>
    <row r="413" spans="1:8" ht="72">
      <c r="A413" s="326">
        <v>8110</v>
      </c>
      <c r="B413" s="327" t="s">
        <v>322</v>
      </c>
      <c r="C413" s="326">
        <v>3350</v>
      </c>
      <c r="D413" s="327" t="s">
        <v>369</v>
      </c>
      <c r="E413" s="419">
        <v>62635234.02</v>
      </c>
      <c r="F413" s="419"/>
      <c r="G413" s="419">
        <v>62635234.02</v>
      </c>
      <c r="H413" s="419"/>
    </row>
    <row r="414" spans="1:8" ht="120">
      <c r="A414" s="326">
        <v>8110</v>
      </c>
      <c r="B414" s="327" t="s">
        <v>322</v>
      </c>
      <c r="C414" s="326">
        <v>3430</v>
      </c>
      <c r="D414" s="327" t="s">
        <v>377</v>
      </c>
      <c r="E414" s="419">
        <v>3717350.18</v>
      </c>
      <c r="F414" s="419"/>
      <c r="G414" s="419">
        <v>3717350.18</v>
      </c>
      <c r="H414" s="419"/>
    </row>
    <row r="415" spans="1:8" ht="48">
      <c r="A415" s="326">
        <v>8110</v>
      </c>
      <c r="B415" s="327" t="s">
        <v>322</v>
      </c>
      <c r="C415" s="326">
        <v>8310</v>
      </c>
      <c r="D415" s="327" t="s">
        <v>323</v>
      </c>
      <c r="E415" s="419">
        <v>237992941.66</v>
      </c>
      <c r="F415" s="419"/>
      <c r="G415" s="419">
        <v>237992941.66</v>
      </c>
      <c r="H415" s="419"/>
    </row>
    <row r="416" spans="1:8" ht="36">
      <c r="A416" s="326">
        <v>8110</v>
      </c>
      <c r="B416" s="327" t="s">
        <v>322</v>
      </c>
      <c r="C416" s="326">
        <v>8410</v>
      </c>
      <c r="D416" s="327" t="s">
        <v>404</v>
      </c>
      <c r="E416" s="419">
        <v>5436007.22</v>
      </c>
      <c r="F416" s="419"/>
      <c r="G416" s="419">
        <v>5436007.22</v>
      </c>
      <c r="H416" s="419"/>
    </row>
    <row r="417" spans="1:8" ht="72">
      <c r="A417" s="326">
        <v>8310</v>
      </c>
      <c r="B417" s="327" t="s">
        <v>323</v>
      </c>
      <c r="C417" s="326">
        <v>1251</v>
      </c>
      <c r="D417" s="327" t="s">
        <v>306</v>
      </c>
      <c r="E417" s="419">
        <v>123946</v>
      </c>
      <c r="F417" s="419"/>
      <c r="G417" s="419">
        <v>123946</v>
      </c>
      <c r="H417" s="419"/>
    </row>
    <row r="418" spans="1:8" ht="48">
      <c r="A418" s="326">
        <v>8310</v>
      </c>
      <c r="B418" s="327" t="s">
        <v>323</v>
      </c>
      <c r="C418" s="326">
        <v>1311</v>
      </c>
      <c r="D418" s="327" t="s">
        <v>315</v>
      </c>
      <c r="E418" s="419">
        <v>115483.44</v>
      </c>
      <c r="F418" s="419"/>
      <c r="G418" s="419">
        <v>115483.44</v>
      </c>
      <c r="H418" s="419"/>
    </row>
    <row r="419" spans="1:8" ht="48">
      <c r="A419" s="326">
        <v>8310</v>
      </c>
      <c r="B419" s="327" t="s">
        <v>323</v>
      </c>
      <c r="C419" s="326">
        <v>1312</v>
      </c>
      <c r="D419" s="327" t="s">
        <v>316</v>
      </c>
      <c r="E419" s="419">
        <v>31441950.18</v>
      </c>
      <c r="F419" s="419"/>
      <c r="G419" s="419">
        <v>31441950.18</v>
      </c>
      <c r="H419" s="419"/>
    </row>
    <row r="420" spans="1:8" ht="48">
      <c r="A420" s="326">
        <v>8310</v>
      </c>
      <c r="B420" s="327" t="s">
        <v>323</v>
      </c>
      <c r="C420" s="326">
        <v>1314</v>
      </c>
      <c r="D420" s="327" t="s">
        <v>317</v>
      </c>
      <c r="E420" s="419">
        <v>12642209.59</v>
      </c>
      <c r="F420" s="419"/>
      <c r="G420" s="419">
        <v>12642209.59</v>
      </c>
      <c r="H420" s="419"/>
    </row>
    <row r="421" spans="1:8" ht="48">
      <c r="A421" s="326">
        <v>8310</v>
      </c>
      <c r="B421" s="327" t="s">
        <v>323</v>
      </c>
      <c r="C421" s="326">
        <v>1315</v>
      </c>
      <c r="D421" s="327" t="s">
        <v>318</v>
      </c>
      <c r="E421" s="419">
        <v>30099554.88</v>
      </c>
      <c r="F421" s="419"/>
      <c r="G421" s="419">
        <v>30099554.88</v>
      </c>
      <c r="H421" s="419"/>
    </row>
    <row r="422" spans="1:8" ht="60">
      <c r="A422" s="326">
        <v>8310</v>
      </c>
      <c r="B422" s="327" t="s">
        <v>323</v>
      </c>
      <c r="C422" s="326">
        <v>1317</v>
      </c>
      <c r="D422" s="327" t="s">
        <v>319</v>
      </c>
      <c r="E422" s="419">
        <v>615610.74</v>
      </c>
      <c r="F422" s="419"/>
      <c r="G422" s="419">
        <v>615610.74</v>
      </c>
      <c r="H422" s="419"/>
    </row>
    <row r="423" spans="1:8" ht="48">
      <c r="A423" s="326">
        <v>8310</v>
      </c>
      <c r="B423" s="327" t="s">
        <v>323</v>
      </c>
      <c r="C423" s="326">
        <v>1330</v>
      </c>
      <c r="D423" s="327" t="s">
        <v>321</v>
      </c>
      <c r="E423" s="419">
        <v>1178</v>
      </c>
      <c r="F423" s="419"/>
      <c r="G423" s="419">
        <v>1178</v>
      </c>
      <c r="H423" s="419"/>
    </row>
    <row r="424" spans="1:8" ht="48">
      <c r="A424" s="326">
        <v>8310</v>
      </c>
      <c r="B424" s="327" t="s">
        <v>323</v>
      </c>
      <c r="C424" s="326">
        <v>1343</v>
      </c>
      <c r="D424" s="327" t="s">
        <v>323</v>
      </c>
      <c r="E424" s="419">
        <v>2983568.56</v>
      </c>
      <c r="F424" s="419"/>
      <c r="G424" s="419">
        <v>2983568.56</v>
      </c>
      <c r="H424" s="419"/>
    </row>
    <row r="425" spans="1:8" ht="60">
      <c r="A425" s="326">
        <v>8310</v>
      </c>
      <c r="B425" s="327" t="s">
        <v>323</v>
      </c>
      <c r="C425" s="326">
        <v>1620</v>
      </c>
      <c r="D425" s="327" t="s">
        <v>329</v>
      </c>
      <c r="E425" s="419">
        <v>238422.49</v>
      </c>
      <c r="F425" s="419"/>
      <c r="G425" s="419">
        <v>238422.49</v>
      </c>
      <c r="H425" s="419"/>
    </row>
    <row r="426" spans="1:8" ht="60">
      <c r="A426" s="326">
        <v>8310</v>
      </c>
      <c r="B426" s="327" t="s">
        <v>323</v>
      </c>
      <c r="C426" s="326">
        <v>2421</v>
      </c>
      <c r="D426" s="327" t="s">
        <v>343</v>
      </c>
      <c r="E426" s="419">
        <v>3771121.13</v>
      </c>
      <c r="F426" s="419"/>
      <c r="G426" s="419">
        <v>3771121.13</v>
      </c>
      <c r="H426" s="419"/>
    </row>
    <row r="427" spans="1:8" ht="60">
      <c r="A427" s="326">
        <v>8310</v>
      </c>
      <c r="B427" s="327" t="s">
        <v>323</v>
      </c>
      <c r="C427" s="326">
        <v>2422</v>
      </c>
      <c r="D427" s="327" t="s">
        <v>344</v>
      </c>
      <c r="E427" s="419">
        <v>15013215.83</v>
      </c>
      <c r="F427" s="419"/>
      <c r="G427" s="419">
        <v>15013215.83</v>
      </c>
      <c r="H427" s="419"/>
    </row>
    <row r="428" spans="1:8" ht="60">
      <c r="A428" s="326">
        <v>8310</v>
      </c>
      <c r="B428" s="327" t="s">
        <v>323</v>
      </c>
      <c r="C428" s="326">
        <v>2423</v>
      </c>
      <c r="D428" s="327" t="s">
        <v>345</v>
      </c>
      <c r="E428" s="419">
        <v>2444478.14</v>
      </c>
      <c r="F428" s="419"/>
      <c r="G428" s="419">
        <v>2444478.14</v>
      </c>
      <c r="H428" s="419"/>
    </row>
    <row r="429" spans="1:8" ht="72">
      <c r="A429" s="326">
        <v>8310</v>
      </c>
      <c r="B429" s="327" t="s">
        <v>323</v>
      </c>
      <c r="C429" s="326">
        <v>2424</v>
      </c>
      <c r="D429" s="327" t="s">
        <v>346</v>
      </c>
      <c r="E429" s="419">
        <v>186507.53</v>
      </c>
      <c r="F429" s="419"/>
      <c r="G429" s="419">
        <v>186507.53</v>
      </c>
      <c r="H429" s="419"/>
    </row>
    <row r="430" spans="1:8" ht="120">
      <c r="A430" s="326">
        <v>8310</v>
      </c>
      <c r="B430" s="327" t="s">
        <v>323</v>
      </c>
      <c r="C430" s="326">
        <v>2425</v>
      </c>
      <c r="D430" s="327" t="s">
        <v>347</v>
      </c>
      <c r="E430" s="419">
        <v>347817.95</v>
      </c>
      <c r="F430" s="419"/>
      <c r="G430" s="419">
        <v>347817.95</v>
      </c>
      <c r="H430" s="419"/>
    </row>
    <row r="431" spans="1:8" ht="72">
      <c r="A431" s="326">
        <v>8310</v>
      </c>
      <c r="B431" s="327" t="s">
        <v>323</v>
      </c>
      <c r="C431" s="326">
        <v>2740</v>
      </c>
      <c r="D431" s="327" t="s">
        <v>349</v>
      </c>
      <c r="E431" s="419">
        <v>18317.21</v>
      </c>
      <c r="F431" s="419"/>
      <c r="G431" s="419">
        <v>18317.21</v>
      </c>
      <c r="H431" s="419"/>
    </row>
    <row r="432" spans="1:8" ht="48">
      <c r="A432" s="326">
        <v>8310</v>
      </c>
      <c r="B432" s="327" t="s">
        <v>323</v>
      </c>
      <c r="C432" s="326">
        <v>2934</v>
      </c>
      <c r="D432" s="327" t="s">
        <v>354</v>
      </c>
      <c r="E432" s="419">
        <v>13151.12</v>
      </c>
      <c r="F432" s="419"/>
      <c r="G432" s="419">
        <v>13151.12</v>
      </c>
      <c r="H432" s="419"/>
    </row>
    <row r="433" spans="1:8" ht="48">
      <c r="A433" s="326">
        <v>8310</v>
      </c>
      <c r="B433" s="327" t="s">
        <v>323</v>
      </c>
      <c r="C433" s="326">
        <v>3150</v>
      </c>
      <c r="D433" s="327" t="s">
        <v>358</v>
      </c>
      <c r="E433" s="419">
        <v>4337000.7</v>
      </c>
      <c r="F433" s="419"/>
      <c r="G433" s="419">
        <v>4337000.7</v>
      </c>
      <c r="H433" s="419"/>
    </row>
    <row r="434" spans="1:8" ht="48">
      <c r="A434" s="326">
        <v>8310</v>
      </c>
      <c r="B434" s="327" t="s">
        <v>323</v>
      </c>
      <c r="C434" s="326">
        <v>3190</v>
      </c>
      <c r="D434" s="327" t="s">
        <v>362</v>
      </c>
      <c r="E434" s="419">
        <v>157798</v>
      </c>
      <c r="F434" s="419"/>
      <c r="G434" s="419">
        <v>157798</v>
      </c>
      <c r="H434" s="419"/>
    </row>
    <row r="435" spans="1:8" ht="72">
      <c r="A435" s="326">
        <v>8310</v>
      </c>
      <c r="B435" s="327" t="s">
        <v>323</v>
      </c>
      <c r="C435" s="326">
        <v>3210</v>
      </c>
      <c r="D435" s="327" t="s">
        <v>363</v>
      </c>
      <c r="E435" s="419">
        <v>3514867.91</v>
      </c>
      <c r="F435" s="419"/>
      <c r="G435" s="419">
        <v>3514867.91</v>
      </c>
      <c r="H435" s="419"/>
    </row>
    <row r="436" spans="1:8" ht="72">
      <c r="A436" s="326">
        <v>8310</v>
      </c>
      <c r="B436" s="327" t="s">
        <v>323</v>
      </c>
      <c r="C436" s="326">
        <v>3220</v>
      </c>
      <c r="D436" s="327" t="s">
        <v>364</v>
      </c>
      <c r="E436" s="419">
        <v>81380</v>
      </c>
      <c r="F436" s="419"/>
      <c r="G436" s="419">
        <v>81380</v>
      </c>
      <c r="H436" s="419"/>
    </row>
    <row r="437" spans="1:8" ht="96">
      <c r="A437" s="326">
        <v>8310</v>
      </c>
      <c r="B437" s="327" t="s">
        <v>323</v>
      </c>
      <c r="C437" s="326">
        <v>3310</v>
      </c>
      <c r="D437" s="327" t="s">
        <v>365</v>
      </c>
      <c r="E437" s="419">
        <v>44474567.39</v>
      </c>
      <c r="F437" s="419"/>
      <c r="G437" s="419">
        <v>44474567.39</v>
      </c>
      <c r="H437" s="419"/>
    </row>
    <row r="438" spans="1:8" ht="108">
      <c r="A438" s="326">
        <v>8310</v>
      </c>
      <c r="B438" s="327" t="s">
        <v>323</v>
      </c>
      <c r="C438" s="326">
        <v>3320</v>
      </c>
      <c r="D438" s="327" t="s">
        <v>366</v>
      </c>
      <c r="E438" s="419">
        <v>6602949.34</v>
      </c>
      <c r="F438" s="419"/>
      <c r="G438" s="419">
        <v>6602949.34</v>
      </c>
      <c r="H438" s="419"/>
    </row>
    <row r="439" spans="1:8" ht="72">
      <c r="A439" s="326">
        <v>8310</v>
      </c>
      <c r="B439" s="327" t="s">
        <v>323</v>
      </c>
      <c r="C439" s="326">
        <v>3350</v>
      </c>
      <c r="D439" s="327" t="s">
        <v>369</v>
      </c>
      <c r="E439" s="419">
        <v>77863001</v>
      </c>
      <c r="F439" s="419"/>
      <c r="G439" s="419">
        <v>77863001</v>
      </c>
      <c r="H439" s="419"/>
    </row>
    <row r="440" spans="1:8" ht="120">
      <c r="A440" s="326">
        <v>8310</v>
      </c>
      <c r="B440" s="327" t="s">
        <v>323</v>
      </c>
      <c r="C440" s="326">
        <v>3430</v>
      </c>
      <c r="D440" s="327" t="s">
        <v>377</v>
      </c>
      <c r="E440" s="419">
        <v>5804033.18</v>
      </c>
      <c r="F440" s="419"/>
      <c r="G440" s="419">
        <v>5804033.18</v>
      </c>
      <c r="H440" s="419"/>
    </row>
    <row r="441" spans="1:8" ht="60">
      <c r="A441" s="326">
        <v>8410</v>
      </c>
      <c r="B441" s="327" t="s">
        <v>404</v>
      </c>
      <c r="C441" s="326">
        <v>2421</v>
      </c>
      <c r="D441" s="327" t="s">
        <v>343</v>
      </c>
      <c r="E441" s="419">
        <v>9739.59</v>
      </c>
      <c r="F441" s="419"/>
      <c r="G441" s="419">
        <v>9739.59</v>
      </c>
      <c r="H441" s="419"/>
    </row>
    <row r="442" spans="1:8" ht="60">
      <c r="A442" s="326">
        <v>8410</v>
      </c>
      <c r="B442" s="327" t="s">
        <v>404</v>
      </c>
      <c r="C442" s="326">
        <v>2422</v>
      </c>
      <c r="D442" s="327" t="s">
        <v>344</v>
      </c>
      <c r="E442" s="419">
        <v>1898694.96</v>
      </c>
      <c r="F442" s="419"/>
      <c r="G442" s="419">
        <v>1898694.96</v>
      </c>
      <c r="H442" s="419"/>
    </row>
    <row r="443" spans="1:8" ht="72">
      <c r="A443" s="326">
        <v>8410</v>
      </c>
      <c r="B443" s="327" t="s">
        <v>404</v>
      </c>
      <c r="C443" s="326">
        <v>2424</v>
      </c>
      <c r="D443" s="327" t="s">
        <v>346</v>
      </c>
      <c r="E443" s="419">
        <v>27935.46</v>
      </c>
      <c r="F443" s="419"/>
      <c r="G443" s="419">
        <v>27935.46</v>
      </c>
      <c r="H443" s="419"/>
    </row>
    <row r="444" spans="1:8" ht="120">
      <c r="A444" s="326">
        <v>8410</v>
      </c>
      <c r="B444" s="327" t="s">
        <v>404</v>
      </c>
      <c r="C444" s="326">
        <v>2425</v>
      </c>
      <c r="D444" s="327" t="s">
        <v>347</v>
      </c>
      <c r="E444" s="419">
        <v>58852.08</v>
      </c>
      <c r="F444" s="419"/>
      <c r="G444" s="419">
        <v>58852.08</v>
      </c>
      <c r="H444" s="419"/>
    </row>
    <row r="445" spans="1:8" ht="36">
      <c r="A445" s="326">
        <v>8410</v>
      </c>
      <c r="B445" s="327" t="s">
        <v>404</v>
      </c>
      <c r="C445" s="326">
        <v>3150</v>
      </c>
      <c r="D445" s="327" t="s">
        <v>358</v>
      </c>
      <c r="E445" s="419">
        <v>228811.28</v>
      </c>
      <c r="F445" s="419"/>
      <c r="G445" s="419">
        <v>228811.28</v>
      </c>
      <c r="H445" s="419"/>
    </row>
    <row r="446" spans="1:8" ht="72">
      <c r="A446" s="326">
        <v>8410</v>
      </c>
      <c r="B446" s="327" t="s">
        <v>404</v>
      </c>
      <c r="C446" s="326">
        <v>3210</v>
      </c>
      <c r="D446" s="327" t="s">
        <v>363</v>
      </c>
      <c r="E446" s="419">
        <v>58489.85</v>
      </c>
      <c r="F446" s="419"/>
      <c r="G446" s="419">
        <v>58489.85</v>
      </c>
      <c r="H446" s="419"/>
    </row>
    <row r="447" spans="1:8" ht="72">
      <c r="A447" s="326">
        <v>8410</v>
      </c>
      <c r="B447" s="327" t="s">
        <v>404</v>
      </c>
      <c r="C447" s="326">
        <v>3350</v>
      </c>
      <c r="D447" s="327" t="s">
        <v>369</v>
      </c>
      <c r="E447" s="419">
        <v>3153484</v>
      </c>
      <c r="F447" s="419"/>
      <c r="G447" s="419">
        <v>3153484</v>
      </c>
      <c r="H447" s="419"/>
    </row>
    <row r="448" spans="1:8" ht="12.75">
      <c r="A448" s="250"/>
      <c r="B448" s="249"/>
      <c r="C448" s="250"/>
      <c r="D448" s="249"/>
      <c r="E448" s="418"/>
      <c r="F448" s="418"/>
      <c r="G448" s="418"/>
      <c r="H448" s="418"/>
    </row>
    <row r="449" spans="1:8" ht="12.75">
      <c r="A449" s="250"/>
      <c r="B449" s="249"/>
      <c r="C449" s="250"/>
      <c r="D449" s="249"/>
      <c r="E449" s="418"/>
      <c r="F449" s="418"/>
      <c r="G449" s="418"/>
      <c r="H449" s="418"/>
    </row>
    <row r="450" spans="1:8" ht="12.75">
      <c r="A450" s="250"/>
      <c r="B450" s="249"/>
      <c r="C450" s="250"/>
      <c r="D450" s="249"/>
      <c r="E450" s="418"/>
      <c r="F450" s="418"/>
      <c r="G450" s="418"/>
      <c r="H450" s="418"/>
    </row>
    <row r="451" spans="1:8" ht="12.75">
      <c r="A451" s="250"/>
      <c r="B451" s="249"/>
      <c r="C451" s="250"/>
      <c r="D451" s="249"/>
      <c r="E451" s="418"/>
      <c r="F451" s="418"/>
      <c r="G451" s="418"/>
      <c r="H451" s="418"/>
    </row>
    <row r="452" spans="1:8" ht="12.75">
      <c r="A452" s="250"/>
      <c r="B452" s="249"/>
      <c r="C452" s="250"/>
      <c r="D452" s="249"/>
      <c r="E452" s="418"/>
      <c r="F452" s="418"/>
      <c r="G452" s="418"/>
      <c r="H452" s="418"/>
    </row>
    <row r="453" spans="1:8" ht="12.75">
      <c r="A453" s="250"/>
      <c r="B453" s="249"/>
      <c r="C453" s="250"/>
      <c r="D453" s="249"/>
      <c r="E453" s="418"/>
      <c r="F453" s="418"/>
      <c r="G453" s="418"/>
      <c r="H453" s="418"/>
    </row>
    <row r="454" spans="1:8" ht="12.75">
      <c r="A454" s="250"/>
      <c r="B454" s="249"/>
      <c r="C454" s="250"/>
      <c r="D454" s="249"/>
      <c r="E454" s="418"/>
      <c r="F454" s="418"/>
      <c r="G454" s="418"/>
      <c r="H454" s="418"/>
    </row>
    <row r="455" spans="1:8" ht="12.75">
      <c r="A455" s="250"/>
      <c r="B455" s="249"/>
      <c r="C455" s="250"/>
      <c r="D455" s="249"/>
      <c r="E455" s="418"/>
      <c r="F455" s="418"/>
      <c r="G455" s="418"/>
      <c r="H455" s="418"/>
    </row>
    <row r="456" spans="1:8" ht="12.75">
      <c r="A456" s="250"/>
      <c r="B456" s="249"/>
      <c r="C456" s="250"/>
      <c r="D456" s="249"/>
      <c r="E456" s="418"/>
      <c r="F456" s="418"/>
      <c r="G456" s="418"/>
      <c r="H456" s="418"/>
    </row>
    <row r="457" spans="1:8" ht="12.75">
      <c r="A457" s="250"/>
      <c r="B457" s="249"/>
      <c r="C457" s="250"/>
      <c r="D457" s="249"/>
      <c r="E457" s="418"/>
      <c r="F457" s="418"/>
      <c r="G457" s="418"/>
      <c r="H457" s="418"/>
    </row>
    <row r="458" spans="1:8" ht="12.75">
      <c r="A458" s="250"/>
      <c r="B458" s="249"/>
      <c r="C458" s="250"/>
      <c r="D458" s="249"/>
      <c r="E458" s="418"/>
      <c r="F458" s="418"/>
      <c r="G458" s="418"/>
      <c r="H458" s="418"/>
    </row>
    <row r="459" spans="1:8" ht="12.75">
      <c r="A459" s="250"/>
      <c r="B459" s="249"/>
      <c r="C459" s="250"/>
      <c r="D459" s="249"/>
      <c r="E459" s="418"/>
      <c r="F459" s="418"/>
      <c r="G459" s="418"/>
      <c r="H459" s="418"/>
    </row>
    <row r="460" spans="1:8" ht="12.75">
      <c r="A460" s="250"/>
      <c r="B460" s="249"/>
      <c r="C460" s="250"/>
      <c r="D460" s="249"/>
      <c r="E460" s="418"/>
      <c r="F460" s="418"/>
      <c r="G460" s="418"/>
      <c r="H460" s="418"/>
    </row>
    <row r="461" spans="1:8" ht="12.75">
      <c r="A461" s="250"/>
      <c r="B461" s="249"/>
      <c r="C461" s="250"/>
      <c r="D461" s="249"/>
      <c r="E461" s="418"/>
      <c r="F461" s="418"/>
      <c r="G461" s="418"/>
      <c r="H461" s="418"/>
    </row>
    <row r="462" spans="1:8" ht="12.75">
      <c r="A462" s="250"/>
      <c r="B462" s="249"/>
      <c r="C462" s="250"/>
      <c r="D462" s="249"/>
      <c r="E462" s="418"/>
      <c r="F462" s="418"/>
      <c r="G462" s="418"/>
      <c r="H462" s="418"/>
    </row>
    <row r="463" spans="1:8" ht="12.75">
      <c r="A463" s="250"/>
      <c r="B463" s="249"/>
      <c r="C463" s="250"/>
      <c r="D463" s="249"/>
      <c r="E463" s="418"/>
      <c r="F463" s="418"/>
      <c r="G463" s="418"/>
      <c r="H463" s="418"/>
    </row>
    <row r="464" spans="1:8" ht="12.75">
      <c r="A464" s="250"/>
      <c r="B464" s="249"/>
      <c r="C464" s="250"/>
      <c r="D464" s="249"/>
      <c r="E464" s="418"/>
      <c r="F464" s="418"/>
      <c r="G464" s="418"/>
      <c r="H464" s="418"/>
    </row>
    <row r="465" spans="1:8" ht="12.75">
      <c r="A465" s="250"/>
      <c r="B465" s="249"/>
      <c r="C465" s="250"/>
      <c r="D465" s="249"/>
      <c r="E465" s="418"/>
      <c r="F465" s="418"/>
      <c r="G465" s="418"/>
      <c r="H465" s="418"/>
    </row>
    <row r="466" spans="1:8" ht="12.75">
      <c r="A466" s="250"/>
      <c r="B466" s="249"/>
      <c r="C466" s="250"/>
      <c r="D466" s="249"/>
      <c r="E466" s="418"/>
      <c r="F466" s="418"/>
      <c r="G466" s="418"/>
      <c r="H466" s="418"/>
    </row>
    <row r="467" spans="1:8" ht="12.75">
      <c r="A467" s="250"/>
      <c r="B467" s="249"/>
      <c r="C467" s="250"/>
      <c r="D467" s="249"/>
      <c r="E467" s="418"/>
      <c r="F467" s="418"/>
      <c r="G467" s="418"/>
      <c r="H467" s="418"/>
    </row>
    <row r="468" spans="1:8" ht="12.75">
      <c r="A468" s="250"/>
      <c r="B468" s="249"/>
      <c r="C468" s="250"/>
      <c r="D468" s="249"/>
      <c r="E468" s="418"/>
      <c r="F468" s="418"/>
      <c r="G468" s="418"/>
      <c r="H468" s="418"/>
    </row>
    <row r="469" spans="1:8" ht="12.75">
      <c r="A469" s="250"/>
      <c r="B469" s="249"/>
      <c r="C469" s="250"/>
      <c r="D469" s="249"/>
      <c r="E469" s="418"/>
      <c r="F469" s="418"/>
      <c r="G469" s="418"/>
      <c r="H469" s="418"/>
    </row>
    <row r="470" spans="1:8" ht="12.75">
      <c r="A470" s="250"/>
      <c r="B470" s="249"/>
      <c r="C470" s="250"/>
      <c r="D470" s="249"/>
      <c r="E470" s="418"/>
      <c r="F470" s="418"/>
      <c r="G470" s="418"/>
      <c r="H470" s="418"/>
    </row>
    <row r="471" spans="1:8" ht="12.75">
      <c r="A471" s="250"/>
      <c r="B471" s="249"/>
      <c r="C471" s="250"/>
      <c r="D471" s="249"/>
      <c r="E471" s="418"/>
      <c r="F471" s="418"/>
      <c r="G471" s="418"/>
      <c r="H471" s="418"/>
    </row>
    <row r="472" spans="1:8" ht="12.75">
      <c r="A472" s="250"/>
      <c r="B472" s="249"/>
      <c r="C472" s="250"/>
      <c r="D472" s="249"/>
      <c r="E472" s="418"/>
      <c r="F472" s="418"/>
      <c r="G472" s="418"/>
      <c r="H472" s="418"/>
    </row>
    <row r="473" spans="1:8" ht="12.75">
      <c r="A473" s="249"/>
      <c r="B473" s="249"/>
      <c r="C473" s="249"/>
      <c r="D473" s="249"/>
      <c r="E473" s="418"/>
      <c r="F473" s="418"/>
      <c r="G473" s="418"/>
      <c r="H473" s="418"/>
    </row>
  </sheetData>
  <sheetProtection/>
  <mergeCells count="948">
    <mergeCell ref="E439:F439"/>
    <mergeCell ref="G439:H439"/>
    <mergeCell ref="E443:F443"/>
    <mergeCell ref="G443:H443"/>
    <mergeCell ref="E444:F444"/>
    <mergeCell ref="G444:H444"/>
    <mergeCell ref="E427:F427"/>
    <mergeCell ref="G427:H427"/>
    <mergeCell ref="E431:F431"/>
    <mergeCell ref="G431:H431"/>
    <mergeCell ref="E432:F432"/>
    <mergeCell ref="G432:H432"/>
    <mergeCell ref="E415:F415"/>
    <mergeCell ref="G415:H415"/>
    <mergeCell ref="E419:F419"/>
    <mergeCell ref="G419:H419"/>
    <mergeCell ref="E420:F420"/>
    <mergeCell ref="G420:H420"/>
    <mergeCell ref="E403:F403"/>
    <mergeCell ref="G403:H403"/>
    <mergeCell ref="E407:F407"/>
    <mergeCell ref="G407:H407"/>
    <mergeCell ref="E408:F408"/>
    <mergeCell ref="G408:H408"/>
    <mergeCell ref="E391:F391"/>
    <mergeCell ref="G391:H391"/>
    <mergeCell ref="E395:F395"/>
    <mergeCell ref="G395:H395"/>
    <mergeCell ref="E396:F396"/>
    <mergeCell ref="G396:H396"/>
    <mergeCell ref="E379:F379"/>
    <mergeCell ref="G379:H379"/>
    <mergeCell ref="E383:F383"/>
    <mergeCell ref="G383:H383"/>
    <mergeCell ref="E384:F384"/>
    <mergeCell ref="G384:H384"/>
    <mergeCell ref="E367:F367"/>
    <mergeCell ref="G367:H367"/>
    <mergeCell ref="E371:F371"/>
    <mergeCell ref="G371:H371"/>
    <mergeCell ref="E372:F372"/>
    <mergeCell ref="G372:H372"/>
    <mergeCell ref="E355:F355"/>
    <mergeCell ref="G355:H355"/>
    <mergeCell ref="E359:F359"/>
    <mergeCell ref="G359:H359"/>
    <mergeCell ref="E360:F360"/>
    <mergeCell ref="G360:H360"/>
    <mergeCell ref="E343:F343"/>
    <mergeCell ref="G343:H343"/>
    <mergeCell ref="E347:F347"/>
    <mergeCell ref="G347:H347"/>
    <mergeCell ref="E348:F348"/>
    <mergeCell ref="G348:H348"/>
    <mergeCell ref="E331:F331"/>
    <mergeCell ref="G331:H331"/>
    <mergeCell ref="E335:F335"/>
    <mergeCell ref="G335:H335"/>
    <mergeCell ref="E336:F336"/>
    <mergeCell ref="G336:H336"/>
    <mergeCell ref="E319:F319"/>
    <mergeCell ref="G319:H319"/>
    <mergeCell ref="E323:F323"/>
    <mergeCell ref="G323:H323"/>
    <mergeCell ref="E324:F324"/>
    <mergeCell ref="G324:H324"/>
    <mergeCell ref="E307:F307"/>
    <mergeCell ref="G307:H307"/>
    <mergeCell ref="E311:F311"/>
    <mergeCell ref="G311:H311"/>
    <mergeCell ref="E312:F312"/>
    <mergeCell ref="G312:H312"/>
    <mergeCell ref="E295:F295"/>
    <mergeCell ref="G295:H295"/>
    <mergeCell ref="E299:F299"/>
    <mergeCell ref="G299:H299"/>
    <mergeCell ref="E300:F300"/>
    <mergeCell ref="G300:H300"/>
    <mergeCell ref="E283:F283"/>
    <mergeCell ref="G283:H283"/>
    <mergeCell ref="E287:F287"/>
    <mergeCell ref="G287:H287"/>
    <mergeCell ref="E288:F288"/>
    <mergeCell ref="G288:H288"/>
    <mergeCell ref="E271:F271"/>
    <mergeCell ref="G271:H271"/>
    <mergeCell ref="E275:F275"/>
    <mergeCell ref="G275:H275"/>
    <mergeCell ref="E276:F276"/>
    <mergeCell ref="G276:H276"/>
    <mergeCell ref="E259:F259"/>
    <mergeCell ref="G259:H259"/>
    <mergeCell ref="E263:F263"/>
    <mergeCell ref="G263:H263"/>
    <mergeCell ref="E264:F264"/>
    <mergeCell ref="G264:H264"/>
    <mergeCell ref="E247:F247"/>
    <mergeCell ref="G247:H247"/>
    <mergeCell ref="E251:F251"/>
    <mergeCell ref="G251:H251"/>
    <mergeCell ref="E252:F252"/>
    <mergeCell ref="G252:H252"/>
    <mergeCell ref="E235:F235"/>
    <mergeCell ref="G235:H235"/>
    <mergeCell ref="E239:F239"/>
    <mergeCell ref="G239:H239"/>
    <mergeCell ref="E240:F240"/>
    <mergeCell ref="G240:H240"/>
    <mergeCell ref="E223:F223"/>
    <mergeCell ref="G223:H223"/>
    <mergeCell ref="E227:F227"/>
    <mergeCell ref="G227:H227"/>
    <mergeCell ref="E228:F228"/>
    <mergeCell ref="G228:H228"/>
    <mergeCell ref="E211:F211"/>
    <mergeCell ref="G211:H211"/>
    <mergeCell ref="E215:F215"/>
    <mergeCell ref="G215:H215"/>
    <mergeCell ref="E216:F216"/>
    <mergeCell ref="G216:H216"/>
    <mergeCell ref="E199:F199"/>
    <mergeCell ref="G199:H199"/>
    <mergeCell ref="E203:F203"/>
    <mergeCell ref="G203:H203"/>
    <mergeCell ref="E204:F204"/>
    <mergeCell ref="G204:H204"/>
    <mergeCell ref="E187:F187"/>
    <mergeCell ref="G187:H187"/>
    <mergeCell ref="E191:F191"/>
    <mergeCell ref="G191:H191"/>
    <mergeCell ref="E192:F192"/>
    <mergeCell ref="G192:H192"/>
    <mergeCell ref="E175:F175"/>
    <mergeCell ref="G175:H175"/>
    <mergeCell ref="E179:F179"/>
    <mergeCell ref="G179:H179"/>
    <mergeCell ref="E180:F180"/>
    <mergeCell ref="G180:H180"/>
    <mergeCell ref="E163:F163"/>
    <mergeCell ref="G163:H163"/>
    <mergeCell ref="E167:F167"/>
    <mergeCell ref="G167:H167"/>
    <mergeCell ref="E168:F168"/>
    <mergeCell ref="G168:H168"/>
    <mergeCell ref="E151:F151"/>
    <mergeCell ref="G151:H151"/>
    <mergeCell ref="E155:F155"/>
    <mergeCell ref="G155:H155"/>
    <mergeCell ref="E156:F156"/>
    <mergeCell ref="G156:H156"/>
    <mergeCell ref="E139:F139"/>
    <mergeCell ref="G139:H139"/>
    <mergeCell ref="E143:F143"/>
    <mergeCell ref="G143:H143"/>
    <mergeCell ref="E144:F144"/>
    <mergeCell ref="G144:H144"/>
    <mergeCell ref="E127:F127"/>
    <mergeCell ref="G127:H127"/>
    <mergeCell ref="E131:F131"/>
    <mergeCell ref="G131:H131"/>
    <mergeCell ref="E132:F132"/>
    <mergeCell ref="G132:H132"/>
    <mergeCell ref="E115:F115"/>
    <mergeCell ref="G115:H115"/>
    <mergeCell ref="E119:F119"/>
    <mergeCell ref="G119:H119"/>
    <mergeCell ref="E120:F120"/>
    <mergeCell ref="G120:H120"/>
    <mergeCell ref="E103:F103"/>
    <mergeCell ref="G103:H103"/>
    <mergeCell ref="E107:F107"/>
    <mergeCell ref="G107:H107"/>
    <mergeCell ref="E108:F108"/>
    <mergeCell ref="G108:H108"/>
    <mergeCell ref="E91:F91"/>
    <mergeCell ref="G91:H91"/>
    <mergeCell ref="E95:F95"/>
    <mergeCell ref="G95:H95"/>
    <mergeCell ref="E96:F96"/>
    <mergeCell ref="G96:H96"/>
    <mergeCell ref="E79:F79"/>
    <mergeCell ref="G79:H79"/>
    <mergeCell ref="E83:F83"/>
    <mergeCell ref="G83:H83"/>
    <mergeCell ref="E84:F84"/>
    <mergeCell ref="G84:H84"/>
    <mergeCell ref="E67:F67"/>
    <mergeCell ref="G67:H67"/>
    <mergeCell ref="E71:F71"/>
    <mergeCell ref="G71:H71"/>
    <mergeCell ref="E72:F72"/>
    <mergeCell ref="G72:H72"/>
    <mergeCell ref="E55:F55"/>
    <mergeCell ref="G55:H55"/>
    <mergeCell ref="E59:F59"/>
    <mergeCell ref="G59:H59"/>
    <mergeCell ref="E60:F60"/>
    <mergeCell ref="G60:H60"/>
    <mergeCell ref="E43:F43"/>
    <mergeCell ref="G43:H43"/>
    <mergeCell ref="E47:F47"/>
    <mergeCell ref="G47:H47"/>
    <mergeCell ref="E48:F48"/>
    <mergeCell ref="G48:H48"/>
    <mergeCell ref="E31:F31"/>
    <mergeCell ref="G31:H31"/>
    <mergeCell ref="E35:F35"/>
    <mergeCell ref="G35:H35"/>
    <mergeCell ref="E36:F36"/>
    <mergeCell ref="G36:H36"/>
    <mergeCell ref="E19:F19"/>
    <mergeCell ref="G19:H19"/>
    <mergeCell ref="E23:F23"/>
    <mergeCell ref="G23:H23"/>
    <mergeCell ref="E24:F24"/>
    <mergeCell ref="G24:H24"/>
    <mergeCell ref="E7:F7"/>
    <mergeCell ref="G7:H7"/>
    <mergeCell ref="E11:F11"/>
    <mergeCell ref="G11:H11"/>
    <mergeCell ref="E12:F12"/>
    <mergeCell ref="G12:H12"/>
    <mergeCell ref="A1:B1"/>
    <mergeCell ref="C1:D1"/>
    <mergeCell ref="E1:F1"/>
    <mergeCell ref="G1:H1"/>
    <mergeCell ref="E2:F2"/>
    <mergeCell ref="G2:H2"/>
    <mergeCell ref="E3:F3"/>
    <mergeCell ref="G3:H3"/>
    <mergeCell ref="E4:F4"/>
    <mergeCell ref="G4:H4"/>
    <mergeCell ref="E8:F8"/>
    <mergeCell ref="G8:H8"/>
    <mergeCell ref="E5:F5"/>
    <mergeCell ref="G5:H5"/>
    <mergeCell ref="E6:F6"/>
    <mergeCell ref="G6:H6"/>
    <mergeCell ref="E9:F9"/>
    <mergeCell ref="G9:H9"/>
    <mergeCell ref="E10:F10"/>
    <mergeCell ref="G10:H10"/>
    <mergeCell ref="E14:F14"/>
    <mergeCell ref="G14:H14"/>
    <mergeCell ref="E13:F13"/>
    <mergeCell ref="G13:H13"/>
    <mergeCell ref="E15:F15"/>
    <mergeCell ref="G15:H15"/>
    <mergeCell ref="E16:F16"/>
    <mergeCell ref="G16:H16"/>
    <mergeCell ref="E20:F20"/>
    <mergeCell ref="G20:H20"/>
    <mergeCell ref="E17:F17"/>
    <mergeCell ref="G17:H17"/>
    <mergeCell ref="E18:F18"/>
    <mergeCell ref="G18:H18"/>
    <mergeCell ref="E21:F21"/>
    <mergeCell ref="G21:H21"/>
    <mergeCell ref="E22:F22"/>
    <mergeCell ref="G22:H22"/>
    <mergeCell ref="E26:F26"/>
    <mergeCell ref="G26:H26"/>
    <mergeCell ref="E25:F25"/>
    <mergeCell ref="G25:H25"/>
    <mergeCell ref="E27:F27"/>
    <mergeCell ref="G27:H27"/>
    <mergeCell ref="E28:F28"/>
    <mergeCell ref="G28:H28"/>
    <mergeCell ref="E32:F32"/>
    <mergeCell ref="G32:H32"/>
    <mergeCell ref="E29:F29"/>
    <mergeCell ref="G29:H29"/>
    <mergeCell ref="E30:F30"/>
    <mergeCell ref="G30:H30"/>
    <mergeCell ref="E33:F33"/>
    <mergeCell ref="G33:H33"/>
    <mergeCell ref="E34:F34"/>
    <mergeCell ref="G34:H34"/>
    <mergeCell ref="E38:F38"/>
    <mergeCell ref="G38:H38"/>
    <mergeCell ref="E37:F37"/>
    <mergeCell ref="G37:H37"/>
    <mergeCell ref="E39:F39"/>
    <mergeCell ref="G39:H39"/>
    <mergeCell ref="E40:F40"/>
    <mergeCell ref="G40:H40"/>
    <mergeCell ref="E44:F44"/>
    <mergeCell ref="G44:H44"/>
    <mergeCell ref="E41:F41"/>
    <mergeCell ref="G41:H41"/>
    <mergeCell ref="E42:F42"/>
    <mergeCell ref="G42:H42"/>
    <mergeCell ref="E45:F45"/>
    <mergeCell ref="G45:H45"/>
    <mergeCell ref="E46:F46"/>
    <mergeCell ref="G46:H46"/>
    <mergeCell ref="E50:F50"/>
    <mergeCell ref="G50:H50"/>
    <mergeCell ref="E49:F49"/>
    <mergeCell ref="G49:H49"/>
    <mergeCell ref="E51:F51"/>
    <mergeCell ref="G51:H51"/>
    <mergeCell ref="E52:F52"/>
    <mergeCell ref="G52:H52"/>
    <mergeCell ref="E56:F56"/>
    <mergeCell ref="G56:H56"/>
    <mergeCell ref="E53:F53"/>
    <mergeCell ref="G53:H53"/>
    <mergeCell ref="E54:F54"/>
    <mergeCell ref="G54:H54"/>
    <mergeCell ref="E57:F57"/>
    <mergeCell ref="G57:H57"/>
    <mergeCell ref="E58:F58"/>
    <mergeCell ref="G58:H58"/>
    <mergeCell ref="E62:F62"/>
    <mergeCell ref="G62:H62"/>
    <mergeCell ref="E61:F61"/>
    <mergeCell ref="G61:H61"/>
    <mergeCell ref="E63:F63"/>
    <mergeCell ref="G63:H63"/>
    <mergeCell ref="E64:F64"/>
    <mergeCell ref="G64:H64"/>
    <mergeCell ref="E68:F68"/>
    <mergeCell ref="G68:H68"/>
    <mergeCell ref="E65:F65"/>
    <mergeCell ref="G65:H65"/>
    <mergeCell ref="E66:F66"/>
    <mergeCell ref="G66:H66"/>
    <mergeCell ref="E69:F69"/>
    <mergeCell ref="G69:H69"/>
    <mergeCell ref="E70:F70"/>
    <mergeCell ref="G70:H70"/>
    <mergeCell ref="E74:F74"/>
    <mergeCell ref="G74:H74"/>
    <mergeCell ref="E73:F73"/>
    <mergeCell ref="G73:H73"/>
    <mergeCell ref="E75:F75"/>
    <mergeCell ref="G75:H75"/>
    <mergeCell ref="E76:F76"/>
    <mergeCell ref="G76:H76"/>
    <mergeCell ref="E80:F80"/>
    <mergeCell ref="G80:H80"/>
    <mergeCell ref="E77:F77"/>
    <mergeCell ref="G77:H77"/>
    <mergeCell ref="E78:F78"/>
    <mergeCell ref="G78:H78"/>
    <mergeCell ref="E81:F81"/>
    <mergeCell ref="G81:H81"/>
    <mergeCell ref="E82:F82"/>
    <mergeCell ref="G82:H82"/>
    <mergeCell ref="E86:F86"/>
    <mergeCell ref="G86:H86"/>
    <mergeCell ref="E85:F85"/>
    <mergeCell ref="G85:H85"/>
    <mergeCell ref="E87:F87"/>
    <mergeCell ref="G87:H87"/>
    <mergeCell ref="E88:F88"/>
    <mergeCell ref="G88:H88"/>
    <mergeCell ref="E92:F92"/>
    <mergeCell ref="G92:H92"/>
    <mergeCell ref="E89:F89"/>
    <mergeCell ref="G89:H89"/>
    <mergeCell ref="E90:F90"/>
    <mergeCell ref="G90:H90"/>
    <mergeCell ref="E93:F93"/>
    <mergeCell ref="G93:H93"/>
    <mergeCell ref="E94:F94"/>
    <mergeCell ref="G94:H94"/>
    <mergeCell ref="E98:F98"/>
    <mergeCell ref="G98:H98"/>
    <mergeCell ref="E97:F97"/>
    <mergeCell ref="G97:H97"/>
    <mergeCell ref="E99:F99"/>
    <mergeCell ref="G99:H99"/>
    <mergeCell ref="E100:F100"/>
    <mergeCell ref="G100:H100"/>
    <mergeCell ref="E104:F104"/>
    <mergeCell ref="G104:H104"/>
    <mergeCell ref="E101:F101"/>
    <mergeCell ref="G101:H101"/>
    <mergeCell ref="E102:F102"/>
    <mergeCell ref="G102:H102"/>
    <mergeCell ref="E105:F105"/>
    <mergeCell ref="G105:H105"/>
    <mergeCell ref="E106:F106"/>
    <mergeCell ref="G106:H106"/>
    <mergeCell ref="E110:F110"/>
    <mergeCell ref="G110:H110"/>
    <mergeCell ref="E109:F109"/>
    <mergeCell ref="G109:H109"/>
    <mergeCell ref="E111:F111"/>
    <mergeCell ref="G111:H111"/>
    <mergeCell ref="E112:F112"/>
    <mergeCell ref="G112:H112"/>
    <mergeCell ref="E116:F116"/>
    <mergeCell ref="G116:H116"/>
    <mergeCell ref="E113:F113"/>
    <mergeCell ref="G113:H113"/>
    <mergeCell ref="E114:F114"/>
    <mergeCell ref="G114:H114"/>
    <mergeCell ref="E117:F117"/>
    <mergeCell ref="G117:H117"/>
    <mergeCell ref="E118:F118"/>
    <mergeCell ref="G118:H118"/>
    <mergeCell ref="E122:F122"/>
    <mergeCell ref="G122:H122"/>
    <mergeCell ref="E121:F121"/>
    <mergeCell ref="G121:H121"/>
    <mergeCell ref="E123:F123"/>
    <mergeCell ref="G123:H123"/>
    <mergeCell ref="E124:F124"/>
    <mergeCell ref="G124:H124"/>
    <mergeCell ref="E128:F128"/>
    <mergeCell ref="G128:H128"/>
    <mergeCell ref="E125:F125"/>
    <mergeCell ref="G125:H125"/>
    <mergeCell ref="E126:F126"/>
    <mergeCell ref="G126:H126"/>
    <mergeCell ref="E129:F129"/>
    <mergeCell ref="G129:H129"/>
    <mergeCell ref="E130:F130"/>
    <mergeCell ref="G130:H130"/>
    <mergeCell ref="E134:F134"/>
    <mergeCell ref="G134:H134"/>
    <mergeCell ref="E133:F133"/>
    <mergeCell ref="G133:H133"/>
    <mergeCell ref="E135:F135"/>
    <mergeCell ref="G135:H135"/>
    <mergeCell ref="E136:F136"/>
    <mergeCell ref="G136:H136"/>
    <mergeCell ref="E140:F140"/>
    <mergeCell ref="G140:H140"/>
    <mergeCell ref="E137:F137"/>
    <mergeCell ref="G137:H137"/>
    <mergeCell ref="E138:F138"/>
    <mergeCell ref="G138:H138"/>
    <mergeCell ref="E141:F141"/>
    <mergeCell ref="G141:H141"/>
    <mergeCell ref="E142:F142"/>
    <mergeCell ref="G142:H142"/>
    <mergeCell ref="E146:F146"/>
    <mergeCell ref="G146:H146"/>
    <mergeCell ref="E145:F145"/>
    <mergeCell ref="G145:H145"/>
    <mergeCell ref="E147:F147"/>
    <mergeCell ref="G147:H147"/>
    <mergeCell ref="E148:F148"/>
    <mergeCell ref="G148:H148"/>
    <mergeCell ref="E152:F152"/>
    <mergeCell ref="G152:H152"/>
    <mergeCell ref="E149:F149"/>
    <mergeCell ref="G149:H149"/>
    <mergeCell ref="E150:F150"/>
    <mergeCell ref="G150:H150"/>
    <mergeCell ref="E153:F153"/>
    <mergeCell ref="G153:H153"/>
    <mergeCell ref="E154:F154"/>
    <mergeCell ref="G154:H154"/>
    <mergeCell ref="E158:F158"/>
    <mergeCell ref="G158:H158"/>
    <mergeCell ref="E157:F157"/>
    <mergeCell ref="G157:H157"/>
    <mergeCell ref="E159:F159"/>
    <mergeCell ref="G159:H159"/>
    <mergeCell ref="E160:F160"/>
    <mergeCell ref="G160:H160"/>
    <mergeCell ref="E164:F164"/>
    <mergeCell ref="G164:H164"/>
    <mergeCell ref="E161:F161"/>
    <mergeCell ref="G161:H161"/>
    <mergeCell ref="E162:F162"/>
    <mergeCell ref="G162:H162"/>
    <mergeCell ref="E165:F165"/>
    <mergeCell ref="G165:H165"/>
    <mergeCell ref="E166:F166"/>
    <mergeCell ref="G166:H166"/>
    <mergeCell ref="E170:F170"/>
    <mergeCell ref="G170:H170"/>
    <mergeCell ref="E169:F169"/>
    <mergeCell ref="G169:H169"/>
    <mergeCell ref="E171:F171"/>
    <mergeCell ref="G171:H171"/>
    <mergeCell ref="E172:F172"/>
    <mergeCell ref="G172:H172"/>
    <mergeCell ref="E176:F176"/>
    <mergeCell ref="G176:H176"/>
    <mergeCell ref="E173:F173"/>
    <mergeCell ref="G173:H173"/>
    <mergeCell ref="E174:F174"/>
    <mergeCell ref="G174:H174"/>
    <mergeCell ref="E177:F177"/>
    <mergeCell ref="G177:H177"/>
    <mergeCell ref="E178:F178"/>
    <mergeCell ref="G178:H178"/>
    <mergeCell ref="E182:F182"/>
    <mergeCell ref="G182:H182"/>
    <mergeCell ref="E181:F181"/>
    <mergeCell ref="G181:H181"/>
    <mergeCell ref="E183:F183"/>
    <mergeCell ref="G183:H183"/>
    <mergeCell ref="E184:F184"/>
    <mergeCell ref="G184:H184"/>
    <mergeCell ref="E188:F188"/>
    <mergeCell ref="G188:H188"/>
    <mergeCell ref="E185:F185"/>
    <mergeCell ref="G185:H185"/>
    <mergeCell ref="E186:F186"/>
    <mergeCell ref="G186:H186"/>
    <mergeCell ref="E189:F189"/>
    <mergeCell ref="G189:H189"/>
    <mergeCell ref="E190:F190"/>
    <mergeCell ref="G190:H190"/>
    <mergeCell ref="E194:F194"/>
    <mergeCell ref="G194:H194"/>
    <mergeCell ref="E193:F193"/>
    <mergeCell ref="G193:H193"/>
    <mergeCell ref="E195:F195"/>
    <mergeCell ref="G195:H195"/>
    <mergeCell ref="E196:F196"/>
    <mergeCell ref="G196:H196"/>
    <mergeCell ref="E200:F200"/>
    <mergeCell ref="G200:H200"/>
    <mergeCell ref="E197:F197"/>
    <mergeCell ref="G197:H197"/>
    <mergeCell ref="E198:F198"/>
    <mergeCell ref="G198:H198"/>
    <mergeCell ref="E201:F201"/>
    <mergeCell ref="G201:H201"/>
    <mergeCell ref="E202:F202"/>
    <mergeCell ref="G202:H202"/>
    <mergeCell ref="E206:F206"/>
    <mergeCell ref="G206:H206"/>
    <mergeCell ref="E205:F205"/>
    <mergeCell ref="G205:H205"/>
    <mergeCell ref="E207:F207"/>
    <mergeCell ref="G207:H207"/>
    <mergeCell ref="E208:F208"/>
    <mergeCell ref="G208:H208"/>
    <mergeCell ref="E212:F212"/>
    <mergeCell ref="G212:H212"/>
    <mergeCell ref="E209:F209"/>
    <mergeCell ref="G209:H209"/>
    <mergeCell ref="E210:F210"/>
    <mergeCell ref="G210:H210"/>
    <mergeCell ref="E213:F213"/>
    <mergeCell ref="G213:H213"/>
    <mergeCell ref="E214:F214"/>
    <mergeCell ref="G214:H214"/>
    <mergeCell ref="E218:F218"/>
    <mergeCell ref="G218:H218"/>
    <mergeCell ref="E217:F217"/>
    <mergeCell ref="G217:H217"/>
    <mergeCell ref="E219:F219"/>
    <mergeCell ref="G219:H219"/>
    <mergeCell ref="E220:F220"/>
    <mergeCell ref="G220:H220"/>
    <mergeCell ref="E224:F224"/>
    <mergeCell ref="G224:H224"/>
    <mergeCell ref="E221:F221"/>
    <mergeCell ref="G221:H221"/>
    <mergeCell ref="E222:F222"/>
    <mergeCell ref="G222:H222"/>
    <mergeCell ref="E225:F225"/>
    <mergeCell ref="G225:H225"/>
    <mergeCell ref="E226:F226"/>
    <mergeCell ref="G226:H226"/>
    <mergeCell ref="E230:F230"/>
    <mergeCell ref="G230:H230"/>
    <mergeCell ref="E229:F229"/>
    <mergeCell ref="G229:H229"/>
    <mergeCell ref="E231:F231"/>
    <mergeCell ref="G231:H231"/>
    <mergeCell ref="E232:F232"/>
    <mergeCell ref="G232:H232"/>
    <mergeCell ref="E236:F236"/>
    <mergeCell ref="G236:H236"/>
    <mergeCell ref="E233:F233"/>
    <mergeCell ref="G233:H233"/>
    <mergeCell ref="E234:F234"/>
    <mergeCell ref="G234:H234"/>
    <mergeCell ref="E237:F237"/>
    <mergeCell ref="G237:H237"/>
    <mergeCell ref="E238:F238"/>
    <mergeCell ref="G238:H238"/>
    <mergeCell ref="E242:F242"/>
    <mergeCell ref="G242:H242"/>
    <mergeCell ref="E241:F241"/>
    <mergeCell ref="G241:H241"/>
    <mergeCell ref="E243:F243"/>
    <mergeCell ref="G243:H243"/>
    <mergeCell ref="E244:F244"/>
    <mergeCell ref="G244:H244"/>
    <mergeCell ref="E248:F248"/>
    <mergeCell ref="G248:H248"/>
    <mergeCell ref="E245:F245"/>
    <mergeCell ref="G245:H245"/>
    <mergeCell ref="E246:F246"/>
    <mergeCell ref="G246:H246"/>
    <mergeCell ref="E249:F249"/>
    <mergeCell ref="G249:H249"/>
    <mergeCell ref="E250:F250"/>
    <mergeCell ref="G250:H250"/>
    <mergeCell ref="E254:F254"/>
    <mergeCell ref="G254:H254"/>
    <mergeCell ref="E253:F253"/>
    <mergeCell ref="G253:H253"/>
    <mergeCell ref="E255:F255"/>
    <mergeCell ref="G255:H255"/>
    <mergeCell ref="E256:F256"/>
    <mergeCell ref="G256:H256"/>
    <mergeCell ref="E260:F260"/>
    <mergeCell ref="G260:H260"/>
    <mergeCell ref="E257:F257"/>
    <mergeCell ref="G257:H257"/>
    <mergeCell ref="E258:F258"/>
    <mergeCell ref="G258:H258"/>
    <mergeCell ref="E261:F261"/>
    <mergeCell ref="G261:H261"/>
    <mergeCell ref="E262:F262"/>
    <mergeCell ref="G262:H262"/>
    <mergeCell ref="E266:F266"/>
    <mergeCell ref="G266:H266"/>
    <mergeCell ref="E265:F265"/>
    <mergeCell ref="G265:H265"/>
    <mergeCell ref="E267:F267"/>
    <mergeCell ref="G267:H267"/>
    <mergeCell ref="E268:F268"/>
    <mergeCell ref="G268:H268"/>
    <mergeCell ref="E272:F272"/>
    <mergeCell ref="G272:H272"/>
    <mergeCell ref="E269:F269"/>
    <mergeCell ref="G269:H269"/>
    <mergeCell ref="E270:F270"/>
    <mergeCell ref="G270:H270"/>
    <mergeCell ref="E273:F273"/>
    <mergeCell ref="G273:H273"/>
    <mergeCell ref="E274:F274"/>
    <mergeCell ref="G274:H274"/>
    <mergeCell ref="E278:F278"/>
    <mergeCell ref="G278:H278"/>
    <mergeCell ref="E277:F277"/>
    <mergeCell ref="G277:H277"/>
    <mergeCell ref="E279:F279"/>
    <mergeCell ref="G279:H279"/>
    <mergeCell ref="E280:F280"/>
    <mergeCell ref="G280:H280"/>
    <mergeCell ref="E284:F284"/>
    <mergeCell ref="G284:H284"/>
    <mergeCell ref="E281:F281"/>
    <mergeCell ref="G281:H281"/>
    <mergeCell ref="E282:F282"/>
    <mergeCell ref="G282:H282"/>
    <mergeCell ref="E285:F285"/>
    <mergeCell ref="G285:H285"/>
    <mergeCell ref="E286:F286"/>
    <mergeCell ref="G286:H286"/>
    <mergeCell ref="E290:F290"/>
    <mergeCell ref="G290:H290"/>
    <mergeCell ref="E289:F289"/>
    <mergeCell ref="G289:H289"/>
    <mergeCell ref="E291:F291"/>
    <mergeCell ref="G291:H291"/>
    <mergeCell ref="E292:F292"/>
    <mergeCell ref="G292:H292"/>
    <mergeCell ref="E296:F296"/>
    <mergeCell ref="G296:H296"/>
    <mergeCell ref="E293:F293"/>
    <mergeCell ref="G293:H293"/>
    <mergeCell ref="E294:F294"/>
    <mergeCell ref="G294:H294"/>
    <mergeCell ref="E297:F297"/>
    <mergeCell ref="G297:H297"/>
    <mergeCell ref="E298:F298"/>
    <mergeCell ref="G298:H298"/>
    <mergeCell ref="E302:F302"/>
    <mergeCell ref="G302:H302"/>
    <mergeCell ref="E301:F301"/>
    <mergeCell ref="G301:H301"/>
    <mergeCell ref="E303:F303"/>
    <mergeCell ref="G303:H303"/>
    <mergeCell ref="E304:F304"/>
    <mergeCell ref="G304:H304"/>
    <mergeCell ref="E308:F308"/>
    <mergeCell ref="G308:H308"/>
    <mergeCell ref="E305:F305"/>
    <mergeCell ref="G305:H305"/>
    <mergeCell ref="E306:F306"/>
    <mergeCell ref="G306:H306"/>
    <mergeCell ref="E309:F309"/>
    <mergeCell ref="G309:H309"/>
    <mergeCell ref="E310:F310"/>
    <mergeCell ref="G310:H310"/>
    <mergeCell ref="E314:F314"/>
    <mergeCell ref="G314:H314"/>
    <mergeCell ref="E313:F313"/>
    <mergeCell ref="G313:H313"/>
    <mergeCell ref="E315:F315"/>
    <mergeCell ref="G315:H315"/>
    <mergeCell ref="E316:F316"/>
    <mergeCell ref="G316:H316"/>
    <mergeCell ref="E320:F320"/>
    <mergeCell ref="G320:H320"/>
    <mergeCell ref="E317:F317"/>
    <mergeCell ref="G317:H317"/>
    <mergeCell ref="E318:F318"/>
    <mergeCell ref="G318:H318"/>
    <mergeCell ref="E321:F321"/>
    <mergeCell ref="G321:H321"/>
    <mergeCell ref="E322:F322"/>
    <mergeCell ref="G322:H322"/>
    <mergeCell ref="E326:F326"/>
    <mergeCell ref="G326:H326"/>
    <mergeCell ref="E325:F325"/>
    <mergeCell ref="G325:H325"/>
    <mergeCell ref="E327:F327"/>
    <mergeCell ref="G327:H327"/>
    <mergeCell ref="E328:F328"/>
    <mergeCell ref="G328:H328"/>
    <mergeCell ref="E332:F332"/>
    <mergeCell ref="G332:H332"/>
    <mergeCell ref="E329:F329"/>
    <mergeCell ref="G329:H329"/>
    <mergeCell ref="E330:F330"/>
    <mergeCell ref="G330:H330"/>
    <mergeCell ref="E333:F333"/>
    <mergeCell ref="G333:H333"/>
    <mergeCell ref="E334:F334"/>
    <mergeCell ref="G334:H334"/>
    <mergeCell ref="E338:F338"/>
    <mergeCell ref="G338:H338"/>
    <mergeCell ref="E337:F337"/>
    <mergeCell ref="G337:H337"/>
    <mergeCell ref="E339:F339"/>
    <mergeCell ref="G339:H339"/>
    <mergeCell ref="E340:F340"/>
    <mergeCell ref="G340:H340"/>
    <mergeCell ref="E344:F344"/>
    <mergeCell ref="G344:H344"/>
    <mergeCell ref="E341:F341"/>
    <mergeCell ref="G341:H341"/>
    <mergeCell ref="E342:F342"/>
    <mergeCell ref="G342:H342"/>
    <mergeCell ref="E345:F345"/>
    <mergeCell ref="G345:H345"/>
    <mergeCell ref="E346:F346"/>
    <mergeCell ref="G346:H346"/>
    <mergeCell ref="E350:F350"/>
    <mergeCell ref="G350:H350"/>
    <mergeCell ref="E349:F349"/>
    <mergeCell ref="G349:H349"/>
    <mergeCell ref="E351:F351"/>
    <mergeCell ref="G351:H351"/>
    <mergeCell ref="E352:F352"/>
    <mergeCell ref="G352:H352"/>
    <mergeCell ref="E356:F356"/>
    <mergeCell ref="G356:H356"/>
    <mergeCell ref="E353:F353"/>
    <mergeCell ref="G353:H353"/>
    <mergeCell ref="E354:F354"/>
    <mergeCell ref="G354:H354"/>
    <mergeCell ref="E357:F357"/>
    <mergeCell ref="G357:H357"/>
    <mergeCell ref="E358:F358"/>
    <mergeCell ref="G358:H358"/>
    <mergeCell ref="E362:F362"/>
    <mergeCell ref="G362:H362"/>
    <mergeCell ref="E361:F361"/>
    <mergeCell ref="G361:H361"/>
    <mergeCell ref="E363:F363"/>
    <mergeCell ref="G363:H363"/>
    <mergeCell ref="E364:F364"/>
    <mergeCell ref="G364:H364"/>
    <mergeCell ref="E368:F368"/>
    <mergeCell ref="G368:H368"/>
    <mergeCell ref="E365:F365"/>
    <mergeCell ref="G365:H365"/>
    <mergeCell ref="E366:F366"/>
    <mergeCell ref="G366:H366"/>
    <mergeCell ref="E369:F369"/>
    <mergeCell ref="G369:H369"/>
    <mergeCell ref="E370:F370"/>
    <mergeCell ref="G370:H370"/>
    <mergeCell ref="E374:F374"/>
    <mergeCell ref="G374:H374"/>
    <mergeCell ref="E373:F373"/>
    <mergeCell ref="G373:H373"/>
    <mergeCell ref="E375:F375"/>
    <mergeCell ref="G375:H375"/>
    <mergeCell ref="E376:F376"/>
    <mergeCell ref="G376:H376"/>
    <mergeCell ref="E380:F380"/>
    <mergeCell ref="G380:H380"/>
    <mergeCell ref="E377:F377"/>
    <mergeCell ref="G377:H377"/>
    <mergeCell ref="E378:F378"/>
    <mergeCell ref="G378:H378"/>
    <mergeCell ref="E381:F381"/>
    <mergeCell ref="G381:H381"/>
    <mergeCell ref="E382:F382"/>
    <mergeCell ref="G382:H382"/>
    <mergeCell ref="E386:F386"/>
    <mergeCell ref="G386:H386"/>
    <mergeCell ref="E385:F385"/>
    <mergeCell ref="G385:H385"/>
    <mergeCell ref="E387:F387"/>
    <mergeCell ref="G387:H387"/>
    <mergeCell ref="E388:F388"/>
    <mergeCell ref="G388:H388"/>
    <mergeCell ref="E392:F392"/>
    <mergeCell ref="G392:H392"/>
    <mergeCell ref="E389:F389"/>
    <mergeCell ref="G389:H389"/>
    <mergeCell ref="E390:F390"/>
    <mergeCell ref="G390:H390"/>
    <mergeCell ref="E393:F393"/>
    <mergeCell ref="G393:H393"/>
    <mergeCell ref="E394:F394"/>
    <mergeCell ref="G394:H394"/>
    <mergeCell ref="E398:F398"/>
    <mergeCell ref="G398:H398"/>
    <mergeCell ref="E397:F397"/>
    <mergeCell ref="G397:H397"/>
    <mergeCell ref="E399:F399"/>
    <mergeCell ref="G399:H399"/>
    <mergeCell ref="E400:F400"/>
    <mergeCell ref="G400:H400"/>
    <mergeCell ref="E404:F404"/>
    <mergeCell ref="G404:H404"/>
    <mergeCell ref="E401:F401"/>
    <mergeCell ref="G401:H401"/>
    <mergeCell ref="E402:F402"/>
    <mergeCell ref="G402:H402"/>
    <mergeCell ref="E405:F405"/>
    <mergeCell ref="G405:H405"/>
    <mergeCell ref="E406:F406"/>
    <mergeCell ref="G406:H406"/>
    <mergeCell ref="E410:F410"/>
    <mergeCell ref="G410:H410"/>
    <mergeCell ref="E409:F409"/>
    <mergeCell ref="G409:H409"/>
    <mergeCell ref="E411:F411"/>
    <mergeCell ref="G411:H411"/>
    <mergeCell ref="E412:F412"/>
    <mergeCell ref="G412:H412"/>
    <mergeCell ref="E416:F416"/>
    <mergeCell ref="G416:H416"/>
    <mergeCell ref="E413:F413"/>
    <mergeCell ref="G413:H413"/>
    <mergeCell ref="E414:F414"/>
    <mergeCell ref="G414:H414"/>
    <mergeCell ref="E417:F417"/>
    <mergeCell ref="G417:H417"/>
    <mergeCell ref="E418:F418"/>
    <mergeCell ref="G418:H418"/>
    <mergeCell ref="E422:F422"/>
    <mergeCell ref="G422:H422"/>
    <mergeCell ref="E421:F421"/>
    <mergeCell ref="G421:H421"/>
    <mergeCell ref="E423:F423"/>
    <mergeCell ref="G423:H423"/>
    <mergeCell ref="E424:F424"/>
    <mergeCell ref="G424:H424"/>
    <mergeCell ref="E428:F428"/>
    <mergeCell ref="G428:H428"/>
    <mergeCell ref="E425:F425"/>
    <mergeCell ref="G425:H425"/>
    <mergeCell ref="E426:F426"/>
    <mergeCell ref="G426:H426"/>
    <mergeCell ref="E429:F429"/>
    <mergeCell ref="G429:H429"/>
    <mergeCell ref="E430:F430"/>
    <mergeCell ref="G430:H430"/>
    <mergeCell ref="E434:F434"/>
    <mergeCell ref="G434:H434"/>
    <mergeCell ref="E433:F433"/>
    <mergeCell ref="G433:H433"/>
    <mergeCell ref="E435:F435"/>
    <mergeCell ref="G435:H435"/>
    <mergeCell ref="E436:F436"/>
    <mergeCell ref="G436:H436"/>
    <mergeCell ref="E440:F440"/>
    <mergeCell ref="G440:H440"/>
    <mergeCell ref="E437:F437"/>
    <mergeCell ref="G437:H437"/>
    <mergeCell ref="E438:F438"/>
    <mergeCell ref="G438:H438"/>
    <mergeCell ref="E441:F441"/>
    <mergeCell ref="G441:H441"/>
    <mergeCell ref="E442:F442"/>
    <mergeCell ref="G442:H442"/>
    <mergeCell ref="E446:F446"/>
    <mergeCell ref="G446:H446"/>
    <mergeCell ref="E445:F445"/>
    <mergeCell ref="G445:H445"/>
    <mergeCell ref="E448:F448"/>
    <mergeCell ref="G448:H448"/>
    <mergeCell ref="E449:F449"/>
    <mergeCell ref="G449:H449"/>
    <mergeCell ref="E447:F447"/>
    <mergeCell ref="G447:H447"/>
    <mergeCell ref="E450:F450"/>
    <mergeCell ref="G450:H450"/>
    <mergeCell ref="E451:F451"/>
    <mergeCell ref="G451:H451"/>
    <mergeCell ref="E452:F452"/>
    <mergeCell ref="G452:H452"/>
    <mergeCell ref="E453:F453"/>
    <mergeCell ref="G453:H453"/>
    <mergeCell ref="E454:F454"/>
    <mergeCell ref="G454:H454"/>
    <mergeCell ref="E455:F455"/>
    <mergeCell ref="G455:H455"/>
    <mergeCell ref="E456:F456"/>
    <mergeCell ref="G456:H456"/>
    <mergeCell ref="E457:F457"/>
    <mergeCell ref="G457:H457"/>
    <mergeCell ref="E458:F458"/>
    <mergeCell ref="G458:H458"/>
    <mergeCell ref="E459:F459"/>
    <mergeCell ref="G459:H459"/>
    <mergeCell ref="E460:F460"/>
    <mergeCell ref="G460:H460"/>
    <mergeCell ref="E461:F461"/>
    <mergeCell ref="G461:H461"/>
    <mergeCell ref="E462:F462"/>
    <mergeCell ref="G462:H462"/>
    <mergeCell ref="E463:F463"/>
    <mergeCell ref="G463:H463"/>
    <mergeCell ref="E464:F464"/>
    <mergeCell ref="G464:H464"/>
    <mergeCell ref="E465:F465"/>
    <mergeCell ref="G465:H465"/>
    <mergeCell ref="E466:F466"/>
    <mergeCell ref="G466:H466"/>
    <mergeCell ref="E467:F467"/>
    <mergeCell ref="G467:H467"/>
    <mergeCell ref="E468:F468"/>
    <mergeCell ref="G468:H468"/>
    <mergeCell ref="E469:F469"/>
    <mergeCell ref="G469:H469"/>
    <mergeCell ref="E470:F470"/>
    <mergeCell ref="G470:H470"/>
    <mergeCell ref="E471:F471"/>
    <mergeCell ref="G471:H471"/>
    <mergeCell ref="E472:F472"/>
    <mergeCell ref="G472:H472"/>
    <mergeCell ref="E473:F473"/>
    <mergeCell ref="G473:H47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H27"/>
  <sheetViews>
    <sheetView zoomScalePageLayoutView="0" workbookViewId="0" topLeftCell="A1">
      <selection activeCell="D27" sqref="D27"/>
    </sheetView>
  </sheetViews>
  <sheetFormatPr defaultColWidth="9.00390625" defaultRowHeight="12.75"/>
  <cols>
    <col min="2" max="2" width="27.00390625" style="0" bestFit="1" customWidth="1"/>
    <col min="3" max="4" width="15.375" style="0" bestFit="1" customWidth="1"/>
    <col min="5" max="6" width="13.875" style="0" bestFit="1" customWidth="1"/>
    <col min="8" max="8" width="13.875" style="0" bestFit="1" customWidth="1"/>
  </cols>
  <sheetData>
    <row r="1" spans="1:4" ht="12.75">
      <c r="A1" s="240" t="s">
        <v>244</v>
      </c>
      <c r="B1" s="241"/>
      <c r="C1" s="241"/>
      <c r="D1" s="241"/>
    </row>
    <row r="2" spans="1:4" ht="15.75">
      <c r="A2" s="242" t="s">
        <v>405</v>
      </c>
      <c r="B2" s="241"/>
      <c r="C2" s="241"/>
      <c r="D2" s="241"/>
    </row>
    <row r="3" spans="1:4" ht="12.75">
      <c r="A3" s="243" t="s">
        <v>246</v>
      </c>
      <c r="B3" s="243" t="s">
        <v>247</v>
      </c>
      <c r="C3" s="241"/>
      <c r="D3" s="241"/>
    </row>
    <row r="4" spans="1:4" ht="12.75">
      <c r="A4" s="244" t="s">
        <v>248</v>
      </c>
      <c r="B4" s="245" t="s">
        <v>249</v>
      </c>
      <c r="C4" s="245" t="s">
        <v>250</v>
      </c>
      <c r="D4" s="245" t="s">
        <v>251</v>
      </c>
    </row>
    <row r="5" spans="1:4" ht="12.75">
      <c r="A5" s="246">
        <v>5610</v>
      </c>
      <c r="B5" s="247" t="s">
        <v>253</v>
      </c>
      <c r="C5" s="248"/>
      <c r="D5" s="248"/>
    </row>
    <row r="6" spans="1:6" ht="12.75">
      <c r="A6" s="270"/>
      <c r="B6" s="271">
        <v>5510</v>
      </c>
      <c r="C6" s="280">
        <v>-122447822.29</v>
      </c>
      <c r="D6" s="273"/>
      <c r="F6">
        <f>LOOKUP('5610'!B6,mapping!A:A,mapping!G:G)</f>
        <v>0</v>
      </c>
    </row>
    <row r="7" spans="1:8" ht="12.75">
      <c r="A7" s="270"/>
      <c r="B7" s="271">
        <v>6010</v>
      </c>
      <c r="C7" s="273"/>
      <c r="D7" s="272">
        <v>1026402780.46</v>
      </c>
      <c r="F7">
        <f>LOOKUP('5610'!B7,mapping!A:A,mapping!G:G)</f>
        <v>10</v>
      </c>
      <c r="H7" s="223"/>
    </row>
    <row r="8" spans="1:6" ht="12.75">
      <c r="A8" s="270"/>
      <c r="B8" s="271">
        <v>6020</v>
      </c>
      <c r="C8" s="272">
        <v>66758434.03</v>
      </c>
      <c r="D8" s="273"/>
      <c r="F8">
        <f>LOOKUP('5610'!B8,mapping!A:A,mapping!G:G)</f>
        <v>10</v>
      </c>
    </row>
    <row r="9" spans="1:6" ht="12.75">
      <c r="A9" s="270"/>
      <c r="B9" s="271">
        <v>6110</v>
      </c>
      <c r="C9" s="273"/>
      <c r="D9" s="272">
        <v>4334698.48</v>
      </c>
      <c r="F9">
        <f>LOOKUP('5610'!B9,mapping!A:A,mapping!G:G)</f>
        <v>21</v>
      </c>
    </row>
    <row r="10" spans="1:6" ht="12.75">
      <c r="A10" s="270"/>
      <c r="B10" s="271">
        <v>6160</v>
      </c>
      <c r="C10" s="273"/>
      <c r="D10" s="272">
        <v>142906.82</v>
      </c>
      <c r="F10">
        <f>LOOKUP('5610'!B10,mapping!A:A,mapping!G:G)</f>
        <v>21</v>
      </c>
    </row>
    <row r="11" spans="1:6" ht="12.75">
      <c r="A11" s="270"/>
      <c r="B11" s="271">
        <v>6250</v>
      </c>
      <c r="C11" s="273"/>
      <c r="D11" s="272">
        <v>38831604.28</v>
      </c>
      <c r="F11">
        <f>LOOKUP('5610'!B11,mapping!A:A,mapping!G:G)</f>
        <v>0</v>
      </c>
    </row>
    <row r="12" spans="1:6" ht="12.75">
      <c r="A12" s="270"/>
      <c r="B12" s="271">
        <v>6280</v>
      </c>
      <c r="C12" s="273"/>
      <c r="D12" s="272">
        <v>64982832.84</v>
      </c>
      <c r="F12">
        <f>LOOKUP('5610'!B12,mapping!A:A,mapping!G:G)</f>
        <v>16</v>
      </c>
    </row>
    <row r="13" spans="1:6" ht="12.75">
      <c r="A13" s="270"/>
      <c r="B13" s="271">
        <v>7010</v>
      </c>
      <c r="C13" s="272">
        <v>667381920.83</v>
      </c>
      <c r="D13" s="273"/>
      <c r="F13">
        <f>LOOKUP('5610'!B13,mapping!A:A,mapping!G:G)</f>
        <v>11</v>
      </c>
    </row>
    <row r="14" spans="1:6" ht="12.75">
      <c r="A14" s="270"/>
      <c r="B14" s="271">
        <v>7110</v>
      </c>
      <c r="C14" s="272">
        <v>193458450.62</v>
      </c>
      <c r="D14" s="273"/>
      <c r="F14">
        <f>LOOKUP('5610'!B14,mapping!A:A,mapping!G:G)</f>
        <v>13</v>
      </c>
    </row>
    <row r="15" spans="1:6" ht="12.75">
      <c r="A15" s="270"/>
      <c r="B15" s="271">
        <v>7210</v>
      </c>
      <c r="C15" s="272">
        <v>116786261.07</v>
      </c>
      <c r="D15" s="273"/>
      <c r="F15">
        <f>LOOKUP('5610'!B15,mapping!A:A,mapping!G:G)</f>
        <v>14</v>
      </c>
    </row>
    <row r="16" spans="1:6" ht="12.75">
      <c r="A16" s="270"/>
      <c r="B16" s="271">
        <v>7211</v>
      </c>
      <c r="C16" s="328">
        <v>65</v>
      </c>
      <c r="D16" s="273"/>
      <c r="F16">
        <f>LOOKUP('5610'!B16,mapping!A:A,mapping!G:G)</f>
        <v>14</v>
      </c>
    </row>
    <row r="17" spans="1:6" ht="12.75">
      <c r="A17" s="270"/>
      <c r="B17" s="271">
        <v>7310</v>
      </c>
      <c r="C17" s="272">
        <v>117919679.36</v>
      </c>
      <c r="D17" s="273"/>
      <c r="F17">
        <f>LOOKUP('5610'!B17,mapping!A:A,mapping!G:G)</f>
        <v>22</v>
      </c>
    </row>
    <row r="18" spans="1:6" ht="12.75">
      <c r="A18" s="270"/>
      <c r="B18" s="271">
        <v>7410</v>
      </c>
      <c r="C18" s="272">
        <v>497827.37</v>
      </c>
      <c r="D18" s="273"/>
      <c r="F18">
        <f>LOOKUP('5610'!B18,mapping!A:A,mapping!G:G)</f>
        <v>15</v>
      </c>
    </row>
    <row r="19" spans="1:6" ht="12.75">
      <c r="A19" s="270"/>
      <c r="B19" s="271">
        <v>7430</v>
      </c>
      <c r="C19" s="272">
        <v>41147921.1</v>
      </c>
      <c r="D19" s="273"/>
      <c r="F19">
        <f>LOOKUP('5610'!B19,mapping!A:A,mapping!G:G)</f>
        <v>0</v>
      </c>
    </row>
    <row r="20" spans="1:6" ht="12.75">
      <c r="A20" s="270"/>
      <c r="B20" s="271">
        <v>7470</v>
      </c>
      <c r="C20" s="272">
        <v>41848218.01</v>
      </c>
      <c r="D20" s="273"/>
      <c r="F20">
        <f>LOOKUP('5610'!B20,mapping!A:A,mapping!G:G)</f>
        <v>15</v>
      </c>
    </row>
    <row r="21" spans="1:6" ht="12.75">
      <c r="A21" s="270"/>
      <c r="B21" s="271">
        <v>7710</v>
      </c>
      <c r="C21" s="272">
        <v>11343867.78</v>
      </c>
      <c r="D21" s="273"/>
      <c r="F21">
        <f>LOOKUP('5610'!B21,mapping!A:A,mapping!G:G)</f>
        <v>101</v>
      </c>
    </row>
    <row r="22" spans="3:5" ht="12.75">
      <c r="C22">
        <f>SUM(C7:C21)</f>
        <v>1257142645.1699996</v>
      </c>
      <c r="D22" s="223">
        <f>SUM(D7:D19)</f>
        <v>1134694822.88</v>
      </c>
      <c r="E22" s="223">
        <f>C22-D22</f>
        <v>122447822.28999949</v>
      </c>
    </row>
    <row r="23" spans="5:6" ht="12.75">
      <c r="E23" s="223">
        <f>E22-C8</f>
        <v>55689388.259999484</v>
      </c>
      <c r="F23" s="223">
        <f>E22-C21</f>
        <v>111103954.50999948</v>
      </c>
    </row>
    <row r="25" ht="12.75">
      <c r="C25" s="223">
        <f>SUM(C13:C20)</f>
        <v>1179040343.3599997</v>
      </c>
    </row>
    <row r="26" ht="12.75">
      <c r="D26" s="223">
        <f>SUM(D7:D12)-C8</f>
        <v>1067936388.8500001</v>
      </c>
    </row>
    <row r="27" ht="12.75">
      <c r="D27" s="223">
        <f>D26-C25</f>
        <v>-111103954.50999951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J18" sqref="J18"/>
    </sheetView>
  </sheetViews>
  <sheetFormatPr defaultColWidth="9.00390625" defaultRowHeight="12.75"/>
  <cols>
    <col min="3" max="3" width="15.125" style="0" customWidth="1"/>
    <col min="4" max="4" width="14.875" style="0" bestFit="1" customWidth="1"/>
    <col min="6" max="6" width="27.75390625" style="0" bestFit="1" customWidth="1"/>
    <col min="11" max="11" width="15.375" style="0" bestFit="1" customWidth="1"/>
    <col min="12" max="12" width="12.875" style="0" bestFit="1" customWidth="1"/>
    <col min="17" max="18" width="11.875" style="0" bestFit="1" customWidth="1"/>
  </cols>
  <sheetData>
    <row r="1" spans="1:18" ht="12.75">
      <c r="A1" s="251" t="s">
        <v>244</v>
      </c>
      <c r="B1" s="252"/>
      <c r="C1" s="252"/>
      <c r="D1" s="252"/>
      <c r="I1" s="303" t="s">
        <v>244</v>
      </c>
      <c r="J1" s="304"/>
      <c r="K1" s="304"/>
      <c r="L1" s="304"/>
      <c r="O1" s="303" t="s">
        <v>244</v>
      </c>
      <c r="P1" s="304"/>
      <c r="Q1" s="304"/>
      <c r="R1" s="304"/>
    </row>
    <row r="2" spans="1:18" ht="15.75">
      <c r="A2" s="253" t="s">
        <v>408</v>
      </c>
      <c r="B2" s="252"/>
      <c r="C2" s="252"/>
      <c r="D2" s="252"/>
      <c r="I2" s="305" t="s">
        <v>468</v>
      </c>
      <c r="J2" s="304"/>
      <c r="K2" s="304"/>
      <c r="L2" s="304"/>
      <c r="O2" s="305" t="s">
        <v>469</v>
      </c>
      <c r="P2" s="304"/>
      <c r="Q2" s="304"/>
      <c r="R2" s="304"/>
    </row>
    <row r="3" spans="1:18" ht="12.75">
      <c r="A3" s="254" t="s">
        <v>246</v>
      </c>
      <c r="B3" s="254" t="s">
        <v>247</v>
      </c>
      <c r="C3" s="252"/>
      <c r="D3" s="252"/>
      <c r="I3" s="306" t="s">
        <v>246</v>
      </c>
      <c r="J3" s="306" t="s">
        <v>247</v>
      </c>
      <c r="K3" s="304"/>
      <c r="L3" s="304"/>
      <c r="O3" s="306" t="s">
        <v>246</v>
      </c>
      <c r="P3" s="306" t="s">
        <v>247</v>
      </c>
      <c r="Q3" s="304"/>
      <c r="R3" s="304"/>
    </row>
    <row r="4" spans="1:18" ht="25.5">
      <c r="A4" s="255" t="s">
        <v>248</v>
      </c>
      <c r="B4" s="256" t="s">
        <v>249</v>
      </c>
      <c r="C4" s="256" t="s">
        <v>250</v>
      </c>
      <c r="D4" s="256" t="s">
        <v>251</v>
      </c>
      <c r="I4" s="307" t="s">
        <v>248</v>
      </c>
      <c r="J4" s="308" t="s">
        <v>249</v>
      </c>
      <c r="K4" s="308" t="s">
        <v>250</v>
      </c>
      <c r="L4" s="308" t="s">
        <v>251</v>
      </c>
      <c r="O4" s="307" t="s">
        <v>248</v>
      </c>
      <c r="P4" s="308" t="s">
        <v>249</v>
      </c>
      <c r="Q4" s="308" t="s">
        <v>250</v>
      </c>
      <c r="R4" s="308" t="s">
        <v>251</v>
      </c>
    </row>
    <row r="5" spans="1:18" ht="36">
      <c r="A5" s="257">
        <v>1000</v>
      </c>
      <c r="B5" s="258" t="s">
        <v>253</v>
      </c>
      <c r="C5" s="259">
        <v>46510152.11</v>
      </c>
      <c r="D5" s="260"/>
      <c r="I5" s="309">
        <v>2410</v>
      </c>
      <c r="J5" s="310" t="s">
        <v>253</v>
      </c>
      <c r="K5" s="311">
        <v>2489267535.84</v>
      </c>
      <c r="L5" s="312"/>
      <c r="O5" s="309">
        <v>2700</v>
      </c>
      <c r="P5" s="310" t="s">
        <v>253</v>
      </c>
      <c r="Q5" s="311">
        <v>2806145.56</v>
      </c>
      <c r="R5" s="312"/>
    </row>
    <row r="6" spans="1:18" ht="12.75">
      <c r="A6" s="318"/>
      <c r="B6" s="319">
        <v>1010</v>
      </c>
      <c r="C6" s="320">
        <v>453663275</v>
      </c>
      <c r="D6" s="320">
        <v>1676100</v>
      </c>
      <c r="F6" t="str">
        <f>LOOKUP('1000 (2)'!B6,'[1]mapping'!A:A,'[1]mapping'!E:E)</f>
        <v>ДС</v>
      </c>
      <c r="G6">
        <v>0</v>
      </c>
      <c r="I6" s="318"/>
      <c r="J6" s="319">
        <v>2422</v>
      </c>
      <c r="K6" s="321"/>
      <c r="L6" s="320">
        <v>201139.02</v>
      </c>
      <c r="O6" s="318"/>
      <c r="P6" s="319">
        <v>3310</v>
      </c>
      <c r="Q6" s="320">
        <v>7800</v>
      </c>
      <c r="R6" s="321"/>
    </row>
    <row r="7" spans="1:18" ht="12.75">
      <c r="A7" s="318"/>
      <c r="B7" s="319">
        <v>1021</v>
      </c>
      <c r="C7" s="320">
        <v>338119951</v>
      </c>
      <c r="D7" s="320">
        <v>340316275</v>
      </c>
      <c r="F7" t="str">
        <f>LOOKUP('1000 (2)'!B7,'[1]mapping'!A:A,'[1]mapping'!E:E)</f>
        <v>ДС</v>
      </c>
      <c r="G7">
        <v>0</v>
      </c>
      <c r="I7" s="318"/>
      <c r="J7" s="319">
        <v>2424</v>
      </c>
      <c r="K7" s="321"/>
      <c r="L7" s="320">
        <v>130787.28</v>
      </c>
      <c r="O7" s="318"/>
      <c r="P7" s="319">
        <v>7110</v>
      </c>
      <c r="Q7" s="321"/>
      <c r="R7" s="320">
        <v>12908.42</v>
      </c>
    </row>
    <row r="8" spans="1:18" ht="12.75">
      <c r="A8" s="318"/>
      <c r="B8" s="319">
        <v>1022</v>
      </c>
      <c r="C8" s="320">
        <v>99785837.5</v>
      </c>
      <c r="D8" s="320">
        <v>100254655.7</v>
      </c>
      <c r="F8" t="str">
        <f>LOOKUP('1000 (2)'!B8,'[1]mapping'!A:A,'[1]mapping'!E:E)</f>
        <v>ДС</v>
      </c>
      <c r="G8">
        <v>0</v>
      </c>
      <c r="I8" s="318"/>
      <c r="J8" s="319">
        <v>2425</v>
      </c>
      <c r="K8" s="321"/>
      <c r="L8" s="320">
        <v>3348.3</v>
      </c>
      <c r="O8" s="318"/>
      <c r="P8" s="319">
        <v>7210</v>
      </c>
      <c r="Q8" s="321"/>
      <c r="R8" s="320">
        <v>191930.14</v>
      </c>
    </row>
    <row r="9" spans="1:18" ht="12.75">
      <c r="A9" s="318"/>
      <c r="B9" s="319">
        <v>1030</v>
      </c>
      <c r="C9" s="320">
        <v>1084097189.46</v>
      </c>
      <c r="D9" s="320">
        <v>1461636808.5100002</v>
      </c>
      <c r="F9" t="str">
        <f>LOOKUP('1000 (2)'!B9,'[1]mapping'!A:A,'[1]mapping'!E:E)</f>
        <v>ДС</v>
      </c>
      <c r="G9">
        <v>0</v>
      </c>
      <c r="I9" s="318"/>
      <c r="J9" s="319">
        <v>2931</v>
      </c>
      <c r="K9" s="320">
        <v>3184697.07</v>
      </c>
      <c r="L9" s="321"/>
      <c r="O9" s="318"/>
      <c r="P9" s="319">
        <v>8310</v>
      </c>
      <c r="Q9" s="321"/>
      <c r="R9" s="320">
        <v>18317.21</v>
      </c>
    </row>
    <row r="10" spans="1:18" ht="12.75">
      <c r="A10" s="318"/>
      <c r="B10" s="319">
        <v>1050</v>
      </c>
      <c r="C10" s="320">
        <v>259206875.19</v>
      </c>
      <c r="D10" s="320">
        <v>306620265.29</v>
      </c>
      <c r="F10" t="str">
        <f>LOOKUP('1000 (2)'!B10,'[1]mapping'!A:A,'[1]mapping'!E:E)</f>
        <v>ДС</v>
      </c>
      <c r="G10">
        <v>0</v>
      </c>
      <c r="I10" s="318"/>
      <c r="J10" s="319">
        <v>2934</v>
      </c>
      <c r="K10" s="320">
        <v>17502615.19</v>
      </c>
      <c r="L10" s="321"/>
      <c r="O10" s="313"/>
      <c r="P10" s="314"/>
      <c r="Q10" s="315"/>
      <c r="R10" s="316"/>
    </row>
    <row r="11" spans="1:18" ht="12.75">
      <c r="A11" s="318"/>
      <c r="B11" s="319">
        <v>1060</v>
      </c>
      <c r="C11" s="320">
        <v>559490144.82</v>
      </c>
      <c r="D11" s="320">
        <v>583859168.47</v>
      </c>
      <c r="F11" t="str">
        <f>LOOKUP('1000 (2)'!B11,'[1]mapping'!A:A,'[1]mapping'!E:E)</f>
        <v>ДС</v>
      </c>
      <c r="G11">
        <v>70</v>
      </c>
      <c r="I11" s="318"/>
      <c r="J11" s="319">
        <v>3310</v>
      </c>
      <c r="K11" s="320">
        <v>2229903.61</v>
      </c>
      <c r="L11" s="321"/>
      <c r="O11" s="313"/>
      <c r="P11" s="314"/>
      <c r="Q11" s="316"/>
      <c r="R11" s="315"/>
    </row>
    <row r="12" spans="1:18" ht="12.75">
      <c r="A12" s="318"/>
      <c r="B12" s="319">
        <v>1150</v>
      </c>
      <c r="C12" s="321"/>
      <c r="D12" s="320">
        <v>300000000</v>
      </c>
      <c r="F12" t="str">
        <f>LOOKUP('1000 (2)'!B12,'[1]mapping'!A:A,'[1]mapping'!E:E)</f>
        <v>ДЗ доченим</v>
      </c>
      <c r="G12">
        <v>11</v>
      </c>
      <c r="I12" s="318"/>
      <c r="J12" s="319">
        <v>7410</v>
      </c>
      <c r="K12" s="321"/>
      <c r="L12" s="320">
        <v>497827.37</v>
      </c>
      <c r="O12" s="317"/>
      <c r="P12" s="310" t="s">
        <v>255</v>
      </c>
      <c r="Q12" s="311">
        <v>1282001.63</v>
      </c>
      <c r="R12" s="311">
        <v>1293114.26</v>
      </c>
    </row>
    <row r="13" spans="1:18" ht="24">
      <c r="A13" s="318"/>
      <c r="B13" s="319">
        <v>1210</v>
      </c>
      <c r="C13" s="320">
        <v>380686621</v>
      </c>
      <c r="D13" s="320">
        <v>397622.18</v>
      </c>
      <c r="F13" t="str">
        <f>LOOKUP('1000 (2)'!B13,'[1]mapping'!A:A,'[1]mapping'!E:E)</f>
        <v>ДЗ торговая</v>
      </c>
      <c r="G13">
        <v>11</v>
      </c>
      <c r="I13" s="313"/>
      <c r="J13" s="314"/>
      <c r="K13" s="316"/>
      <c r="L13" s="315"/>
      <c r="O13" s="317"/>
      <c r="P13" s="310" t="s">
        <v>256</v>
      </c>
      <c r="Q13" s="311">
        <v>2795032.93</v>
      </c>
      <c r="R13" s="312"/>
    </row>
    <row r="14" spans="1:12" ht="12.75">
      <c r="A14" s="318"/>
      <c r="B14" s="319">
        <v>1220</v>
      </c>
      <c r="C14" s="321"/>
      <c r="D14" s="320">
        <v>2383500</v>
      </c>
      <c r="F14" t="str">
        <f>LOOKUP('1000 (2)'!B14,'[1]mapping'!A:A,'[1]mapping'!E:E)</f>
        <v>ДЗ дочерних</v>
      </c>
      <c r="G14">
        <v>11</v>
      </c>
      <c r="I14" s="313"/>
      <c r="J14" s="314"/>
      <c r="K14" s="316"/>
      <c r="L14" s="315"/>
    </row>
    <row r="15" spans="1:12" ht="12.75">
      <c r="A15" s="318"/>
      <c r="B15" s="319">
        <v>1230</v>
      </c>
      <c r="C15" s="321"/>
      <c r="D15" s="320">
        <v>52310636</v>
      </c>
      <c r="F15" t="str">
        <f>LOOKUP('1000 (2)'!B15,'[1]mapping'!A:A,'[1]mapping'!E:E)</f>
        <v>ДЗ дочерних</v>
      </c>
      <c r="G15">
        <v>11</v>
      </c>
      <c r="I15" s="313"/>
      <c r="J15" s="314"/>
      <c r="K15" s="315"/>
      <c r="L15" s="316"/>
    </row>
    <row r="16" spans="1:12" ht="12.75">
      <c r="A16" s="318"/>
      <c r="B16" s="319">
        <v>1240</v>
      </c>
      <c r="C16" s="320">
        <v>189018500</v>
      </c>
      <c r="D16" s="320">
        <v>17480000</v>
      </c>
      <c r="F16" t="str">
        <f>LOOKUP('1000 (2)'!B16,'[1]mapping'!A:A,'[1]mapping'!E:E)</f>
        <v>ДЗ дочерних</v>
      </c>
      <c r="G16">
        <v>11</v>
      </c>
      <c r="I16" s="313"/>
      <c r="J16" s="314"/>
      <c r="K16" s="315"/>
      <c r="L16" s="316"/>
    </row>
    <row r="17" spans="1:12" ht="12.75">
      <c r="A17" s="318"/>
      <c r="B17" s="319">
        <v>1251</v>
      </c>
      <c r="C17" s="320">
        <v>2899522</v>
      </c>
      <c r="D17" s="320">
        <v>16164616</v>
      </c>
      <c r="F17" t="str">
        <f>LOOKUP('1000 (2)'!B17,'[1]mapping'!A:A,'[1]mapping'!E:E)</f>
        <v>ДЗ прочая</v>
      </c>
      <c r="G17">
        <v>11</v>
      </c>
      <c r="I17" s="313"/>
      <c r="J17" s="314"/>
      <c r="K17" s="316"/>
      <c r="L17" s="315"/>
    </row>
    <row r="18" spans="1:12" ht="12.75">
      <c r="A18" s="318"/>
      <c r="B18" s="319">
        <v>1252</v>
      </c>
      <c r="C18" s="321"/>
      <c r="D18" s="320">
        <v>1479700</v>
      </c>
      <c r="F18" t="str">
        <f>LOOKUP('1000 (2)'!B18,'[1]mapping'!A:A,'[1]mapping'!E:E)</f>
        <v>ДЗ прочая</v>
      </c>
      <c r="G18">
        <v>15</v>
      </c>
      <c r="I18" s="313"/>
      <c r="J18" s="314"/>
      <c r="K18" s="315"/>
      <c r="L18" s="316"/>
    </row>
    <row r="19" spans="1:12" ht="12.75">
      <c r="A19" s="318"/>
      <c r="B19" s="319">
        <v>1254</v>
      </c>
      <c r="C19" s="320">
        <v>2000</v>
      </c>
      <c r="D19" s="321"/>
      <c r="F19" t="str">
        <f>LOOKUP('1000 (2)'!B19,'[1]mapping'!A:A,'[1]mapping'!E:E)</f>
        <v>ДЗ прочая</v>
      </c>
      <c r="G19">
        <v>11</v>
      </c>
      <c r="I19" s="313"/>
      <c r="J19" s="314"/>
      <c r="K19" s="315"/>
      <c r="L19" s="316"/>
    </row>
    <row r="20" spans="1:12" ht="12.75">
      <c r="A20" s="318"/>
      <c r="B20" s="319">
        <v>1270</v>
      </c>
      <c r="C20" s="320">
        <v>3605374.06</v>
      </c>
      <c r="D20" s="321"/>
      <c r="F20" t="str">
        <f>LOOKUP('1000 (2)'!B20,'[1]mapping'!A:A,'[1]mapping'!E:E)</f>
        <v>ДЗ вознаграждения</v>
      </c>
      <c r="G20">
        <v>26</v>
      </c>
      <c r="I20" s="313"/>
      <c r="J20" s="314"/>
      <c r="K20" s="316"/>
      <c r="L20" s="315"/>
    </row>
    <row r="21" spans="1:12" ht="12.75">
      <c r="A21" s="318"/>
      <c r="B21" s="319">
        <v>1284</v>
      </c>
      <c r="C21" s="320">
        <v>504060</v>
      </c>
      <c r="D21" s="320">
        <v>874000</v>
      </c>
      <c r="F21" t="str">
        <f>LOOKUP('1000 (2)'!B21,'[1]mapping'!A:A,'[1]mapping'!E:E)</f>
        <v>ДЗ прочая</v>
      </c>
      <c r="G21">
        <v>13</v>
      </c>
      <c r="I21" s="317"/>
      <c r="J21" s="310" t="s">
        <v>255</v>
      </c>
      <c r="K21" s="311">
        <v>85036632.71</v>
      </c>
      <c r="L21" s="311">
        <v>51727459.75</v>
      </c>
    </row>
    <row r="22" spans="1:12" ht="24">
      <c r="A22" s="318"/>
      <c r="B22" s="319">
        <v>1410</v>
      </c>
      <c r="C22" s="321"/>
      <c r="D22" s="320">
        <v>21177323.84</v>
      </c>
      <c r="F22" t="str">
        <f>LOOKUP('1000 (2)'!B22,'[1]mapping'!A:A,'[1]mapping'!E:E)</f>
        <v>ДЗ налоги</v>
      </c>
      <c r="G22">
        <v>13</v>
      </c>
      <c r="I22" s="317"/>
      <c r="J22" s="310" t="s">
        <v>256</v>
      </c>
      <c r="K22" s="311">
        <v>2522576708.8</v>
      </c>
      <c r="L22" s="312"/>
    </row>
    <row r="23" spans="1:7" ht="12.75">
      <c r="A23" s="318"/>
      <c r="B23" s="319">
        <v>1420</v>
      </c>
      <c r="C23" s="320">
        <v>280285.12</v>
      </c>
      <c r="D23" s="321"/>
      <c r="F23" t="str">
        <f>LOOKUP('1000 (2)'!B23,'[1]mapping'!A:A,'[1]mapping'!E:E)</f>
        <v>ДЗ налоги</v>
      </c>
      <c r="G23">
        <v>70</v>
      </c>
    </row>
    <row r="24" spans="1:7" ht="12.75">
      <c r="A24" s="318"/>
      <c r="B24" s="319">
        <v>1430</v>
      </c>
      <c r="C24" s="321"/>
      <c r="D24" s="320">
        <v>120742</v>
      </c>
      <c r="F24" t="str">
        <f>LOOKUP('1000 (2)'!B24,'[1]mapping'!A:A,'[1]mapping'!E:E)</f>
        <v>ДЗ прочие платежи</v>
      </c>
      <c r="G24">
        <v>16</v>
      </c>
    </row>
    <row r="25" spans="1:7" ht="12.75">
      <c r="A25" s="318"/>
      <c r="B25" s="319">
        <v>1611</v>
      </c>
      <c r="C25" s="320">
        <v>60153300</v>
      </c>
      <c r="D25" s="320">
        <v>318823748.51</v>
      </c>
      <c r="F25" t="str">
        <f>LOOKUP('1000 (2)'!B25,'[1]mapping'!A:A,'[1]mapping'!E:E)</f>
        <v>ДЗ авансы</v>
      </c>
      <c r="G25">
        <v>92.101</v>
      </c>
    </row>
    <row r="26" spans="1:7" ht="12.75">
      <c r="A26" s="318"/>
      <c r="B26" s="319">
        <v>1612</v>
      </c>
      <c r="C26" s="320">
        <v>2438375</v>
      </c>
      <c r="D26" s="320">
        <v>604913867.77</v>
      </c>
      <c r="F26" t="str">
        <f>LOOKUP('1000 (2)'!B26,'[1]mapping'!A:A,'[1]mapping'!E:E)</f>
        <v>ДЗ авансы</v>
      </c>
      <c r="G26">
        <v>26</v>
      </c>
    </row>
    <row r="27" spans="1:7" ht="12.75">
      <c r="A27" s="318"/>
      <c r="B27" s="319">
        <v>2184</v>
      </c>
      <c r="C27" s="320">
        <v>1000000</v>
      </c>
      <c r="D27" s="321"/>
      <c r="F27" t="str">
        <f>LOOKUP('1000 (2)'!B27,'[1]mapping'!A:A,'[1]mapping'!E:E)</f>
        <v>ДЗ прочие </v>
      </c>
      <c r="G27">
        <v>26</v>
      </c>
    </row>
    <row r="28" spans="1:7" ht="12.75">
      <c r="A28" s="318"/>
      <c r="B28" s="319">
        <v>3010</v>
      </c>
      <c r="C28" s="320">
        <v>1520000000</v>
      </c>
      <c r="D28" s="320">
        <v>25000000</v>
      </c>
      <c r="F28" t="str">
        <f>LOOKUP('1000 (2)'!B28,'[1]mapping'!A:A,'[1]mapping'!E:E)</f>
        <v>Займы</v>
      </c>
      <c r="G28">
        <v>26</v>
      </c>
    </row>
    <row r="29" spans="1:7" ht="12.75">
      <c r="A29" s="318"/>
      <c r="B29" s="319">
        <v>3050</v>
      </c>
      <c r="C29" s="320">
        <v>330000000</v>
      </c>
      <c r="D29" s="320">
        <v>30000000</v>
      </c>
      <c r="F29" t="str">
        <f>LOOKUP('1000 (2)'!B29,'[1]mapping'!A:A,'[1]mapping'!E:E)</f>
        <v>Займы внутри группы</v>
      </c>
      <c r="G29">
        <v>26</v>
      </c>
    </row>
    <row r="30" spans="1:7" ht="12.75">
      <c r="A30" s="318"/>
      <c r="B30" s="319">
        <v>3110</v>
      </c>
      <c r="C30" s="321"/>
      <c r="D30" s="320">
        <v>2047502.77</v>
      </c>
      <c r="F30" t="str">
        <f>LOOKUP('1000 (2)'!B30,'[1]mapping'!A:A,'[1]mapping'!E:E)</f>
        <v>КЗ налоги</v>
      </c>
      <c r="G30">
        <v>26</v>
      </c>
    </row>
    <row r="31" spans="1:7" ht="12.75">
      <c r="A31" s="318"/>
      <c r="B31" s="319">
        <v>3120</v>
      </c>
      <c r="C31" s="321"/>
      <c r="D31" s="320">
        <v>21025623.52</v>
      </c>
      <c r="F31" t="str">
        <f>LOOKUP('1000 (2)'!B31,'[1]mapping'!A:A,'[1]mapping'!E:E)</f>
        <v>КЗ налоги</v>
      </c>
      <c r="G31">
        <v>26</v>
      </c>
    </row>
    <row r="32" spans="1:7" ht="12.75">
      <c r="A32" s="318"/>
      <c r="B32" s="319">
        <v>3130</v>
      </c>
      <c r="C32" s="321"/>
      <c r="D32" s="320">
        <v>32645450</v>
      </c>
      <c r="F32" t="str">
        <f>LOOKUP('1000 (2)'!B32,'[1]mapping'!A:A,'[1]mapping'!E:E)</f>
        <v>КЗ налоги</v>
      </c>
      <c r="G32">
        <v>26</v>
      </c>
    </row>
    <row r="33" spans="1:7" ht="12.75">
      <c r="A33" s="318"/>
      <c r="B33" s="319">
        <v>3150</v>
      </c>
      <c r="C33" s="321"/>
      <c r="D33" s="320">
        <v>15365247.95</v>
      </c>
      <c r="F33" t="str">
        <f>LOOKUP('1000 (2)'!B33,'[1]mapping'!A:A,'[1]mapping'!E:E)</f>
        <v>КЗ налоги</v>
      </c>
      <c r="G33">
        <v>26</v>
      </c>
    </row>
    <row r="34" spans="1:7" ht="12.75">
      <c r="A34" s="318"/>
      <c r="B34" s="319">
        <v>3160</v>
      </c>
      <c r="C34" s="321"/>
      <c r="D34" s="320">
        <v>480927.04</v>
      </c>
      <c r="F34" t="str">
        <f>LOOKUP('1000 (2)'!B34,'[1]mapping'!A:A,'[1]mapping'!E:E)</f>
        <v>КЗ налоги</v>
      </c>
      <c r="G34">
        <v>26</v>
      </c>
    </row>
    <row r="35" spans="1:7" ht="12.75">
      <c r="A35" s="318"/>
      <c r="B35" s="319">
        <v>3170</v>
      </c>
      <c r="C35" s="321"/>
      <c r="D35" s="320">
        <v>65857</v>
      </c>
      <c r="F35" t="str">
        <f>LOOKUP('1000 (2)'!B35,'[1]mapping'!A:A,'[1]mapping'!E:E)</f>
        <v>КЗ налоги</v>
      </c>
      <c r="G35">
        <v>26</v>
      </c>
    </row>
    <row r="36" spans="1:7" ht="12.75">
      <c r="A36" s="318"/>
      <c r="B36" s="319">
        <v>3180</v>
      </c>
      <c r="C36" s="321"/>
      <c r="D36" s="320">
        <v>6386989</v>
      </c>
      <c r="F36" t="str">
        <f>LOOKUP('1000 (2)'!B36,'[1]mapping'!A:A,'[1]mapping'!E:E)</f>
        <v>КЗ налоги</v>
      </c>
      <c r="G36">
        <v>21</v>
      </c>
    </row>
    <row r="37" spans="1:7" ht="12.75">
      <c r="A37" s="318"/>
      <c r="B37" s="319">
        <v>3190</v>
      </c>
      <c r="C37" s="321"/>
      <c r="D37" s="320">
        <v>5123720</v>
      </c>
      <c r="F37" t="str">
        <f>LOOKUP('1000 (2)'!B37,'[1]mapping'!A:A,'[1]mapping'!E:E)</f>
        <v>КЗ налоги</v>
      </c>
      <c r="G37">
        <v>21</v>
      </c>
    </row>
    <row r="38" spans="1:7" ht="12.75">
      <c r="A38" s="318"/>
      <c r="B38" s="319">
        <v>3210</v>
      </c>
      <c r="C38" s="320">
        <v>228564.4</v>
      </c>
      <c r="D38" s="320">
        <v>9261195.7</v>
      </c>
      <c r="F38" t="str">
        <f>LOOKUP('1000 (2)'!B38,'[1]mapping'!A:A,'[1]mapping'!E:E)</f>
        <v>КЗ прочие платежи</v>
      </c>
      <c r="G38">
        <v>23</v>
      </c>
    </row>
    <row r="39" spans="1:7" ht="12.75">
      <c r="A39" s="318"/>
      <c r="B39" s="319">
        <v>3220</v>
      </c>
      <c r="C39" s="320">
        <v>821564</v>
      </c>
      <c r="D39" s="320">
        <v>23125287.43</v>
      </c>
      <c r="F39" t="str">
        <f>LOOKUP('1000 (2)'!B39,'[1]mapping'!A:A,'[1]mapping'!E:E)</f>
        <v>КЗ прочие платежи</v>
      </c>
      <c r="G39">
        <v>24</v>
      </c>
    </row>
    <row r="40" spans="1:7" ht="12.75">
      <c r="A40" s="318"/>
      <c r="B40" s="319">
        <v>3310</v>
      </c>
      <c r="C40" s="320">
        <v>70143129.67</v>
      </c>
      <c r="D40" s="320">
        <v>481729347.9</v>
      </c>
      <c r="F40" t="str">
        <f>LOOKUP('1000 (2)'!B40,'[1]mapping'!A:A,'[1]mapping'!E:E)</f>
        <v>КЗ </v>
      </c>
      <c r="G40">
        <v>102</v>
      </c>
    </row>
    <row r="41" spans="1:7" ht="12.75">
      <c r="A41" s="318"/>
      <c r="B41" s="319">
        <v>3320</v>
      </c>
      <c r="C41" s="321"/>
      <c r="D41" s="320">
        <v>119740</v>
      </c>
      <c r="F41" t="str">
        <f>LOOKUP('1000 (2)'!B41,'[1]mapping'!A:A,'[1]mapping'!E:E)</f>
        <v>КЗ </v>
      </c>
      <c r="G41">
        <v>27</v>
      </c>
    </row>
    <row r="42" spans="1:7" ht="12.75">
      <c r="A42" s="318"/>
      <c r="B42" s="319">
        <v>3340</v>
      </c>
      <c r="C42" s="321"/>
      <c r="D42" s="320">
        <v>171555000</v>
      </c>
      <c r="F42" t="str">
        <f>LOOKUP('1000 (2)'!B42,'[1]mapping'!A:A,'[1]mapping'!E:E)</f>
        <v>КЗ </v>
      </c>
      <c r="G42">
        <v>22</v>
      </c>
    </row>
    <row r="43" spans="1:7" ht="12.75">
      <c r="A43" s="318"/>
      <c r="B43" s="319">
        <v>3350</v>
      </c>
      <c r="C43" s="320">
        <v>136681</v>
      </c>
      <c r="D43" s="320">
        <v>182522162.3</v>
      </c>
      <c r="F43" t="str">
        <f>LOOKUP('1000 (2)'!B43,'[1]mapping'!A:A,'[1]mapping'!E:E)</f>
        <v>КЗ ЗП</v>
      </c>
      <c r="G43">
        <v>22</v>
      </c>
    </row>
    <row r="44" spans="1:7" ht="12.75">
      <c r="A44" s="318"/>
      <c r="B44" s="319">
        <v>3381</v>
      </c>
      <c r="C44" s="321"/>
      <c r="D44" s="320">
        <v>92208882.2</v>
      </c>
      <c r="F44" t="str">
        <f>LOOKUP('1000 (2)'!B44,'[1]mapping'!A:A,'[1]mapping'!E:E)</f>
        <v>КЗ вознаграждения займы</v>
      </c>
      <c r="G44">
        <v>120</v>
      </c>
    </row>
    <row r="45" spans="1:7" ht="12.75">
      <c r="A45" s="318"/>
      <c r="B45" s="319">
        <v>3391</v>
      </c>
      <c r="C45" s="321"/>
      <c r="D45" s="320">
        <v>9000328</v>
      </c>
      <c r="F45">
        <f>LOOKUP('1000 (2)'!B45,'[1]mapping'!A:A,'[1]mapping'!E:E)</f>
        <v>0</v>
      </c>
      <c r="G45">
        <v>16</v>
      </c>
    </row>
    <row r="46" spans="1:7" ht="12.75">
      <c r="A46" s="318"/>
      <c r="B46" s="319">
        <v>3395</v>
      </c>
      <c r="C46" s="320">
        <v>1463</v>
      </c>
      <c r="D46" s="320">
        <v>1192613</v>
      </c>
      <c r="F46" t="str">
        <f>LOOKUP('1000 (2)'!B46,'[1]mapping'!A:A,'[1]mapping'!E:E)</f>
        <v>КЗ прочая</v>
      </c>
      <c r="G46">
        <v>27</v>
      </c>
    </row>
    <row r="47" spans="1:7" ht="12.75">
      <c r="A47" s="318"/>
      <c r="B47" s="319">
        <v>3397</v>
      </c>
      <c r="C47" s="320">
        <v>4967</v>
      </c>
      <c r="D47" s="320">
        <v>672706.58</v>
      </c>
      <c r="F47" t="str">
        <f>LOOKUP('1000 (2)'!B47,'[1]mapping'!A:A,'[1]mapping'!E:E)</f>
        <v>КЗ прочая</v>
      </c>
      <c r="G47">
        <v>120</v>
      </c>
    </row>
    <row r="48" spans="1:7" ht="12.75">
      <c r="A48" s="318"/>
      <c r="B48" s="319">
        <v>3511</v>
      </c>
      <c r="C48" s="320">
        <v>1194324011.08</v>
      </c>
      <c r="D48" s="320">
        <v>1241756154.72</v>
      </c>
      <c r="F48" t="str">
        <f>LOOKUP('1000 (2)'!B48,'[1]mapping'!A:A,'[1]mapping'!E:E)</f>
        <v>КЗ авансы</v>
      </c>
      <c r="G48">
        <v>27</v>
      </c>
    </row>
    <row r="49" spans="1:6" ht="12.75">
      <c r="A49" s="318"/>
      <c r="B49" s="319">
        <v>3512</v>
      </c>
      <c r="C49" s="320">
        <v>13746692.49</v>
      </c>
      <c r="D49" s="321"/>
      <c r="F49" t="str">
        <f>LOOKUP('1000 (2)'!B49,'[1]mapping'!A:A,'[1]mapping'!E:E)</f>
        <v>КЗ авансы</v>
      </c>
    </row>
    <row r="50" spans="1:6" ht="12.75">
      <c r="A50" s="318"/>
      <c r="B50" s="319">
        <v>6250</v>
      </c>
      <c r="C50" s="320">
        <v>4146119.64</v>
      </c>
      <c r="D50" s="321"/>
      <c r="F50" t="str">
        <f>LOOKUP('1000 (2)'!B50,'[1]mapping'!A:A,'[1]mapping'!E:E)</f>
        <v>Доходы от курсовой разницы</v>
      </c>
    </row>
    <row r="51" spans="1:6" ht="12.75">
      <c r="A51" s="318"/>
      <c r="B51" s="319">
        <v>6280</v>
      </c>
      <c r="C51" s="322">
        <v>0.08</v>
      </c>
      <c r="D51" s="321"/>
      <c r="F51" t="str">
        <f>LOOKUP('1000 (2)'!B51,'[1]mapping'!A:A,'[1]mapping'!E:E)</f>
        <v>Прочие доходы</v>
      </c>
    </row>
    <row r="52" spans="1:6" ht="12.75">
      <c r="A52" s="318"/>
      <c r="B52" s="319">
        <v>7110</v>
      </c>
      <c r="C52" s="321"/>
      <c r="D52" s="320">
        <v>77852.99</v>
      </c>
      <c r="F52" t="str">
        <f>LOOKUP('1000 (2)'!B52,'[1]mapping'!A:A,'[1]mapping'!E:E)</f>
        <v>Расходы по реализации продукции и оказанию услуг</v>
      </c>
    </row>
    <row r="53" spans="1:6" ht="12.75">
      <c r="A53" s="318"/>
      <c r="B53" s="319">
        <v>7210</v>
      </c>
      <c r="C53" s="321"/>
      <c r="D53" s="320">
        <v>452882.78</v>
      </c>
      <c r="F53" t="str">
        <f>LOOKUP('1000 (2)'!B53,'[1]mapping'!A:A,'[1]mapping'!E:E)</f>
        <v>Административные расходы </v>
      </c>
    </row>
    <row r="54" spans="1:6" ht="12.75">
      <c r="A54" s="318"/>
      <c r="B54" s="319">
        <v>7430</v>
      </c>
      <c r="C54" s="321"/>
      <c r="D54" s="320">
        <v>7730687.94</v>
      </c>
      <c r="F54" t="str">
        <f>LOOKUP('1000 (2)'!B54,'[1]mapping'!A:A,'[1]mapping'!E:E)</f>
        <v>Расходы по курсовой разнице</v>
      </c>
    </row>
    <row r="55" spans="1:6" ht="12.75">
      <c r="A55" s="318"/>
      <c r="B55" s="319">
        <v>7470</v>
      </c>
      <c r="C55" s="321"/>
      <c r="D55" s="320">
        <v>468818.2</v>
      </c>
      <c r="F55" t="str">
        <f>LOOKUP('1000 (2)'!B55,'[1]mapping'!A:A,'[1]mapping'!E:E)</f>
        <v>Прочие расходы</v>
      </c>
    </row>
    <row r="56" spans="1:6" ht="12.75">
      <c r="A56" s="318"/>
      <c r="B56" s="319">
        <v>8110</v>
      </c>
      <c r="C56" s="321"/>
      <c r="D56" s="320">
        <v>11681499.98</v>
      </c>
      <c r="F56" t="str">
        <f>LOOKUP('1000 (2)'!B56,'[1]mapping'!A:A,'[1]mapping'!E:E)</f>
        <v>Производство</v>
      </c>
    </row>
    <row r="57" spans="1:4" ht="12.75">
      <c r="A57" s="323"/>
      <c r="B57" s="324" t="s">
        <v>255</v>
      </c>
      <c r="C57" s="325">
        <v>6568504502.51</v>
      </c>
      <c r="D57" s="325">
        <v>6502185506.27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Исина</cp:lastModifiedBy>
  <cp:lastPrinted>2017-05-17T10:55:13Z</cp:lastPrinted>
  <dcterms:created xsi:type="dcterms:W3CDTF">2006-06-12T10:58:12Z</dcterms:created>
  <dcterms:modified xsi:type="dcterms:W3CDTF">2017-05-18T11:12:26Z</dcterms:modified>
  <cp:category/>
  <cp:version/>
  <cp:contentType/>
  <cp:contentStatus/>
</cp:coreProperties>
</file>