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Period\2018\Jun 2018\pdf's\"/>
    </mc:Choice>
  </mc:AlternateContent>
  <bookViews>
    <workbookView xWindow="360" yWindow="690" windowWidth="11550" windowHeight="7620" tabRatio="841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D44" i="3" l="1"/>
  <c r="B44" i="3"/>
  <c r="D39" i="3"/>
  <c r="B39" i="3"/>
  <c r="D27" i="3"/>
  <c r="D29" i="3" s="1"/>
  <c r="B27" i="3"/>
  <c r="B29" i="3" s="1"/>
  <c r="D30" i="2"/>
  <c r="D31" i="2" s="1"/>
  <c r="B30" i="2"/>
  <c r="B31" i="2" s="1"/>
  <c r="D11" i="2"/>
  <c r="B11" i="2"/>
  <c r="D8" i="2"/>
  <c r="B8" i="2"/>
  <c r="D36" i="1"/>
  <c r="B36" i="1"/>
  <c r="D27" i="1"/>
  <c r="B27" i="1"/>
  <c r="D16" i="1"/>
  <c r="B16" i="1"/>
  <c r="D45" i="3" l="1"/>
  <c r="D48" i="3" s="1"/>
  <c r="B45" i="3"/>
  <c r="B48" i="3" s="1"/>
  <c r="B17" i="2"/>
  <c r="B21" i="2" s="1"/>
  <c r="B23" i="2" s="1"/>
  <c r="B32" i="2" s="1"/>
  <c r="D17" i="2"/>
  <c r="D21" i="2" s="1"/>
  <c r="D23" i="2" s="1"/>
  <c r="D32" i="2" s="1"/>
  <c r="B37" i="1"/>
  <c r="D37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R12" i="37" s="1"/>
  <c r="Q11" i="46"/>
  <c r="R11" i="46" s="1"/>
  <c r="S10" i="44"/>
  <c r="T10" i="44" s="1"/>
  <c r="F11" i="42"/>
  <c r="G11" i="42" s="1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<sst xmlns="http://schemas.openxmlformats.org/spreadsheetml/2006/main" count="204" uniqueCount="134">
  <si>
    <t>Bank</t>
  </si>
  <si>
    <t>Subsidiary</t>
  </si>
  <si>
    <t>diff</t>
  </si>
  <si>
    <t>Per BS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</si>
  <si>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</si>
  <si>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</si>
  <si>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</si>
  <si>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</si>
  <si>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</si>
  <si>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</si>
  <si>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</si>
  <si>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</si>
  <si>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</si>
  <si>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</si>
  <si>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</si>
  <si>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</si>
  <si>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</si>
  <si>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</si>
  <si>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Кредиты, выданные клиентам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</si>
  <si>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</si>
  <si>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</si>
  <si>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</si>
  <si>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</si>
  <si>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</si>
  <si>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</si>
  <si>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</si>
  <si>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Акционерный капитал</t>
  </si>
  <si>
    <t>Прочий совокупный доход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</si>
  <si>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</si>
  <si>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</si>
  <si>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</si>
  <si>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</si>
  <si>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</si>
  <si>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</si>
  <si>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</si>
  <si>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</si>
  <si>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</si>
  <si>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</si>
  <si>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</si>
  <si>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</si>
  <si>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</si>
  <si>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</si>
  <si>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</si>
  <si>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</si>
  <si>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</si>
  <si>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</si>
  <si>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</si>
  <si>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</si>
  <si>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</si>
  <si>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Резерв по общим банковским рискам</t>
  </si>
  <si>
    <t>Депозиты и счета банков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</si>
  <si>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</si>
  <si>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</si>
  <si>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</si>
  <si>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</si>
  <si>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</si>
  <si>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</si>
  <si>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</si>
  <si>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</si>
  <si>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</si>
  <si>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</si>
  <si>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</si>
  <si>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Всего активов</t>
  </si>
  <si>
    <t>Всего обязательств</t>
  </si>
  <si>
    <t>Курсовые разницы при пересчете</t>
  </si>
  <si>
    <t>Всего прочего совокупного дохода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</si>
  <si>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</si>
  <si>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</si>
  <si>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Убыток за период</t>
  </si>
  <si>
    <t>Денежные средства и их эквиваленты по состоянию на конец периода</t>
  </si>
  <si>
    <t>Производные финансовые инструменты, удерживаемые в целях управления риском</t>
  </si>
  <si>
    <t>Инвестиционные ценные бумаги, учитываемые по справедливой стоимости через прочий совокупный доход</t>
  </si>
  <si>
    <t>Инвестиционные ценные бумаги, учитываемые по амортизированной стоимости</t>
  </si>
  <si>
    <t>Резерв по переоценке инвестиционных ценных бумаг, учитываемых по справедливой стоимости через прочий совокупный доход</t>
  </si>
  <si>
    <t>СОБСТВЕННЫЙ КАПИТАЛ</t>
  </si>
  <si>
    <t>Всего собственного капитала</t>
  </si>
  <si>
    <t>Всего обязательств и собственного капитала</t>
  </si>
  <si>
    <t>Балансовая стоимость одной простой акции (тенге)</t>
  </si>
  <si>
    <t>Чистый убыток от операций с производными финансовыми инструментами, удерживаемыми в целях управления риском</t>
  </si>
  <si>
    <t>Чистая прибыль от операций с иностранной валютой</t>
  </si>
  <si>
    <t>Чистая прибыль от операций с инвестиционными ценными бумагами, учитываемыми по справедливой стоимости через прочий совокупный доход</t>
  </si>
  <si>
    <t>Чистые прочие операционные (расходы)/доходы</t>
  </si>
  <si>
    <t>Экономия/(расход) по подоходному налогу</t>
  </si>
  <si>
    <t>Прибыль/(убыток) за период</t>
  </si>
  <si>
    <t>Прибыль/(убыток) на акцию</t>
  </si>
  <si>
    <t>Базовая прибыль/(убыток) на акцию (тенге)</t>
  </si>
  <si>
    <t>Чистые выплаты по операциям с производными финансовыми инструментами, удерживаемыми в целях управления риском</t>
  </si>
  <si>
    <t>Прочие (выплаты)/поступления</t>
  </si>
  <si>
    <t>Приобретения инвестиционных ценных бумаг, учитываемых по справедливой стоимости через прочий совокупный доход</t>
  </si>
  <si>
    <t>Продажа и погашение инвестиционных ценных бумаг, учитываемых по справедливой стоимости через прочий совокупный доход</t>
  </si>
  <si>
    <t>Приобретения драгоценных металлов</t>
  </si>
  <si>
    <t>Продажа драгоценных металлов</t>
  </si>
  <si>
    <t>Приобретения инвестиционных ценных бумаг, учитываемых по амортизированной стоимости</t>
  </si>
  <si>
    <t>Погашения инвестиционных ценных бумаг, учитываемых по амортизированной стоимости</t>
  </si>
  <si>
    <t>Продажа основных средств и нематериальных активов</t>
  </si>
  <si>
    <t>Потоки денежных средств, использованные в инвестиционной деятельности</t>
  </si>
  <si>
    <t>Потоки денежных средств от/(использованные в) финансовой деятельности</t>
  </si>
  <si>
    <t>Всего</t>
  </si>
  <si>
    <t xml:space="preserve">Остаток на 1 января 2017 года 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</si>
  <si>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</t>
  </si>
  <si>
    <t>Общий совокупный доход</t>
  </si>
  <si>
    <t>Прибыль за период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</si>
  <si>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доход, переведенное в состав прибыли или убытка</t>
  </si>
  <si>
    <t>Общий совокупный доход за период</t>
  </si>
  <si>
    <t>Прочие движения в собственном капитале</t>
  </si>
  <si>
    <t>Расформирование динамического резерва</t>
  </si>
  <si>
    <t>Эффект от применения МСФО (IFRS) 9</t>
  </si>
  <si>
    <t>Консолидированный промежуточный сжатый отчет о финансовом положении по состоянию на 30 июня 2018 года</t>
  </si>
  <si>
    <t>30 июня 
2018 г. 
(не аудировано) 
тыс. тенге</t>
  </si>
  <si>
    <t>31 декабря 2017 г. 
тыс. тенге</t>
  </si>
  <si>
    <t>Консолидированный промежуточный сжатый отчет о прибыли или убытке и прочем совокупном доходе за шесть месяцев, закончившихся 30 июня 2018 года</t>
  </si>
  <si>
    <t>За шесть месяцев, закончившихся
30 июня 2018 г. 
(не аудировано) 
тыс. тенге</t>
  </si>
  <si>
    <t>За шесть месяцев, закончившихся
30 июня 2017 г. 
(не аудировано) 
тыс. тенге</t>
  </si>
  <si>
    <t>Прибыль/(убыток) до налогообложения</t>
  </si>
  <si>
    <t>Прочий совокупный (убыток)/доход</t>
  </si>
  <si>
    <t>Всего прочего совокупного (убытка)/дохода за период</t>
  </si>
  <si>
    <t>Общий совокупный доход/(убыток) за период</t>
  </si>
  <si>
    <t>Консолидированный промежуточный сжатый отчет о движении денежных средств
за шесть месяцев, закончившихся 30 июня 2018 года</t>
  </si>
  <si>
    <t>Расходы на персонал (выплаты)</t>
  </si>
  <si>
    <t>Прочие общие и административные расходы (выплаты)</t>
  </si>
  <si>
    <t>Чистые потоки денежных средств (использованные в)/от операционной деятельности до уплаты подоходного налога</t>
  </si>
  <si>
    <t>Потоки денежных средств (использованные в)/от операционной деятельности</t>
  </si>
  <si>
    <t>Поступления от выпуска акционерного капитала</t>
  </si>
  <si>
    <t>Чистое (уменьшение)/увеличение денежных средств и их эквивалентов</t>
  </si>
  <si>
    <t>Консолидированный промежуточный сжатый отчет об изменениях в капитале за шесть месяцев, закончившихся 30 июня 2018 года</t>
  </si>
  <si>
    <t>Остаток на 30 июня 2017 года (не аудировано)</t>
  </si>
  <si>
    <t>Общий совокупный убыток</t>
  </si>
  <si>
    <t>Общий совокупный убыток за период</t>
  </si>
  <si>
    <t>Операции с собственниками, отраженные непосредственно в составе собственного капитала</t>
  </si>
  <si>
    <t>Остаток на 1 января 2018 года</t>
  </si>
  <si>
    <t>Остаток на 30 июня 2018 года (не аудировано)</t>
  </si>
  <si>
    <t>Прочий совокупный убыток</t>
  </si>
  <si>
    <t>Всего прочего совокупного убытка</t>
  </si>
  <si>
    <t>Акции выпущенные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</si>
</sst>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80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wrapText="1"/>
    </xf>
    <xf numFmtId="0" fontId="10" fillId="66" borderId="0" xfId="0" applyFont="1" applyFill="1"/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263" fontId="9" fillId="66" borderId="0" xfId="0" applyNumberFormat="1" applyFont="1" applyFill="1"/>
    <xf numFmtId="263" fontId="9" fillId="66" borderId="45" xfId="1" applyNumberFormat="1" applyFont="1" applyFill="1" applyBorder="1"/>
    <xf numFmtId="0" fontId="5" fillId="0" borderId="0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262" fontId="5" fillId="0" borderId="0" xfId="1" applyNumberFormat="1" applyFont="1" applyFill="1" applyAlignment="1">
      <alignment horizontal="right" wrapText="1"/>
    </xf>
    <xf numFmtId="262" fontId="5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wrapText="1"/>
    </xf>
    <xf numFmtId="262" fontId="5" fillId="0" borderId="0" xfId="0" applyNumberFormat="1" applyFont="1" applyFill="1" applyAlignment="1">
      <alignment horizontal="right" wrapText="1"/>
    </xf>
    <xf numFmtId="262" fontId="5" fillId="0" borderId="0" xfId="0" applyNumberFormat="1" applyFont="1" applyFill="1" applyBorder="1" applyAlignment="1">
      <alignment horizontal="right" wrapText="1"/>
    </xf>
    <xf numFmtId="262" fontId="8" fillId="0" borderId="0" xfId="1" applyNumberFormat="1" applyFont="1" applyFill="1" applyAlignment="1">
      <alignment horizontal="right" wrapText="1"/>
    </xf>
    <xf numFmtId="262" fontId="8" fillId="0" borderId="0" xfId="1" applyNumberFormat="1" applyFont="1" applyFill="1" applyBorder="1" applyAlignment="1">
      <alignment horizontal="right" wrapText="1"/>
    </xf>
    <xf numFmtId="0" fontId="145" fillId="0" borderId="0" xfId="0" applyFont="1" applyAlignment="1">
      <alignment wrapText="1"/>
    </xf>
    <xf numFmtId="262" fontId="142" fillId="0" borderId="0" xfId="1" applyNumberFormat="1" applyFont="1" applyFill="1" applyAlignment="1">
      <alignment horizontal="right" wrapText="1"/>
    </xf>
    <xf numFmtId="262" fontId="142" fillId="0" borderId="0" xfId="1" applyNumberFormat="1" applyFont="1" applyFill="1" applyBorder="1" applyAlignment="1">
      <alignment horizontal="right" wrapText="1"/>
    </xf>
    <xf numFmtId="262" fontId="146" fillId="0" borderId="0" xfId="0" applyNumberFormat="1" applyFont="1" applyFill="1" applyBorder="1" applyAlignment="1">
      <alignment horizontal="right" wrapText="1"/>
    </xf>
    <xf numFmtId="262" fontId="8" fillId="0" borderId="43" xfId="1" applyNumberFormat="1" applyFont="1" applyFill="1" applyBorder="1" applyAlignment="1">
      <alignment horizontal="right" wrapText="1"/>
    </xf>
    <xf numFmtId="262" fontId="5" fillId="0" borderId="53" xfId="1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left" wrapText="1"/>
    </xf>
    <xf numFmtId="262" fontId="5" fillId="0" borderId="8" xfId="1" applyNumberFormat="1" applyFont="1" applyFill="1" applyBorder="1" applyAlignment="1">
      <alignment horizontal="right" wrapText="1"/>
    </xf>
    <xf numFmtId="262" fontId="5" fillId="0" borderId="0" xfId="0" applyNumberFormat="1" applyFont="1" applyAlignment="1">
      <alignment horizontal="right" wrapText="1"/>
    </xf>
    <xf numFmtId="262" fontId="5" fillId="0" borderId="0" xfId="0" applyNumberFormat="1" applyFont="1" applyBorder="1" applyAlignment="1">
      <alignment horizontal="right" wrapText="1"/>
    </xf>
    <xf numFmtId="0" fontId="10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262" fontId="18" fillId="0" borderId="0" xfId="1" applyNumberFormat="1" applyFont="1" applyFill="1" applyAlignment="1">
      <alignment horizontal="right" wrapText="1"/>
    </xf>
    <xf numFmtId="0" fontId="145" fillId="0" borderId="0" xfId="0" applyFont="1" applyFill="1" applyAlignment="1">
      <alignment wrapText="1"/>
    </xf>
    <xf numFmtId="0" fontId="10" fillId="0" borderId="0" xfId="0" applyFont="1" applyFill="1" applyBorder="1" applyAlignment="1">
      <alignment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  <xf numFmtId="262" fontId="5" fillId="0" borderId="49" xfId="1" applyNumberFormat="1" applyFont="1" applyFill="1" applyBorder="1" applyAlignment="1">
      <alignment horizontal="right"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  <sheetName val="plan s4eto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6">
          <cell r="P16" t="str">
            <v>!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  <sheetName val="ЯНВАРЬ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>
        <row r="2">
          <cell r="E2">
            <v>139.41</v>
          </cell>
        </row>
      </sheetData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  <sheetName val="IS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8210.09"/>
      <sheetName val="ОС и ИН (120)"/>
      <sheetName val="технический-НЕ УДАЛЯТЬ"/>
      <sheetName val="depreciation testing"/>
      <sheetName val="N-200.1"/>
      <sheetName val="N-500.1"/>
      <sheetName val="тариф"/>
      <sheetName val="#REF!"/>
      <sheetName val="\USER\MANAT\CREDITY\REGION\ARHI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48 "/>
      <sheetName val="B-4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G7" t="str">
            <v>Year To Date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 t="str">
            <v>Total Site Costs</v>
          </cell>
          <cell r="B13">
            <v>0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 t="str">
            <v>Management Fees</v>
          </cell>
          <cell r="B15">
            <v>0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B16">
            <v>0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 t="str">
            <v>Total Cash Operation Costs</v>
          </cell>
          <cell r="B18">
            <v>0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 t="str">
            <v>Other Income/Expense</v>
          </cell>
          <cell r="B20">
            <v>0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B21" t="e">
            <v>#REF!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B22">
            <v>0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 t="str">
            <v>Total Cash Costs</v>
          </cell>
          <cell r="B24">
            <v>0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 t="str">
            <v>Financing Costs</v>
          </cell>
          <cell r="B26">
            <v>0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B27">
            <v>0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B28">
            <v>0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B29">
            <v>0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str">
            <v>Ounces Poured</v>
          </cell>
          <cell r="B32" t="e">
            <v>#REF!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B33" t="e">
            <v>#REF!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B34" t="e">
            <v>#REF!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B35" t="e">
            <v>#REF!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/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/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/>
          <cell r="G3"/>
          <cell r="H3"/>
          <cell r="I3"/>
          <cell r="J3"/>
          <cell r="K3"/>
          <cell r="L3"/>
          <cell r="M3"/>
          <cell r="N3"/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  <sheetName val="Добыча нефти4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>
        <row r="1">
          <cell r="A1">
            <v>0</v>
          </cell>
        </row>
      </sheetData>
      <sheetData sheetId="65">
        <row r="1">
          <cell r="A1">
            <v>0</v>
          </cell>
        </row>
      </sheetData>
      <sheetData sheetId="66"/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/>
      <sheetData sheetId="73"/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/>
      <sheetData sheetId="77"/>
      <sheetData sheetId="78">
        <row r="1">
          <cell r="A1">
            <v>0</v>
          </cell>
        </row>
      </sheetData>
      <sheetData sheetId="79"/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/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/>
      <sheetData sheetId="89"/>
      <sheetData sheetId="90">
        <row r="1">
          <cell r="A1">
            <v>0</v>
          </cell>
        </row>
      </sheetData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ВОЛС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  <sheetName val="ID"/>
      <sheetName val="Sched 11-ACTUALS"/>
      <sheetName val="Com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  <sheetName val="КР з.ч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  <sheetName val="hiddenА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  <sheetName val="Specific risk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  <sheetName val="July_03_Pg8"/>
      <sheetName val="Balance Sh+Indices"/>
      <sheetName val="Precios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SA Procedures"/>
      <sheetName val="MetaData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сброс"/>
      <sheetName val="Hidden"/>
      <sheetName val="material realised"/>
      <sheetName val="electricity"/>
      <sheetName val="Rollfwd PBC"/>
      <sheetName val="Additions"/>
      <sheetName val="Balance Sheet"/>
      <sheetName val="FES"/>
      <sheetName val="Добыча нефти4"/>
      <sheetName val="База"/>
      <sheetName val="Сеть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10Cash"/>
      <sheetName val="GAAP TB ဳ1.1ဲ.01  detail p&amp;l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58"/>
  <sheetViews>
    <sheetView showGridLines="0" zoomScaleNormal="100" workbookViewId="0">
      <selection activeCell="B16" sqref="B16"/>
    </sheetView>
  </sheetViews>
  <sheetFormatPr defaultColWidth="0" defaultRowHeight="12.75" zeroHeight="1"/>
  <cols>
    <col min="1" max="1" width="46.42578125" style="96" customWidth="1"/>
    <col min="2" max="2" width="13.85546875" style="104" customWidth="1"/>
    <col min="3" max="3" width="0.7109375" style="104" customWidth="1"/>
    <col min="4" max="4" width="13.85546875" style="104" customWidth="1"/>
    <col min="5" max="5" width="0" style="104" hidden="1" customWidth="1"/>
    <col min="6" max="16384" width="14.42578125" style="104" hidden="1"/>
  </cols>
  <sheetData>
    <row r="1" spans="1:4" s="96" customFormat="1">
      <c r="A1" s="94" t="s">
        <v>58</v>
      </c>
    </row>
    <row r="2" spans="1:4" s="96" customFormat="1">
      <c r="A2" s="170" t="s">
        <v>107</v>
      </c>
      <c r="B2" s="171"/>
      <c r="C2" s="171"/>
      <c r="D2" s="171"/>
    </row>
    <row r="3" spans="1:4" s="96" customFormat="1">
      <c r="A3" s="171"/>
      <c r="B3" s="171"/>
      <c r="C3" s="171"/>
      <c r="D3" s="171"/>
    </row>
    <row r="4" spans="1:4" s="96" customFormat="1">
      <c r="A4" s="97"/>
    </row>
    <row r="5" spans="1:4" s="96" customFormat="1" ht="51">
      <c r="A5" s="97"/>
      <c r="B5" s="100" t="s">
        <v>108</v>
      </c>
      <c r="C5" s="101"/>
      <c r="D5" s="100" t="s">
        <v>109</v>
      </c>
    </row>
    <row r="6" spans="1:4">
      <c r="A6" s="102" t="s">
        <v>39</v>
      </c>
      <c r="B6" s="103"/>
    </row>
    <row r="7" spans="1:4">
      <c r="A7" s="97" t="s">
        <v>17</v>
      </c>
      <c r="B7" s="103">
        <v>119597211</v>
      </c>
      <c r="D7" s="104">
        <v>153600744</v>
      </c>
    </row>
    <row r="8" spans="1:4" ht="25.5">
      <c r="A8" s="105" t="s">
        <v>70</v>
      </c>
      <c r="B8" s="103">
        <v>6757</v>
      </c>
      <c r="D8" s="104">
        <v>87013</v>
      </c>
    </row>
    <row r="9" spans="1:4" ht="38.25">
      <c r="A9" s="105" t="s">
        <v>71</v>
      </c>
      <c r="B9" s="103">
        <v>64161842</v>
      </c>
      <c r="D9" s="104">
        <v>50378050</v>
      </c>
    </row>
    <row r="10" spans="1:4">
      <c r="A10" s="105" t="s">
        <v>59</v>
      </c>
      <c r="B10" s="103">
        <v>5315772</v>
      </c>
      <c r="D10" s="104">
        <v>3642351</v>
      </c>
    </row>
    <row r="11" spans="1:4">
      <c r="A11" s="105" t="s">
        <v>18</v>
      </c>
      <c r="B11" s="103">
        <v>624783935</v>
      </c>
      <c r="D11" s="104">
        <v>614437990</v>
      </c>
    </row>
    <row r="12" spans="1:4" ht="25.5">
      <c r="A12" s="105" t="s">
        <v>72</v>
      </c>
      <c r="B12" s="103">
        <v>129924089</v>
      </c>
      <c r="D12" s="104">
        <v>124912385</v>
      </c>
    </row>
    <row r="13" spans="1:4">
      <c r="A13" s="105" t="s">
        <v>19</v>
      </c>
      <c r="B13" s="103">
        <v>1131560</v>
      </c>
      <c r="D13" s="104">
        <v>1041742</v>
      </c>
    </row>
    <row r="14" spans="1:4">
      <c r="A14" s="105" t="s">
        <v>20</v>
      </c>
      <c r="B14" s="103">
        <v>20447059</v>
      </c>
      <c r="D14" s="104">
        <v>22025543</v>
      </c>
    </row>
    <row r="15" spans="1:4">
      <c r="A15" s="105" t="s">
        <v>21</v>
      </c>
      <c r="B15" s="103">
        <v>8269895</v>
      </c>
      <c r="D15" s="104">
        <v>6915489</v>
      </c>
    </row>
    <row r="16" spans="1:4" ht="13.5" thickBot="1">
      <c r="A16" s="102" t="s">
        <v>62</v>
      </c>
      <c r="B16" s="106">
        <f>SUM(B7:B15)</f>
        <v>973638120</v>
      </c>
      <c r="D16" s="106">
        <f>SUM(D7:D15)</f>
        <v>977041307</v>
      </c>
    </row>
    <row r="17" spans="1:4" ht="13.5" thickTop="1">
      <c r="A17" s="102" t="s">
        <v>22</v>
      </c>
      <c r="B17" s="103"/>
    </row>
    <row r="18" spans="1:4" ht="25.5">
      <c r="A18" s="105" t="s">
        <v>70</v>
      </c>
      <c r="B18" s="103">
        <v>19027</v>
      </c>
      <c r="D18" s="104">
        <v>19334</v>
      </c>
    </row>
    <row r="19" spans="1:4">
      <c r="A19" s="105" t="s">
        <v>50</v>
      </c>
      <c r="B19" s="103">
        <v>412017</v>
      </c>
      <c r="D19" s="104">
        <v>148838</v>
      </c>
    </row>
    <row r="20" spans="1:4">
      <c r="A20" s="105" t="s">
        <v>61</v>
      </c>
      <c r="B20" s="103">
        <v>118518740</v>
      </c>
      <c r="D20" s="104">
        <v>43744906</v>
      </c>
    </row>
    <row r="21" spans="1:4">
      <c r="A21" s="105" t="s">
        <v>23</v>
      </c>
      <c r="B21" s="103">
        <v>615586198</v>
      </c>
      <c r="D21" s="104">
        <v>695254295</v>
      </c>
    </row>
    <row r="22" spans="1:4">
      <c r="A22" s="105" t="s">
        <v>37</v>
      </c>
      <c r="B22" s="103">
        <v>20843363</v>
      </c>
      <c r="D22" s="104">
        <v>20598790</v>
      </c>
    </row>
    <row r="23" spans="1:4" ht="25.5">
      <c r="A23" s="105" t="s">
        <v>38</v>
      </c>
      <c r="B23" s="103">
        <v>72032150</v>
      </c>
      <c r="D23" s="104">
        <v>67955179</v>
      </c>
    </row>
    <row r="24" spans="1:4">
      <c r="A24" s="105" t="s">
        <v>24</v>
      </c>
      <c r="B24" s="103">
        <v>38955638</v>
      </c>
      <c r="D24" s="104">
        <v>37994781</v>
      </c>
    </row>
    <row r="25" spans="1:4">
      <c r="A25" s="105" t="s">
        <v>67</v>
      </c>
      <c r="B25" s="103">
        <v>2820226</v>
      </c>
      <c r="D25" s="104">
        <v>3769316</v>
      </c>
    </row>
    <row r="26" spans="1:4">
      <c r="A26" s="105" t="s">
        <v>25</v>
      </c>
      <c r="B26" s="103">
        <v>12127274</v>
      </c>
      <c r="D26" s="104">
        <v>9781610</v>
      </c>
    </row>
    <row r="27" spans="1:4" ht="13.5" thickBot="1">
      <c r="A27" s="102" t="s">
        <v>63</v>
      </c>
      <c r="B27" s="106">
        <f>SUM(B18:B26)</f>
        <v>881314633</v>
      </c>
      <c r="D27" s="106">
        <f>SUM(D18:D26)</f>
        <v>879267049</v>
      </c>
    </row>
    <row r="28" spans="1:4" ht="13.5" thickTop="1">
      <c r="A28" s="107" t="s">
        <v>74</v>
      </c>
      <c r="B28" s="103"/>
    </row>
    <row r="29" spans="1:4">
      <c r="A29" s="105" t="s">
        <v>26</v>
      </c>
      <c r="B29" s="103">
        <v>57135194</v>
      </c>
      <c r="D29" s="104">
        <v>57135194</v>
      </c>
    </row>
    <row r="30" spans="1:4">
      <c r="A30" s="105" t="s">
        <v>45</v>
      </c>
      <c r="B30" s="103">
        <v>25632</v>
      </c>
      <c r="D30" s="104">
        <v>25632</v>
      </c>
    </row>
    <row r="31" spans="1:4">
      <c r="A31" s="105" t="s">
        <v>49</v>
      </c>
      <c r="B31" s="103">
        <v>8234923</v>
      </c>
      <c r="D31" s="104">
        <v>8234923</v>
      </c>
    </row>
    <row r="32" spans="1:4">
      <c r="A32" s="105" t="s">
        <v>48</v>
      </c>
      <c r="B32" s="103">
        <v>0</v>
      </c>
      <c r="D32" s="104">
        <v>7594546</v>
      </c>
    </row>
    <row r="33" spans="1:4" ht="38.25">
      <c r="A33" s="105" t="s">
        <v>73</v>
      </c>
      <c r="B33" s="103">
        <v>-28964</v>
      </c>
      <c r="D33" s="104">
        <v>-222039</v>
      </c>
    </row>
    <row r="34" spans="1:4" ht="25.5">
      <c r="A34" s="105" t="s">
        <v>42</v>
      </c>
      <c r="B34" s="103">
        <v>1767601</v>
      </c>
      <c r="D34" s="104">
        <v>2254448</v>
      </c>
    </row>
    <row r="35" spans="1:4">
      <c r="A35" s="105" t="s">
        <v>41</v>
      </c>
      <c r="B35" s="103">
        <v>25189101</v>
      </c>
      <c r="D35" s="104">
        <v>22751554</v>
      </c>
    </row>
    <row r="36" spans="1:4">
      <c r="A36" s="102" t="s">
        <v>75</v>
      </c>
      <c r="B36" s="108">
        <f>SUM(B29:B35)</f>
        <v>92323487</v>
      </c>
      <c r="D36" s="108">
        <f>SUM(D29:D35)</f>
        <v>97774258</v>
      </c>
    </row>
    <row r="37" spans="1:4" ht="13.5" thickBot="1">
      <c r="A37" s="102" t="s">
        <v>76</v>
      </c>
      <c r="B37" s="109">
        <f>SUM(B27,B36)</f>
        <v>973638120</v>
      </c>
      <c r="D37" s="109">
        <f>SUM(D27,D36)</f>
        <v>977041307</v>
      </c>
    </row>
    <row r="38" spans="1:4" ht="13.5" thickTop="1"/>
    <row r="39" spans="1:4" hidden="1"/>
    <row r="40" spans="1:4" hidden="1"/>
    <row r="41" spans="1:4" ht="13.5" thickBot="1">
      <c r="A41" s="140" t="s">
        <v>77</v>
      </c>
      <c r="B41" s="142">
        <v>4222.9399999999996</v>
      </c>
      <c r="C41" s="141"/>
      <c r="D41" s="142">
        <v>4450.0600000000004</v>
      </c>
    </row>
    <row r="42" spans="1:4" ht="13.5" thickTop="1"/>
    <row r="43" spans="1:4"/>
    <row r="44" spans="1:4"/>
    <row r="45" spans="1:4"/>
    <row r="46" spans="1:4"/>
    <row r="47" spans="1:4"/>
    <row r="48" spans="1:4"/>
    <row r="49"/>
    <row r="50"/>
    <row r="51"/>
    <row r="52"/>
    <row r="53"/>
    <row r="54"/>
    <row r="55"/>
    <row r="56"/>
    <row r="57"/>
    <row r="58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BS!B5</f>
        <v>30 июня 
2018 г. 
(не аудировано) 
тыс. тенге</v>
      </c>
      <c r="D3" s="14"/>
      <c r="E3" s="71" t="str">
        <f>BS!D5</f>
        <v>31 декабря 2017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 t="e">
        <f>BS!#REF!</f>
        <v>#REF!</v>
      </c>
      <c r="I8" s="35" t="e">
        <f t="shared" si="1"/>
        <v>#REF!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 t="e">
        <f>BS!#REF!</f>
        <v>#REF!</v>
      </c>
      <c r="G10" s="35" t="e">
        <f t="shared" si="0"/>
        <v>#REF!</v>
      </c>
      <c r="H10" s="48" t="e">
        <f>BS!#REF!</f>
        <v>#REF!</v>
      </c>
      <c r="I10" s="35" t="e">
        <f t="shared" si="1"/>
        <v>#REF!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 t="e">
        <f>BS!#REF!</f>
        <v>#REF!</v>
      </c>
      <c r="G11" s="35" t="e">
        <f t="shared" si="0"/>
        <v>#REF!</v>
      </c>
      <c r="H11" s="48" t="e">
        <f>BS!#REF!</f>
        <v>#REF!</v>
      </c>
      <c r="I11" s="35" t="e">
        <f t="shared" si="1"/>
        <v>#REF!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BS!B19</f>
        <v>412017</v>
      </c>
      <c r="R5" s="35">
        <f t="shared" ref="R5:R16" si="0">O5-Q5</f>
        <v>13704616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BS!B24</f>
        <v>38955638</v>
      </c>
      <c r="R6" s="35">
        <f t="shared" si="0"/>
        <v>-30152353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BS!B25</f>
        <v>2820226</v>
      </c>
      <c r="R7" s="35">
        <f t="shared" si="0"/>
        <v>401853560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BS!B26</f>
        <v>12127274</v>
      </c>
      <c r="R8" s="35">
        <f t="shared" si="0"/>
        <v>20659082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 t="e">
        <f>BS!#REF!</f>
        <v>#REF!</v>
      </c>
      <c r="R9" s="35" t="e">
        <f t="shared" si="0"/>
        <v>#REF!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 t="e">
        <f>BS!#REF!</f>
        <v>#REF!</v>
      </c>
      <c r="R10" s="35" t="e">
        <f t="shared" si="0"/>
        <v>#REF!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BS!$B$7</f>
        <v>119597211</v>
      </c>
      <c r="T5" s="35">
        <f t="shared" ref="T5:T13" si="1">Q5-S5</f>
        <v>-36450833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 t="e">
        <f>BS!#REF!</f>
        <v>#REF!</v>
      </c>
      <c r="T7" s="35" t="e">
        <f t="shared" si="1"/>
        <v>#REF!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 t="e">
        <f>BS!#REF!</f>
        <v>#REF!</v>
      </c>
      <c r="T8" s="35" t="e">
        <f t="shared" si="1"/>
        <v>#REF!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 t="e">
        <f>BS!#REF!</f>
        <v>#REF!</v>
      </c>
      <c r="T9" s="35" t="e">
        <f t="shared" si="1"/>
        <v>#REF!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 t="e">
        <f>BS!#REF!</f>
        <v>#REF!</v>
      </c>
      <c r="T10" s="35" t="e">
        <f t="shared" si="1"/>
        <v>#REF!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 t="e">
        <f>BS!#REF!</f>
        <v>#REF!</v>
      </c>
      <c r="T11" s="35" t="e">
        <f t="shared" si="1"/>
        <v>#REF!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 t="e">
        <f>BS!#REF!</f>
        <v>#REF!</v>
      </c>
      <c r="T12" s="35" t="e">
        <f t="shared" si="1"/>
        <v>#REF!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 t="e">
        <f>BS!#REF!</f>
        <v>#REF!</v>
      </c>
      <c r="T13" s="35" t="e">
        <f t="shared" si="1"/>
        <v>#REF!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BS!$B$19</f>
        <v>412017</v>
      </c>
      <c r="T16" s="35">
        <f t="shared" ref="T16:T23" si="3">Q16-S16</f>
        <v>13704616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BS!$B$24</f>
        <v>38955638</v>
      </c>
      <c r="T17" s="35">
        <f t="shared" si="3"/>
        <v>-30152353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BS!$B$25</f>
        <v>2820226</v>
      </c>
      <c r="T18" s="35">
        <f t="shared" si="3"/>
        <v>401853560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BS!$B$26</f>
        <v>12127274</v>
      </c>
      <c r="T19" s="35">
        <f t="shared" si="3"/>
        <v>20659082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 t="e">
        <f>BS!#REF!</f>
        <v>#REF!</v>
      </c>
      <c r="T20" s="35" t="e">
        <f t="shared" si="3"/>
        <v>#REF!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 t="e">
        <f>BS!#REF!</f>
        <v>#REF!</v>
      </c>
      <c r="T21" s="35" t="e">
        <f>Q21-S21</f>
        <v>#REF!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 t="e">
        <f>BS!#REF!</f>
        <v>#REF!</v>
      </c>
      <c r="T22" s="35" t="e">
        <f t="shared" si="3"/>
        <v>#REF!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 t="e">
        <f>BS!#REF!</f>
        <v>#REF!</v>
      </c>
      <c r="T23" s="35" t="e">
        <f t="shared" si="3"/>
        <v>#REF!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BS!$D$7</f>
        <v>153600744</v>
      </c>
      <c r="T33" s="35">
        <f t="shared" ref="T33:T41" si="5">Q33-S33</f>
        <v>-93977990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 t="e">
        <f>BS!#REF!</f>
        <v>#REF!</v>
      </c>
      <c r="T35" s="35" t="e">
        <f t="shared" si="5"/>
        <v>#REF!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 t="e">
        <f>BS!#REF!</f>
        <v>#REF!</v>
      </c>
      <c r="T36" s="35" t="e">
        <f t="shared" si="5"/>
        <v>#REF!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 t="e">
        <f>BS!#REF!</f>
        <v>#REF!</v>
      </c>
      <c r="T37" s="35" t="e">
        <f t="shared" si="5"/>
        <v>#REF!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 t="e">
        <f>BS!#REF!</f>
        <v>#REF!</v>
      </c>
      <c r="T38" s="35" t="e">
        <f t="shared" si="5"/>
        <v>#REF!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 t="e">
        <f>BS!#REF!</f>
        <v>#REF!</v>
      </c>
      <c r="T39" s="35" t="e">
        <f t="shared" si="5"/>
        <v>#REF!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 t="e">
        <f>BS!#REF!</f>
        <v>#REF!</v>
      </c>
      <c r="T40" s="35" t="e">
        <f t="shared" si="5"/>
        <v>#REF!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 t="e">
        <f>BS!#REF!</f>
        <v>#REF!</v>
      </c>
      <c r="T41" s="35" t="e">
        <f t="shared" si="5"/>
        <v>#REF!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BS!$D$19</f>
        <v>148838</v>
      </c>
      <c r="T44" s="35">
        <f t="shared" ref="T44:T48" si="7">Q44-S44</f>
        <v>21079738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BS!$D$24</f>
        <v>37994781</v>
      </c>
      <c r="T45" s="35">
        <f t="shared" si="7"/>
        <v>-37994781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BS!$D$25</f>
        <v>3769316</v>
      </c>
      <c r="T46" s="35">
        <f t="shared" si="7"/>
        <v>310951082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BS!$D$26</f>
        <v>9781610</v>
      </c>
      <c r="T47" s="35">
        <f t="shared" si="7"/>
        <v>24660154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 t="e">
        <f>BS!#REF!</f>
        <v>#REF!</v>
      </c>
      <c r="T48" s="35" t="e">
        <f t="shared" si="7"/>
        <v>#REF!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 t="e">
        <f>BS!#REF!</f>
        <v>#REF!</v>
      </c>
      <c r="T49" s="35" t="e">
        <f>Q49-S49</f>
        <v>#REF!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 t="e">
        <f>BS!#REF!</f>
        <v>#REF!</v>
      </c>
      <c r="T50" s="35" t="e">
        <f t="shared" ref="T50:T51" si="8">Q50-S50</f>
        <v>#REF!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 t="e">
        <f>BS!#REF!</f>
        <v>#REF!</v>
      </c>
      <c r="T51" s="35" t="e">
        <f t="shared" si="8"/>
        <v>#REF!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40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BS!$B$5</f>
        <v>30 июня 
2018 г. 
(не аудировано) 
тыс. тенге</v>
      </c>
      <c r="D3" s="24" t="str">
        <f>BS!$B$5</f>
        <v>30 июня 
2018 г. 
(не аудировано) 
тыс. тенге</v>
      </c>
      <c r="E3" s="27"/>
      <c r="F3" s="3" t="str">
        <f>BS!$B$5</f>
        <v>30 июня 
2018 г. 
(не аудировано) 
тыс. тенге</v>
      </c>
      <c r="G3" s="1"/>
      <c r="H3" s="3" t="str">
        <f>BS!$D$5</f>
        <v>31 декабря 2017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77" t="s">
        <v>47</v>
      </c>
      <c r="C10" s="177"/>
      <c r="D10" s="177"/>
      <c r="E10" s="177"/>
      <c r="F10" s="178"/>
      <c r="G10" s="178"/>
      <c r="H10" s="178"/>
    </row>
    <row r="11" spans="1:10">
      <c r="B11" s="178"/>
      <c r="C11" s="178"/>
      <c r="D11" s="178"/>
      <c r="E11" s="178"/>
      <c r="F11" s="178"/>
      <c r="G11" s="178"/>
      <c r="H11" s="178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BS!$B$5</f>
        <v>30 июня 
2018 г. 
(не аудировано) 
тыс. тенге</v>
      </c>
      <c r="D3" s="25"/>
      <c r="E3" s="24" t="str">
        <f>BS!$D$5</f>
        <v>31 декабря 2017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BS!$B$5</f>
        <v>30 июня 
2018 г. 
(не аудировано) 
тыс. тенге</v>
      </c>
      <c r="D9" s="14"/>
      <c r="E9" s="71" t="e">
        <f>#REF!</f>
        <v>#REF!</v>
      </c>
      <c r="G9" s="24" t="str">
        <f>BS!$D$5</f>
        <v>31 декабря 2017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BS!$B$5</f>
        <v>30 июня 
2018 г. 
(не аудировано) 
тыс. тенге</v>
      </c>
      <c r="D16" s="25"/>
      <c r="E16" s="24" t="str">
        <f>BS!$D$5</f>
        <v>31 декабря 2017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74" t="e">
        <f>#REF!</f>
        <v>#REF!</v>
      </c>
      <c r="D22" s="174"/>
      <c r="E22" s="174"/>
      <c r="F22" s="43"/>
      <c r="G22" s="174" t="e">
        <f>#REF!</f>
        <v>#REF!</v>
      </c>
      <c r="H22" s="174"/>
      <c r="I22" s="174"/>
      <c r="J22" s="43"/>
      <c r="K22" s="174" t="e">
        <f>#REF!</f>
        <v>#REF!</v>
      </c>
      <c r="L22" s="174"/>
      <c r="M22" s="174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74" t="e">
        <f>#REF!</f>
        <v>#REF!</v>
      </c>
      <c r="D42" s="174"/>
      <c r="E42" s="174"/>
      <c r="F42" s="43"/>
      <c r="G42" s="174" t="e">
        <f>#REF!</f>
        <v>#REF!</v>
      </c>
      <c r="H42" s="174"/>
      <c r="I42" s="174"/>
      <c r="J42" s="43"/>
      <c r="K42" s="174" t="e">
        <f>#REF!</f>
        <v>#REF!</v>
      </c>
      <c r="L42" s="174"/>
      <c r="M42" s="174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BS!$B$7</f>
        <v>119597211</v>
      </c>
      <c r="R4" s="35">
        <f>M4-Q4</f>
        <v>-36450833</v>
      </c>
      <c r="S4" s="35">
        <f>O4-Q4</f>
        <v>-36450833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BS!$B$8</f>
        <v>6757</v>
      </c>
      <c r="R5" s="35">
        <f>M5-Q5</f>
        <v>1132871</v>
      </c>
      <c r="S5" s="35">
        <f>O5-Q5</f>
        <v>1132871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 t="e">
        <f>BS!#REF!</f>
        <v>#REF!</v>
      </c>
      <c r="R6" s="35" t="e">
        <f>M6-Q6</f>
        <v>#REF!</v>
      </c>
      <c r="S6" s="35" t="e">
        <f>O6-Q6</f>
        <v>#REF!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 t="e">
        <f>BS!#REF!</f>
        <v>#REF!</v>
      </c>
      <c r="R7" s="35" t="e">
        <f t="shared" ref="R7:R14" si="0">M7-Q7</f>
        <v>#REF!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 t="e">
        <f>BS!#REF!</f>
        <v>#REF!</v>
      </c>
      <c r="R8" s="35" t="e">
        <f>SUM(M9:M10)-Q8</f>
        <v>#REF!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 t="e">
        <f>BS!#REF!</f>
        <v>#REF!</v>
      </c>
      <c r="R11" s="35" t="e">
        <f>SUM(M11:M13)-Q11</f>
        <v>#REF!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BS!$B$19</f>
        <v>412017</v>
      </c>
      <c r="R17" s="35">
        <f t="shared" si="2"/>
        <v>13704616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BS!$B$24</f>
        <v>38955638</v>
      </c>
      <c r="R18" s="35">
        <f>M18-Q18</f>
        <v>-30152353</v>
      </c>
      <c r="S18" s="35">
        <f>O18-Q18</f>
        <v>-30152353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BS!$B$25</f>
        <v>2820226</v>
      </c>
      <c r="R19" s="35">
        <f t="shared" si="2"/>
        <v>401853560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BS!$B$26</f>
        <v>12127274</v>
      </c>
      <c r="R20" s="35">
        <f t="shared" si="2"/>
        <v>20659082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 t="e">
        <f>BS!#REF!</f>
        <v>#REF!</v>
      </c>
      <c r="R21" s="35" t="e">
        <f t="shared" si="2"/>
        <v>#REF!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 t="e">
        <f>BS!#REF!</f>
        <v>#REF!</v>
      </c>
      <c r="R22" s="35" t="e">
        <f t="shared" si="2"/>
        <v>#REF!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BS!$D$7</f>
        <v>153600744</v>
      </c>
      <c r="R29" s="35">
        <f>M29-Q29</f>
        <v>-93977990</v>
      </c>
      <c r="S29" s="35">
        <f>O29-Q29</f>
        <v>-93977990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BS!$D$8</f>
        <v>87013</v>
      </c>
      <c r="R30" s="35">
        <f>M30-Q30</f>
        <v>1175860</v>
      </c>
      <c r="S30" s="35">
        <f>O30-Q30</f>
        <v>1175860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 t="e">
        <f>BS!#REF!</f>
        <v>#REF!</v>
      </c>
      <c r="R31" s="35" t="e">
        <f>M31-Q31</f>
        <v>#REF!</v>
      </c>
      <c r="S31" s="35" t="e">
        <f>O31-Q31</f>
        <v>#REF!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 t="e">
        <f>BS!#REF!</f>
        <v>#REF!</v>
      </c>
      <c r="R32" s="35" t="e">
        <f t="shared" ref="R32" si="3">M32-Q32</f>
        <v>#REF!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 t="e">
        <f>BS!#REF!</f>
        <v>#REF!</v>
      </c>
      <c r="R33" s="35" t="e">
        <f>SUM(M34:M35)-Q33</f>
        <v>#REF!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 t="e">
        <f>BS!#REF!</f>
        <v>#REF!</v>
      </c>
      <c r="R36" s="35" t="e">
        <f>SUM(M37:M38)-Q36</f>
        <v>#REF!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BS!$D$19</f>
        <v>148838</v>
      </c>
      <c r="R42" s="35">
        <f t="shared" si="6"/>
        <v>21079738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BS!$D$25</f>
        <v>3769316</v>
      </c>
      <c r="R43" s="35">
        <f t="shared" ref="R43:R47" si="7">M43-Q43</f>
        <v>310951082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BS!$D$26</f>
        <v>9781610</v>
      </c>
      <c r="R44" s="35">
        <f t="shared" si="7"/>
        <v>24660154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 t="e">
        <f>BS!#REF!</f>
        <v>#REF!</v>
      </c>
      <c r="R45" s="35" t="e">
        <f t="shared" si="7"/>
        <v>#REF!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 t="e">
        <f>BS!#REF!</f>
        <v>#REF!</v>
      </c>
      <c r="R46" s="35" t="e">
        <f t="shared" si="7"/>
        <v>#REF!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46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showGridLines="0" zoomScaleNormal="100" workbookViewId="0">
      <selection activeCell="A34" sqref="A34:XFD34"/>
    </sheetView>
  </sheetViews>
  <sheetFormatPr defaultColWidth="0" defaultRowHeight="12.75" zeroHeight="1"/>
  <cols>
    <col min="1" max="1" width="49.85546875" style="96" customWidth="1"/>
    <col min="2" max="2" width="13.85546875" style="104" customWidth="1"/>
    <col min="3" max="3" width="1.140625" style="104" customWidth="1"/>
    <col min="4" max="4" width="13.8554687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4" width="21" style="96" hidden="1"/>
  </cols>
  <sheetData>
    <row r="1" spans="1:8">
      <c r="A1" s="94" t="s">
        <v>58</v>
      </c>
      <c r="B1" s="96"/>
      <c r="C1" s="96"/>
      <c r="D1" s="96"/>
    </row>
    <row r="2" spans="1:8">
      <c r="A2" s="170" t="s">
        <v>110</v>
      </c>
      <c r="B2" s="171"/>
      <c r="C2" s="171"/>
      <c r="D2" s="171"/>
      <c r="E2" s="171"/>
      <c r="F2" s="171"/>
      <c r="G2" s="172"/>
    </row>
    <row r="3" spans="1:8" ht="25.5" customHeight="1">
      <c r="A3" s="171"/>
      <c r="B3" s="171"/>
      <c r="C3" s="171"/>
      <c r="D3" s="171"/>
      <c r="E3" s="171"/>
      <c r="F3" s="171"/>
      <c r="G3" s="172"/>
    </row>
    <row r="4" spans="1:8">
      <c r="C4" s="98"/>
      <c r="D4" s="98"/>
    </row>
    <row r="5" spans="1:8" ht="107.25" customHeight="1">
      <c r="A5" s="97"/>
      <c r="B5" s="100" t="s">
        <v>111</v>
      </c>
      <c r="C5" s="101"/>
      <c r="D5" s="100" t="s">
        <v>112</v>
      </c>
      <c r="F5" s="100"/>
      <c r="G5" s="101"/>
      <c r="H5" s="100"/>
    </row>
    <row r="6" spans="1:8">
      <c r="A6" s="110" t="s">
        <v>6</v>
      </c>
      <c r="B6" s="103">
        <v>52992673</v>
      </c>
      <c r="C6" s="103"/>
      <c r="D6" s="103">
        <v>48105638</v>
      </c>
      <c r="F6" s="103"/>
      <c r="G6" s="103"/>
      <c r="H6" s="103"/>
    </row>
    <row r="7" spans="1:8">
      <c r="A7" s="110" t="s">
        <v>7</v>
      </c>
      <c r="B7" s="103">
        <v>-30890642</v>
      </c>
      <c r="C7" s="103"/>
      <c r="D7" s="103">
        <v>-31605073</v>
      </c>
      <c r="F7" s="103"/>
      <c r="G7" s="103"/>
      <c r="H7" s="103"/>
    </row>
    <row r="8" spans="1:8">
      <c r="A8" s="107" t="s">
        <v>8</v>
      </c>
      <c r="B8" s="111">
        <f>SUM(B6:B7)</f>
        <v>22102031</v>
      </c>
      <c r="C8" s="112"/>
      <c r="D8" s="111">
        <f>SUM(D6:D7)</f>
        <v>16500565</v>
      </c>
      <c r="F8" s="111"/>
      <c r="G8" s="112"/>
      <c r="H8" s="111"/>
    </row>
    <row r="9" spans="1:8">
      <c r="A9" s="110" t="s">
        <v>9</v>
      </c>
      <c r="B9" s="103">
        <v>13047522</v>
      </c>
      <c r="C9" s="103"/>
      <c r="D9" s="103">
        <v>8087751</v>
      </c>
      <c r="F9" s="103"/>
      <c r="G9" s="103"/>
      <c r="H9" s="103"/>
    </row>
    <row r="10" spans="1:8">
      <c r="A10" s="110" t="s">
        <v>10</v>
      </c>
      <c r="B10" s="103">
        <v>-1017123</v>
      </c>
      <c r="C10" s="103"/>
      <c r="D10" s="103">
        <v>-678885</v>
      </c>
      <c r="F10" s="103"/>
      <c r="G10" s="103"/>
      <c r="H10" s="103"/>
    </row>
    <row r="11" spans="1:8">
      <c r="A11" s="107" t="s">
        <v>11</v>
      </c>
      <c r="B11" s="111">
        <f>SUM(B9:B10)</f>
        <v>12030399</v>
      </c>
      <c r="C11" s="112"/>
      <c r="D11" s="111">
        <f>SUM(D9:D10)</f>
        <v>7408866</v>
      </c>
      <c r="F11" s="111"/>
      <c r="G11" s="112"/>
      <c r="H11" s="111"/>
    </row>
    <row r="12" spans="1:8" ht="38.25">
      <c r="A12" s="110" t="s">
        <v>78</v>
      </c>
      <c r="B12" s="103">
        <v>-3161186</v>
      </c>
      <c r="C12" s="103"/>
      <c r="D12" s="103">
        <v>-13724726</v>
      </c>
      <c r="F12" s="103"/>
      <c r="G12" s="103"/>
      <c r="H12" s="103"/>
    </row>
    <row r="13" spans="1:8">
      <c r="A13" s="110" t="s">
        <v>79</v>
      </c>
      <c r="B13" s="103">
        <v>1831338</v>
      </c>
      <c r="C13" s="103"/>
      <c r="D13" s="103">
        <v>11092316</v>
      </c>
      <c r="F13" s="103"/>
      <c r="G13" s="103"/>
      <c r="H13" s="103"/>
    </row>
    <row r="14" spans="1:8" ht="38.25">
      <c r="A14" s="110" t="s">
        <v>80</v>
      </c>
      <c r="B14" s="103">
        <v>4328</v>
      </c>
      <c r="C14" s="103"/>
      <c r="D14" s="103">
        <v>0</v>
      </c>
      <c r="F14" s="103"/>
      <c r="G14" s="103"/>
      <c r="H14" s="103"/>
    </row>
    <row r="15" spans="1:8" ht="25.5">
      <c r="A15" s="110" t="s">
        <v>60</v>
      </c>
      <c r="B15" s="103">
        <v>35458</v>
      </c>
      <c r="C15" s="103"/>
      <c r="D15" s="103">
        <v>35298</v>
      </c>
      <c r="F15" s="103"/>
      <c r="G15" s="103"/>
      <c r="H15" s="103"/>
    </row>
    <row r="16" spans="1:8">
      <c r="A16" s="110" t="s">
        <v>81</v>
      </c>
      <c r="B16" s="103">
        <v>-1165876</v>
      </c>
      <c r="C16" s="103"/>
      <c r="D16" s="103">
        <v>148328</v>
      </c>
      <c r="F16" s="103"/>
      <c r="G16" s="103"/>
      <c r="H16" s="103"/>
    </row>
    <row r="17" spans="1:8">
      <c r="A17" s="107" t="s">
        <v>12</v>
      </c>
      <c r="B17" s="113">
        <f>SUM(B8,B11:B16)</f>
        <v>31676492</v>
      </c>
      <c r="C17" s="112"/>
      <c r="D17" s="113">
        <f>SUM(D8,D11:D16)</f>
        <v>21460647</v>
      </c>
      <c r="F17" s="113"/>
      <c r="G17" s="112"/>
      <c r="H17" s="113"/>
    </row>
    <row r="18" spans="1:8">
      <c r="A18" s="110" t="s">
        <v>13</v>
      </c>
      <c r="B18" s="103">
        <v>-13049436</v>
      </c>
      <c r="C18" s="103"/>
      <c r="D18" s="103">
        <v>-13875619</v>
      </c>
      <c r="F18" s="103"/>
      <c r="G18" s="103"/>
      <c r="H18" s="103"/>
    </row>
    <row r="19" spans="1:8">
      <c r="A19" s="110" t="s">
        <v>14</v>
      </c>
      <c r="B19" s="103">
        <v>-8957308</v>
      </c>
      <c r="C19" s="103"/>
      <c r="D19" s="103">
        <v>-9350604</v>
      </c>
      <c r="F19" s="103"/>
      <c r="G19" s="103"/>
      <c r="H19" s="103"/>
    </row>
    <row r="20" spans="1:8">
      <c r="A20" s="110" t="s">
        <v>15</v>
      </c>
      <c r="B20" s="103">
        <v>-6303306</v>
      </c>
      <c r="C20" s="103"/>
      <c r="D20" s="103">
        <v>-6661447</v>
      </c>
      <c r="F20" s="103"/>
      <c r="G20" s="103"/>
      <c r="H20" s="103"/>
    </row>
    <row r="21" spans="1:8">
      <c r="A21" s="107" t="s">
        <v>113</v>
      </c>
      <c r="B21" s="114">
        <f>SUM(B17:B20)</f>
        <v>3366442</v>
      </c>
      <c r="C21" s="115"/>
      <c r="D21" s="114">
        <f>SUM(D17:D20)</f>
        <v>-8427023</v>
      </c>
      <c r="F21" s="114"/>
      <c r="G21" s="115"/>
      <c r="H21" s="114"/>
    </row>
    <row r="22" spans="1:8">
      <c r="A22" s="110" t="s">
        <v>82</v>
      </c>
      <c r="B22" s="103">
        <v>892331</v>
      </c>
      <c r="C22" s="103"/>
      <c r="D22" s="103">
        <v>-16281</v>
      </c>
      <c r="F22" s="103"/>
      <c r="G22" s="103"/>
      <c r="H22" s="103"/>
    </row>
    <row r="23" spans="1:8" ht="13.5" thickBot="1">
      <c r="A23" s="107" t="s">
        <v>83</v>
      </c>
      <c r="B23" s="109">
        <f>SUM(B21:B22)</f>
        <v>4258773</v>
      </c>
      <c r="C23" s="115"/>
      <c r="D23" s="109">
        <f>SUM(D21:D22)</f>
        <v>-8443304</v>
      </c>
      <c r="F23" s="109"/>
      <c r="G23" s="115"/>
      <c r="H23" s="109"/>
    </row>
    <row r="24" spans="1:8" ht="13.5" thickTop="1">
      <c r="A24" s="116" t="s">
        <v>114</v>
      </c>
      <c r="B24" s="103"/>
      <c r="C24" s="103"/>
      <c r="D24" s="103"/>
    </row>
    <row r="25" spans="1:8" ht="25.5">
      <c r="A25" s="117" t="s">
        <v>54</v>
      </c>
      <c r="B25" s="103"/>
      <c r="C25" s="103"/>
      <c r="D25" s="103"/>
    </row>
    <row r="26" spans="1:8" ht="25.5">
      <c r="A26" s="118" t="s">
        <v>16</v>
      </c>
      <c r="B26" s="103"/>
      <c r="C26" s="103"/>
      <c r="D26" s="103"/>
    </row>
    <row r="27" spans="1:8">
      <c r="A27" s="118" t="s">
        <v>55</v>
      </c>
      <c r="B27" s="103">
        <v>197403</v>
      </c>
      <c r="C27" s="103"/>
      <c r="D27" s="103">
        <v>77866</v>
      </c>
      <c r="F27" s="103"/>
      <c r="G27" s="103"/>
      <c r="H27" s="103"/>
    </row>
    <row r="28" spans="1:8" ht="25.5">
      <c r="A28" s="118" t="s">
        <v>56</v>
      </c>
      <c r="B28" s="103">
        <v>-4328</v>
      </c>
      <c r="C28" s="103"/>
      <c r="D28" s="103">
        <v>0</v>
      </c>
      <c r="F28" s="103"/>
      <c r="G28" s="103"/>
      <c r="H28" s="103"/>
    </row>
    <row r="29" spans="1:8">
      <c r="A29" s="118" t="s">
        <v>64</v>
      </c>
      <c r="B29" s="103">
        <v>-486847</v>
      </c>
      <c r="C29" s="103"/>
      <c r="D29" s="103">
        <v>41315</v>
      </c>
      <c r="F29" s="103"/>
      <c r="G29" s="103"/>
      <c r="H29" s="103"/>
    </row>
    <row r="30" spans="1:8" ht="38.25">
      <c r="A30" s="117" t="s">
        <v>57</v>
      </c>
      <c r="B30" s="119">
        <f>SUM(B27:B29)</f>
        <v>-293772</v>
      </c>
      <c r="C30" s="119"/>
      <c r="D30" s="119">
        <f>SUM(D27:D29)</f>
        <v>119181</v>
      </c>
      <c r="F30" s="119"/>
      <c r="G30" s="119"/>
      <c r="H30" s="119"/>
    </row>
    <row r="31" spans="1:8">
      <c r="A31" s="116" t="s">
        <v>115</v>
      </c>
      <c r="B31" s="111">
        <f>B30</f>
        <v>-293772</v>
      </c>
      <c r="C31" s="112"/>
      <c r="D31" s="111">
        <f>D30</f>
        <v>119181</v>
      </c>
      <c r="F31" s="111"/>
      <c r="G31" s="112"/>
      <c r="H31" s="111"/>
    </row>
    <row r="32" spans="1:8" ht="13.5" thickBot="1">
      <c r="A32" s="116" t="s">
        <v>116</v>
      </c>
      <c r="B32" s="120">
        <f>SUM(B23,B31)</f>
        <v>3965001</v>
      </c>
      <c r="C32" s="112"/>
      <c r="D32" s="120">
        <f>SUM(D23,D31)</f>
        <v>-8324123</v>
      </c>
      <c r="F32" s="120"/>
      <c r="G32" s="112"/>
      <c r="H32" s="120"/>
    </row>
    <row r="33" spans="1:8" ht="13.5" thickTop="1">
      <c r="A33" s="116" t="s">
        <v>84</v>
      </c>
      <c r="B33" s="121"/>
      <c r="C33" s="112"/>
      <c r="D33" s="121"/>
      <c r="F33" s="121"/>
      <c r="G33" s="112"/>
      <c r="H33" s="121"/>
    </row>
    <row r="34" spans="1:8" ht="13.5" thickBot="1">
      <c r="A34" s="118" t="s">
        <v>85</v>
      </c>
      <c r="B34" s="122">
        <v>209.29611277725289</v>
      </c>
      <c r="C34" s="103"/>
      <c r="D34" s="122">
        <v>-432.07614091653647</v>
      </c>
      <c r="F34" s="122"/>
      <c r="G34" s="103"/>
      <c r="H34" s="122"/>
    </row>
    <row r="35" spans="1:8" ht="13.5" thickTop="1">
      <c r="B35" s="123"/>
    </row>
    <row r="36" spans="1:8" hidden="1">
      <c r="B36" s="123"/>
    </row>
    <row r="37" spans="1:8" hidden="1">
      <c r="B37" s="123"/>
    </row>
    <row r="38" spans="1:8" hidden="1">
      <c r="B38" s="123"/>
    </row>
    <row r="39" spans="1:8" hidden="1">
      <c r="B39" s="123"/>
    </row>
    <row r="40" spans="1:8" hidden="1">
      <c r="B40" s="123"/>
    </row>
    <row r="41" spans="1:8" hidden="1">
      <c r="B41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4"/>
  <sheetViews>
    <sheetView showGridLines="0" zoomScaleNormal="100" workbookViewId="0">
      <selection activeCell="A54" sqref="A54"/>
    </sheetView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58</v>
      </c>
      <c r="B1" s="95"/>
      <c r="C1" s="97"/>
    </row>
    <row r="2" spans="1:9" s="96" customFormat="1" ht="12.75" customHeight="1">
      <c r="A2" s="170" t="s">
        <v>117</v>
      </c>
      <c r="B2" s="171"/>
      <c r="C2" s="171"/>
      <c r="D2" s="171"/>
    </row>
    <row r="3" spans="1:9" s="96" customFormat="1" ht="12.75" customHeight="1">
      <c r="A3" s="173"/>
      <c r="B3" s="173"/>
      <c r="C3" s="173"/>
      <c r="D3" s="173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63.75">
      <c r="A5" s="107"/>
      <c r="B5" s="100" t="s">
        <v>111</v>
      </c>
      <c r="C5" s="139"/>
      <c r="D5" s="100" t="s">
        <v>112</v>
      </c>
      <c r="E5" s="99"/>
    </row>
    <row r="6" spans="1:9" ht="25.5">
      <c r="A6" s="124" t="s">
        <v>28</v>
      </c>
      <c r="B6" s="103"/>
      <c r="D6" s="103"/>
      <c r="E6" s="103"/>
      <c r="H6" s="125"/>
    </row>
    <row r="7" spans="1:9">
      <c r="A7" s="126" t="s">
        <v>6</v>
      </c>
      <c r="B7" s="127">
        <v>43756448</v>
      </c>
      <c r="C7" s="127"/>
      <c r="D7" s="127">
        <v>43653251</v>
      </c>
      <c r="E7" s="103"/>
      <c r="F7" s="128"/>
      <c r="H7" s="129"/>
    </row>
    <row r="8" spans="1:9">
      <c r="A8" s="126" t="s">
        <v>7</v>
      </c>
      <c r="B8" s="127">
        <v>-26748750</v>
      </c>
      <c r="C8" s="127"/>
      <c r="D8" s="127">
        <v>-29866655</v>
      </c>
      <c r="E8" s="103"/>
      <c r="H8" s="129"/>
    </row>
    <row r="9" spans="1:9">
      <c r="A9" s="126" t="s">
        <v>9</v>
      </c>
      <c r="B9" s="127">
        <v>12917605</v>
      </c>
      <c r="C9" s="127"/>
      <c r="D9" s="127">
        <v>7554098</v>
      </c>
      <c r="E9" s="103"/>
      <c r="H9" s="129"/>
    </row>
    <row r="10" spans="1:9">
      <c r="A10" s="126" t="s">
        <v>10</v>
      </c>
      <c r="B10" s="127">
        <v>-1017123</v>
      </c>
      <c r="C10" s="127"/>
      <c r="D10" s="127">
        <v>-678885</v>
      </c>
      <c r="E10" s="103"/>
      <c r="H10" s="129"/>
    </row>
    <row r="11" spans="1:9" ht="25.5">
      <c r="A11" s="126" t="s">
        <v>86</v>
      </c>
      <c r="B11" s="127">
        <v>-3081237</v>
      </c>
      <c r="C11" s="127"/>
      <c r="D11" s="127">
        <v>-2455758</v>
      </c>
      <c r="E11" s="103"/>
      <c r="H11" s="129"/>
    </row>
    <row r="12" spans="1:9">
      <c r="A12" s="126" t="s">
        <v>29</v>
      </c>
      <c r="B12" s="127">
        <v>1241848</v>
      </c>
      <c r="C12" s="127"/>
      <c r="D12" s="127">
        <v>1360657</v>
      </c>
      <c r="E12" s="103"/>
      <c r="H12" s="129"/>
    </row>
    <row r="13" spans="1:9">
      <c r="A13" s="126" t="s">
        <v>87</v>
      </c>
      <c r="B13" s="127">
        <v>-1335375</v>
      </c>
      <c r="C13" s="127"/>
      <c r="D13" s="130">
        <v>131192</v>
      </c>
      <c r="E13" s="103"/>
      <c r="H13" s="129"/>
    </row>
    <row r="14" spans="1:9">
      <c r="A14" s="126" t="s">
        <v>118</v>
      </c>
      <c r="B14" s="127">
        <v>-8695141</v>
      </c>
      <c r="C14" s="127"/>
      <c r="D14" s="127">
        <v>-8075328</v>
      </c>
      <c r="E14" s="103"/>
      <c r="H14" s="129"/>
    </row>
    <row r="15" spans="1:9">
      <c r="A15" s="126" t="s">
        <v>119</v>
      </c>
      <c r="B15" s="127">
        <v>-4396013</v>
      </c>
      <c r="C15" s="127"/>
      <c r="D15" s="127">
        <v>-4383890</v>
      </c>
      <c r="E15" s="103"/>
      <c r="H15" s="129"/>
    </row>
    <row r="16" spans="1:9">
      <c r="A16" s="124" t="s">
        <v>30</v>
      </c>
      <c r="B16" s="127"/>
      <c r="C16" s="127"/>
      <c r="D16" s="127"/>
      <c r="E16" s="103"/>
      <c r="H16" s="129"/>
    </row>
    <row r="17" spans="1:8" ht="25.5">
      <c r="A17" s="126" t="s">
        <v>70</v>
      </c>
      <c r="B17" s="127">
        <v>0</v>
      </c>
      <c r="C17" s="127"/>
      <c r="D17" s="127">
        <v>126087</v>
      </c>
      <c r="E17" s="103"/>
      <c r="H17" s="129"/>
    </row>
    <row r="18" spans="1:8">
      <c r="A18" s="126" t="s">
        <v>31</v>
      </c>
      <c r="B18" s="127">
        <v>30689</v>
      </c>
      <c r="C18" s="127"/>
      <c r="D18" s="127">
        <v>41089</v>
      </c>
      <c r="E18" s="103"/>
      <c r="H18" s="129"/>
    </row>
    <row r="19" spans="1:8">
      <c r="A19" s="126" t="s">
        <v>59</v>
      </c>
      <c r="B19" s="127">
        <v>-1750732</v>
      </c>
      <c r="C19" s="127"/>
      <c r="D19" s="127">
        <v>-803939</v>
      </c>
      <c r="E19" s="103"/>
      <c r="H19" s="129"/>
    </row>
    <row r="20" spans="1:8">
      <c r="A20" s="126" t="s">
        <v>18</v>
      </c>
      <c r="B20" s="127">
        <v>-25039712</v>
      </c>
      <c r="C20" s="127"/>
      <c r="D20" s="127">
        <v>30449404</v>
      </c>
      <c r="E20" s="103"/>
      <c r="H20" s="129"/>
    </row>
    <row r="21" spans="1:8">
      <c r="A21" s="126" t="s">
        <v>21</v>
      </c>
      <c r="B21" s="127">
        <v>-1382115</v>
      </c>
      <c r="C21" s="127"/>
      <c r="D21" s="127">
        <v>-25341967</v>
      </c>
      <c r="E21" s="103"/>
      <c r="H21" s="129"/>
    </row>
    <row r="22" spans="1:8">
      <c r="A22" s="124" t="s">
        <v>32</v>
      </c>
      <c r="B22" s="127"/>
      <c r="C22" s="127"/>
      <c r="D22" s="127"/>
      <c r="E22" s="103"/>
      <c r="H22" s="129"/>
    </row>
    <row r="23" spans="1:8">
      <c r="A23" s="126" t="s">
        <v>50</v>
      </c>
      <c r="B23" s="127">
        <v>267929</v>
      </c>
      <c r="C23" s="127"/>
      <c r="D23" s="127">
        <v>-6481063</v>
      </c>
      <c r="E23" s="103"/>
      <c r="H23" s="129"/>
    </row>
    <row r="24" spans="1:8">
      <c r="A24" s="126" t="s">
        <v>61</v>
      </c>
      <c r="B24" s="127">
        <v>74751324</v>
      </c>
      <c r="C24" s="127"/>
      <c r="D24" s="127">
        <v>100600</v>
      </c>
      <c r="E24" s="103"/>
      <c r="H24" s="129"/>
    </row>
    <row r="25" spans="1:8">
      <c r="A25" s="126" t="s">
        <v>23</v>
      </c>
      <c r="B25" s="127">
        <v>-82892307</v>
      </c>
      <c r="C25" s="127"/>
      <c r="D25" s="127">
        <v>79888710</v>
      </c>
      <c r="E25" s="103"/>
      <c r="H25" s="129"/>
    </row>
    <row r="26" spans="1:8">
      <c r="A26" s="126" t="s">
        <v>25</v>
      </c>
      <c r="B26" s="127">
        <v>495116</v>
      </c>
      <c r="C26" s="127"/>
      <c r="D26" s="127">
        <v>2185333</v>
      </c>
      <c r="E26" s="103"/>
      <c r="H26" s="129"/>
    </row>
    <row r="27" spans="1:8" ht="25.5">
      <c r="A27" s="124" t="s">
        <v>120</v>
      </c>
      <c r="B27" s="131">
        <f>SUM(B7:B26)</f>
        <v>-22877546</v>
      </c>
      <c r="C27" s="132"/>
      <c r="D27" s="131">
        <f>SUM(D7:D26)</f>
        <v>87402936</v>
      </c>
      <c r="E27" s="133">
        <v>0</v>
      </c>
      <c r="H27" s="129"/>
    </row>
    <row r="28" spans="1:8">
      <c r="A28" s="126" t="s">
        <v>44</v>
      </c>
      <c r="B28" s="127">
        <v>-220262</v>
      </c>
      <c r="C28" s="127"/>
      <c r="D28" s="127">
        <v>-2027</v>
      </c>
      <c r="E28" s="103"/>
      <c r="H28" s="129"/>
    </row>
    <row r="29" spans="1:8" ht="25.5">
      <c r="A29" s="124" t="s">
        <v>121</v>
      </c>
      <c r="B29" s="134">
        <f>SUM(B27:B28)</f>
        <v>-23097808</v>
      </c>
      <c r="C29" s="132"/>
      <c r="D29" s="134">
        <f>SUM(D27:D28)</f>
        <v>87400909</v>
      </c>
      <c r="E29" s="133">
        <v>0</v>
      </c>
      <c r="H29" s="129"/>
    </row>
    <row r="30" spans="1:8" ht="25.5">
      <c r="A30" s="124" t="s">
        <v>33</v>
      </c>
      <c r="B30" s="127"/>
      <c r="C30" s="127"/>
      <c r="D30" s="127"/>
      <c r="E30" s="103"/>
      <c r="H30" s="129"/>
    </row>
    <row r="31" spans="1:8" ht="25.5">
      <c r="A31" s="126" t="s">
        <v>88</v>
      </c>
      <c r="B31" s="127">
        <v>-115555539</v>
      </c>
      <c r="C31" s="127"/>
      <c r="D31" s="127">
        <v>0</v>
      </c>
      <c r="E31" s="103"/>
      <c r="H31" s="129"/>
    </row>
    <row r="32" spans="1:8" ht="38.25">
      <c r="A32" s="126" t="s">
        <v>89</v>
      </c>
      <c r="B32" s="127">
        <v>104011378</v>
      </c>
      <c r="C32" s="127"/>
      <c r="D32" s="127">
        <v>0</v>
      </c>
      <c r="E32" s="103"/>
      <c r="H32" s="129"/>
    </row>
    <row r="33" spans="1:8">
      <c r="A33" s="126" t="s">
        <v>90</v>
      </c>
      <c r="B33" s="127">
        <v>-96151</v>
      </c>
      <c r="C33" s="127"/>
      <c r="D33" s="127">
        <v>-55676</v>
      </c>
      <c r="E33" s="103"/>
      <c r="H33" s="129"/>
    </row>
    <row r="34" spans="1:8">
      <c r="A34" s="126" t="s">
        <v>91</v>
      </c>
      <c r="B34" s="127">
        <v>88674</v>
      </c>
      <c r="C34" s="127"/>
      <c r="D34" s="127">
        <v>13165</v>
      </c>
      <c r="E34" s="103"/>
      <c r="H34" s="129"/>
    </row>
    <row r="35" spans="1:8" ht="25.5">
      <c r="A35" s="126" t="s">
        <v>92</v>
      </c>
      <c r="B35" s="127">
        <v>-99684480</v>
      </c>
      <c r="C35" s="127"/>
      <c r="D35" s="127">
        <v>-1266192169</v>
      </c>
      <c r="E35" s="103"/>
      <c r="H35" s="129"/>
    </row>
    <row r="36" spans="1:8" ht="25.5">
      <c r="A36" s="126" t="s">
        <v>93</v>
      </c>
      <c r="B36" s="127">
        <v>99134195</v>
      </c>
      <c r="C36" s="127"/>
      <c r="D36" s="127">
        <v>1255960305</v>
      </c>
      <c r="E36" s="103"/>
      <c r="H36" s="129"/>
    </row>
    <row r="37" spans="1:8">
      <c r="A37" s="126" t="s">
        <v>51</v>
      </c>
      <c r="B37" s="127">
        <v>-425509</v>
      </c>
      <c r="C37" s="127"/>
      <c r="D37" s="127">
        <v>-1434378</v>
      </c>
      <c r="E37" s="103"/>
      <c r="H37" s="129"/>
    </row>
    <row r="38" spans="1:8">
      <c r="A38" s="126" t="s">
        <v>94</v>
      </c>
      <c r="B38" s="127">
        <v>59078</v>
      </c>
      <c r="C38" s="127"/>
      <c r="D38" s="127">
        <v>577537</v>
      </c>
      <c r="E38" s="103"/>
      <c r="H38" s="129"/>
    </row>
    <row r="39" spans="1:8" ht="25.5">
      <c r="A39" s="124" t="s">
        <v>95</v>
      </c>
      <c r="B39" s="134">
        <f>SUM(B31:B38)</f>
        <v>-12468354</v>
      </c>
      <c r="C39" s="132"/>
      <c r="D39" s="134">
        <f>SUM(D31:D38)</f>
        <v>-11131216</v>
      </c>
      <c r="E39" s="133"/>
      <c r="H39" s="129"/>
    </row>
    <row r="40" spans="1:8" ht="25.5">
      <c r="A40" s="124" t="s">
        <v>34</v>
      </c>
      <c r="B40" s="127"/>
      <c r="C40" s="127"/>
      <c r="D40" s="127"/>
      <c r="E40" s="103"/>
      <c r="H40" s="129"/>
    </row>
    <row r="41" spans="1:8">
      <c r="A41" s="126" t="s">
        <v>35</v>
      </c>
      <c r="B41" s="127">
        <v>6452108</v>
      </c>
      <c r="C41" s="127"/>
      <c r="D41" s="127">
        <v>2039360</v>
      </c>
      <c r="E41" s="103"/>
      <c r="H41" s="129"/>
    </row>
    <row r="42" spans="1:8">
      <c r="A42" s="126" t="s">
        <v>36</v>
      </c>
      <c r="B42" s="127">
        <v>-5541659</v>
      </c>
      <c r="C42" s="127"/>
      <c r="D42" s="127">
        <v>-14789246</v>
      </c>
      <c r="E42" s="103"/>
      <c r="H42" s="129"/>
    </row>
    <row r="43" spans="1:8">
      <c r="A43" s="126" t="s">
        <v>122</v>
      </c>
      <c r="B43" s="127">
        <v>0</v>
      </c>
      <c r="C43" s="127"/>
      <c r="D43" s="127">
        <v>6000003</v>
      </c>
      <c r="E43" s="103"/>
      <c r="H43" s="129"/>
    </row>
    <row r="44" spans="1:8" ht="25.5">
      <c r="A44" s="124" t="s">
        <v>96</v>
      </c>
      <c r="B44" s="134">
        <f>SUM(B41:B43)</f>
        <v>910449</v>
      </c>
      <c r="C44" s="132"/>
      <c r="D44" s="134">
        <f>SUM(D41:D43)</f>
        <v>-6749883</v>
      </c>
      <c r="E44" s="133"/>
      <c r="H44" s="129"/>
    </row>
    <row r="45" spans="1:8">
      <c r="A45" s="136" t="s">
        <v>123</v>
      </c>
      <c r="B45" s="137">
        <f>SUM(B29,B39,B44)</f>
        <v>-34655713</v>
      </c>
      <c r="C45" s="112"/>
      <c r="D45" s="137">
        <f>SUM(D29,D39,D44)</f>
        <v>69519810</v>
      </c>
    </row>
    <row r="46" spans="1:8" ht="25.5">
      <c r="A46" s="135" t="s">
        <v>52</v>
      </c>
      <c r="B46" s="104">
        <v>652180</v>
      </c>
      <c r="D46" s="104">
        <v>-12073488</v>
      </c>
    </row>
    <row r="47" spans="1:8">
      <c r="A47" s="135" t="s">
        <v>53</v>
      </c>
      <c r="B47" s="104">
        <v>153600744</v>
      </c>
      <c r="D47" s="104">
        <v>109321719</v>
      </c>
    </row>
    <row r="48" spans="1:8" ht="26.25" thickBot="1">
      <c r="A48" s="125" t="s">
        <v>69</v>
      </c>
      <c r="B48" s="138">
        <f>SUM(B45:B47)</f>
        <v>119597211</v>
      </c>
      <c r="C48" s="112"/>
      <c r="D48" s="138">
        <f>SUM(D45:D47)</f>
        <v>166768041</v>
      </c>
    </row>
    <row r="49" ht="13.5" thickTop="1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5"/>
  <sheetViews>
    <sheetView showGridLines="0" tabSelected="1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0" defaultRowHeight="12.75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58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124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7" customFormat="1" ht="153" customHeight="1">
      <c r="A4" s="143" t="s">
        <v>5</v>
      </c>
      <c r="B4" s="145" t="s">
        <v>26</v>
      </c>
      <c r="C4" s="145"/>
      <c r="D4" s="145" t="s">
        <v>45</v>
      </c>
      <c r="E4" s="145"/>
      <c r="F4" s="144" t="s">
        <v>49</v>
      </c>
      <c r="G4" s="145"/>
      <c r="H4" s="144" t="s">
        <v>48</v>
      </c>
      <c r="I4" s="145"/>
      <c r="J4" s="146" t="s">
        <v>73</v>
      </c>
      <c r="K4" s="145"/>
      <c r="L4" s="144" t="s">
        <v>42</v>
      </c>
      <c r="M4" s="145"/>
      <c r="N4" s="144" t="s">
        <v>41</v>
      </c>
      <c r="O4" s="145"/>
      <c r="P4" s="144" t="s">
        <v>97</v>
      </c>
    </row>
    <row r="5" spans="1:16" s="103" customFormat="1">
      <c r="A5" s="147" t="s">
        <v>98</v>
      </c>
      <c r="B5" s="148">
        <v>51135191</v>
      </c>
      <c r="C5" s="149"/>
      <c r="D5" s="148">
        <v>25632</v>
      </c>
      <c r="E5" s="149"/>
      <c r="F5" s="148">
        <v>8234923</v>
      </c>
      <c r="G5" s="149"/>
      <c r="H5" s="149">
        <v>7594546</v>
      </c>
      <c r="I5" s="149"/>
      <c r="J5" s="148">
        <v>-101978</v>
      </c>
      <c r="K5" s="149"/>
      <c r="L5" s="148">
        <v>1737494</v>
      </c>
      <c r="M5" s="149"/>
      <c r="N5" s="148">
        <v>26605876</v>
      </c>
      <c r="O5" s="149"/>
      <c r="P5" s="148">
        <v>95231684</v>
      </c>
    </row>
    <row r="6" spans="1:16" s="103" customFormat="1">
      <c r="A6" s="150" t="s">
        <v>126</v>
      </c>
      <c r="B6" s="151"/>
      <c r="C6" s="152"/>
      <c r="D6" s="151"/>
      <c r="E6" s="152"/>
      <c r="F6" s="151"/>
      <c r="G6" s="152"/>
      <c r="H6" s="152"/>
      <c r="I6" s="152"/>
      <c r="J6" s="151"/>
      <c r="K6" s="152"/>
      <c r="L6" s="151"/>
      <c r="M6" s="152"/>
      <c r="N6" s="151"/>
      <c r="O6" s="152"/>
      <c r="P6" s="153"/>
    </row>
    <row r="7" spans="1:16" s="103" customFormat="1">
      <c r="A7" s="2" t="s">
        <v>68</v>
      </c>
      <c r="B7" s="153">
        <v>0</v>
      </c>
      <c r="C7" s="154"/>
      <c r="D7" s="153">
        <v>0</v>
      </c>
      <c r="E7" s="154"/>
      <c r="F7" s="153">
        <v>0</v>
      </c>
      <c r="G7" s="154"/>
      <c r="H7" s="154">
        <v>0</v>
      </c>
      <c r="I7" s="154"/>
      <c r="J7" s="153">
        <v>0</v>
      </c>
      <c r="K7" s="154"/>
      <c r="L7" s="153">
        <v>0</v>
      </c>
      <c r="M7" s="154"/>
      <c r="N7" s="153">
        <v>-8443304</v>
      </c>
      <c r="O7" s="152"/>
      <c r="P7" s="153">
        <v>-8443304</v>
      </c>
    </row>
    <row r="8" spans="1:16" s="103" customFormat="1">
      <c r="A8" s="150" t="s">
        <v>27</v>
      </c>
      <c r="B8" s="153"/>
      <c r="C8" s="154"/>
      <c r="D8" s="153"/>
      <c r="E8" s="154"/>
      <c r="F8" s="153"/>
      <c r="G8" s="154"/>
      <c r="H8" s="154"/>
      <c r="I8" s="154"/>
      <c r="J8" s="153"/>
      <c r="K8" s="154"/>
      <c r="L8" s="153"/>
      <c r="M8" s="154"/>
      <c r="N8" s="153"/>
      <c r="O8" s="152"/>
      <c r="P8" s="153"/>
    </row>
    <row r="9" spans="1:16" s="103" customFormat="1" ht="38.25">
      <c r="A9" s="155" t="s">
        <v>54</v>
      </c>
      <c r="B9" s="153"/>
      <c r="C9" s="154"/>
      <c r="D9" s="153"/>
      <c r="E9" s="154"/>
      <c r="F9" s="153"/>
      <c r="G9" s="154"/>
      <c r="H9" s="154"/>
      <c r="I9" s="154"/>
      <c r="J9" s="153"/>
      <c r="K9" s="154"/>
      <c r="L9" s="153"/>
      <c r="M9" s="154"/>
      <c r="N9" s="153"/>
      <c r="O9" s="152"/>
      <c r="P9" s="153"/>
    </row>
    <row r="10" spans="1:16" s="103" customFormat="1" ht="51">
      <c r="A10" s="2" t="s">
        <v>99</v>
      </c>
      <c r="B10" s="153">
        <v>0</v>
      </c>
      <c r="C10" s="154"/>
      <c r="D10" s="153">
        <v>0</v>
      </c>
      <c r="E10" s="154"/>
      <c r="F10" s="153">
        <v>0</v>
      </c>
      <c r="G10" s="154"/>
      <c r="H10" s="154">
        <v>0</v>
      </c>
      <c r="I10" s="154"/>
      <c r="J10" s="153">
        <v>77866</v>
      </c>
      <c r="K10" s="154"/>
      <c r="L10" s="153">
        <v>0</v>
      </c>
      <c r="M10" s="154"/>
      <c r="N10" s="153">
        <v>0</v>
      </c>
      <c r="O10" s="152"/>
      <c r="P10" s="153">
        <v>77866</v>
      </c>
    </row>
    <row r="11" spans="1:16" s="103" customFormat="1">
      <c r="A11" s="2" t="s">
        <v>64</v>
      </c>
      <c r="B11" s="153">
        <v>0</v>
      </c>
      <c r="C11" s="154"/>
      <c r="D11" s="153">
        <v>0</v>
      </c>
      <c r="E11" s="154"/>
      <c r="F11" s="153">
        <v>0</v>
      </c>
      <c r="G11" s="154"/>
      <c r="H11" s="154">
        <v>0</v>
      </c>
      <c r="I11" s="154"/>
      <c r="J11" s="153">
        <v>0</v>
      </c>
      <c r="K11" s="154"/>
      <c r="L11" s="153">
        <v>41315</v>
      </c>
      <c r="M11" s="154"/>
      <c r="N11" s="153">
        <v>0</v>
      </c>
      <c r="O11" s="152"/>
      <c r="P11" s="153">
        <v>41315</v>
      </c>
    </row>
    <row r="12" spans="1:16" s="103" customFormat="1" ht="39">
      <c r="A12" s="155" t="s">
        <v>66</v>
      </c>
      <c r="B12" s="156">
        <v>0</v>
      </c>
      <c r="C12" s="157"/>
      <c r="D12" s="156">
        <v>0</v>
      </c>
      <c r="E12" s="157"/>
      <c r="F12" s="156">
        <v>0</v>
      </c>
      <c r="G12" s="157"/>
      <c r="H12" s="157">
        <v>0</v>
      </c>
      <c r="I12" s="157"/>
      <c r="J12" s="156">
        <v>77866</v>
      </c>
      <c r="K12" s="157"/>
      <c r="L12" s="156">
        <v>41315</v>
      </c>
      <c r="M12" s="157"/>
      <c r="N12" s="156">
        <v>0</v>
      </c>
      <c r="O12" s="158"/>
      <c r="P12" s="156">
        <v>119181</v>
      </c>
    </row>
    <row r="13" spans="1:16" s="103" customFormat="1">
      <c r="A13" s="2" t="s">
        <v>65</v>
      </c>
      <c r="B13" s="159">
        <v>0</v>
      </c>
      <c r="C13" s="154"/>
      <c r="D13" s="159">
        <v>0</v>
      </c>
      <c r="E13" s="154"/>
      <c r="F13" s="159">
        <v>0</v>
      </c>
      <c r="G13" s="154"/>
      <c r="H13" s="159">
        <v>0</v>
      </c>
      <c r="I13" s="154"/>
      <c r="J13" s="159">
        <v>77866</v>
      </c>
      <c r="K13" s="154"/>
      <c r="L13" s="159">
        <v>41315</v>
      </c>
      <c r="M13" s="154"/>
      <c r="N13" s="159">
        <v>0</v>
      </c>
      <c r="O13" s="154"/>
      <c r="P13" s="159">
        <v>119181</v>
      </c>
    </row>
    <row r="14" spans="1:16" s="103" customFormat="1">
      <c r="A14" s="150" t="s">
        <v>127</v>
      </c>
      <c r="B14" s="160">
        <v>0</v>
      </c>
      <c r="C14" s="149"/>
      <c r="D14" s="160">
        <v>0</v>
      </c>
      <c r="E14" s="149"/>
      <c r="F14" s="160">
        <v>0</v>
      </c>
      <c r="G14" s="149"/>
      <c r="H14" s="160">
        <v>0</v>
      </c>
      <c r="I14" s="149"/>
      <c r="J14" s="160">
        <v>77866</v>
      </c>
      <c r="K14" s="149"/>
      <c r="L14" s="160">
        <v>41315</v>
      </c>
      <c r="M14" s="149"/>
      <c r="N14" s="160">
        <v>-8443304</v>
      </c>
      <c r="O14" s="149"/>
      <c r="P14" s="160">
        <v>-8324123</v>
      </c>
    </row>
    <row r="15" spans="1:16" s="103" customFormat="1" ht="38.25">
      <c r="A15" s="150" t="s">
        <v>128</v>
      </c>
      <c r="B15" s="179"/>
      <c r="C15" s="149"/>
      <c r="D15" s="179"/>
      <c r="E15" s="149"/>
      <c r="F15" s="179"/>
      <c r="G15" s="149"/>
      <c r="H15" s="179"/>
      <c r="I15" s="149"/>
      <c r="J15" s="179"/>
      <c r="K15" s="149"/>
      <c r="L15" s="179"/>
      <c r="M15" s="149"/>
      <c r="N15" s="179"/>
      <c r="O15" s="149"/>
      <c r="P15" s="179"/>
    </row>
    <row r="16" spans="1:16" s="103" customFormat="1">
      <c r="A16" s="2" t="s">
        <v>133</v>
      </c>
      <c r="B16" s="154">
        <v>6000003</v>
      </c>
      <c r="C16" s="154"/>
      <c r="D16" s="154">
        <v>0</v>
      </c>
      <c r="E16" s="154"/>
      <c r="F16" s="154">
        <v>0</v>
      </c>
      <c r="G16" s="154"/>
      <c r="H16" s="154">
        <v>0</v>
      </c>
      <c r="I16" s="154"/>
      <c r="J16" s="154">
        <v>0</v>
      </c>
      <c r="K16" s="154"/>
      <c r="L16" s="154">
        <v>0</v>
      </c>
      <c r="M16" s="154"/>
      <c r="N16" s="154">
        <v>0</v>
      </c>
      <c r="O16" s="154"/>
      <c r="P16" s="154">
        <v>6000003</v>
      </c>
    </row>
    <row r="17" spans="1:16" s="103" customFormat="1" ht="26.25" thickBot="1">
      <c r="A17" s="161" t="s">
        <v>125</v>
      </c>
      <c r="B17" s="162">
        <v>57135194</v>
      </c>
      <c r="C17" s="149"/>
      <c r="D17" s="162">
        <v>25632</v>
      </c>
      <c r="E17" s="149"/>
      <c r="F17" s="162">
        <v>8234923</v>
      </c>
      <c r="G17" s="149"/>
      <c r="H17" s="162">
        <v>7594546</v>
      </c>
      <c r="I17" s="149"/>
      <c r="J17" s="162">
        <v>-24112</v>
      </c>
      <c r="K17" s="149"/>
      <c r="L17" s="162">
        <v>1778809</v>
      </c>
      <c r="M17" s="149"/>
      <c r="N17" s="162">
        <v>18162572</v>
      </c>
      <c r="O17" s="149"/>
      <c r="P17" s="162">
        <v>92907564</v>
      </c>
    </row>
    <row r="18" spans="1:16" s="103" customFormat="1" ht="13.5" thickTop="1">
      <c r="A18" s="143"/>
      <c r="B18" s="163"/>
      <c r="C18" s="164"/>
      <c r="D18" s="163"/>
      <c r="E18" s="164"/>
      <c r="F18" s="163"/>
      <c r="G18" s="164"/>
      <c r="H18" s="164"/>
      <c r="I18" s="164"/>
      <c r="J18" s="163"/>
      <c r="K18" s="164"/>
      <c r="L18" s="163"/>
      <c r="M18" s="164"/>
      <c r="N18" s="163"/>
      <c r="O18" s="164"/>
      <c r="P18" s="163"/>
    </row>
    <row r="19" spans="1:16" s="103" customFormat="1" ht="160.5" customHeight="1">
      <c r="A19" s="143"/>
      <c r="B19" s="144" t="s">
        <v>26</v>
      </c>
      <c r="C19" s="145"/>
      <c r="D19" s="144" t="s">
        <v>45</v>
      </c>
      <c r="E19" s="145"/>
      <c r="F19" s="144" t="s">
        <v>49</v>
      </c>
      <c r="G19" s="145"/>
      <c r="H19" s="144" t="s">
        <v>48</v>
      </c>
      <c r="I19" s="145"/>
      <c r="J19" s="146" t="s">
        <v>73</v>
      </c>
      <c r="K19" s="145"/>
      <c r="L19" s="144" t="s">
        <v>42</v>
      </c>
      <c r="M19" s="145"/>
      <c r="N19" s="144" t="s">
        <v>41</v>
      </c>
      <c r="O19" s="145"/>
      <c r="P19" s="144" t="s">
        <v>97</v>
      </c>
    </row>
    <row r="20" spans="1:16" s="103" customFormat="1">
      <c r="A20" s="147" t="s">
        <v>129</v>
      </c>
      <c r="B20" s="148">
        <v>57135194</v>
      </c>
      <c r="C20" s="149"/>
      <c r="D20" s="148">
        <v>25632</v>
      </c>
      <c r="E20" s="149"/>
      <c r="F20" s="148">
        <v>8234923</v>
      </c>
      <c r="G20" s="149"/>
      <c r="H20" s="149">
        <v>7594546</v>
      </c>
      <c r="I20" s="149"/>
      <c r="J20" s="148">
        <v>-222039</v>
      </c>
      <c r="K20" s="149"/>
      <c r="L20" s="148">
        <v>2254448</v>
      </c>
      <c r="M20" s="149"/>
      <c r="N20" s="148">
        <v>22751554</v>
      </c>
      <c r="O20" s="149"/>
      <c r="P20" s="148">
        <v>97774258</v>
      </c>
    </row>
    <row r="21" spans="1:16" s="103" customFormat="1">
      <c r="A21" s="165" t="s">
        <v>100</v>
      </c>
      <c r="B21" s="153"/>
      <c r="C21" s="154"/>
      <c r="D21" s="153"/>
      <c r="E21" s="154"/>
      <c r="F21" s="153"/>
      <c r="G21" s="154"/>
      <c r="H21" s="154"/>
      <c r="I21" s="154"/>
      <c r="J21" s="153"/>
      <c r="K21" s="154"/>
      <c r="L21" s="153"/>
      <c r="M21" s="154"/>
      <c r="N21" s="153"/>
      <c r="O21" s="154"/>
      <c r="P21" s="153"/>
    </row>
    <row r="22" spans="1:16" s="103" customFormat="1">
      <c r="A22" s="166" t="s">
        <v>101</v>
      </c>
      <c r="B22" s="153">
        <v>0</v>
      </c>
      <c r="C22" s="154"/>
      <c r="D22" s="153">
        <v>0</v>
      </c>
      <c r="E22" s="154"/>
      <c r="F22" s="153">
        <v>0</v>
      </c>
      <c r="G22" s="154"/>
      <c r="H22" s="154">
        <v>0</v>
      </c>
      <c r="I22" s="154"/>
      <c r="J22" s="153">
        <v>0</v>
      </c>
      <c r="K22" s="154"/>
      <c r="L22" s="153">
        <v>0</v>
      </c>
      <c r="M22" s="154"/>
      <c r="N22" s="167">
        <v>4258773</v>
      </c>
      <c r="O22" s="154"/>
      <c r="P22" s="153">
        <v>4258773</v>
      </c>
    </row>
    <row r="23" spans="1:16" s="103" customFormat="1">
      <c r="A23" s="165" t="s">
        <v>131</v>
      </c>
      <c r="B23" s="153"/>
      <c r="C23" s="154"/>
      <c r="D23" s="153"/>
      <c r="E23" s="154"/>
      <c r="F23" s="153"/>
      <c r="G23" s="154"/>
      <c r="H23" s="154"/>
      <c r="I23" s="154"/>
      <c r="J23" s="153"/>
      <c r="K23" s="154"/>
      <c r="L23" s="153"/>
      <c r="M23" s="154"/>
      <c r="N23" s="153"/>
      <c r="O23" s="154"/>
      <c r="P23" s="153"/>
    </row>
    <row r="24" spans="1:16" s="103" customFormat="1" ht="38.25">
      <c r="A24" s="168" t="s">
        <v>54</v>
      </c>
      <c r="B24" s="153"/>
      <c r="C24" s="154"/>
      <c r="D24" s="153"/>
      <c r="E24" s="154"/>
      <c r="F24" s="153"/>
      <c r="G24" s="154"/>
      <c r="H24" s="154"/>
      <c r="I24" s="154"/>
      <c r="J24" s="153"/>
      <c r="K24" s="154"/>
      <c r="L24" s="153"/>
      <c r="M24" s="154"/>
      <c r="N24" s="153"/>
      <c r="O24" s="154"/>
      <c r="P24" s="153"/>
    </row>
    <row r="25" spans="1:16" s="103" customFormat="1" ht="51">
      <c r="A25" s="166" t="s">
        <v>99</v>
      </c>
      <c r="B25" s="153">
        <v>0</v>
      </c>
      <c r="C25" s="154"/>
      <c r="D25" s="153">
        <v>0</v>
      </c>
      <c r="E25" s="154"/>
      <c r="F25" s="153">
        <v>0</v>
      </c>
      <c r="G25" s="154"/>
      <c r="H25" s="154">
        <v>0</v>
      </c>
      <c r="I25" s="154"/>
      <c r="J25" s="153">
        <v>197403</v>
      </c>
      <c r="K25" s="154"/>
      <c r="L25" s="153">
        <v>0</v>
      </c>
      <c r="M25" s="154"/>
      <c r="N25" s="153">
        <v>0</v>
      </c>
      <c r="O25" s="154"/>
      <c r="P25" s="153">
        <v>197403</v>
      </c>
    </row>
    <row r="26" spans="1:16" s="103" customFormat="1" ht="63.75">
      <c r="A26" s="166" t="s">
        <v>102</v>
      </c>
      <c r="B26" s="153">
        <v>0</v>
      </c>
      <c r="C26" s="154"/>
      <c r="D26" s="153">
        <v>0</v>
      </c>
      <c r="E26" s="154"/>
      <c r="F26" s="153">
        <v>0</v>
      </c>
      <c r="G26" s="154"/>
      <c r="H26" s="154">
        <v>0</v>
      </c>
      <c r="I26" s="154"/>
      <c r="J26" s="153">
        <v>-4328</v>
      </c>
      <c r="K26" s="154"/>
      <c r="L26" s="153">
        <v>0</v>
      </c>
      <c r="M26" s="154"/>
      <c r="N26" s="153">
        <v>0</v>
      </c>
      <c r="O26" s="154"/>
      <c r="P26" s="153">
        <v>-4328</v>
      </c>
    </row>
    <row r="27" spans="1:16" s="103" customFormat="1">
      <c r="A27" s="166" t="s">
        <v>64</v>
      </c>
      <c r="B27" s="153">
        <v>0</v>
      </c>
      <c r="C27" s="154"/>
      <c r="D27" s="153">
        <v>0</v>
      </c>
      <c r="E27" s="154"/>
      <c r="F27" s="153">
        <v>0</v>
      </c>
      <c r="G27" s="154"/>
      <c r="H27" s="154">
        <v>0</v>
      </c>
      <c r="I27" s="154"/>
      <c r="J27" s="153">
        <v>0</v>
      </c>
      <c r="K27" s="154"/>
      <c r="L27" s="153">
        <v>-486847</v>
      </c>
      <c r="M27" s="154"/>
      <c r="N27" s="153">
        <v>0</v>
      </c>
      <c r="O27" s="154"/>
      <c r="P27" s="153">
        <v>-486847</v>
      </c>
    </row>
    <row r="28" spans="1:16" s="103" customFormat="1" ht="38.25">
      <c r="A28" s="168" t="s">
        <v>66</v>
      </c>
      <c r="B28" s="156">
        <v>0</v>
      </c>
      <c r="C28" s="157"/>
      <c r="D28" s="156">
        <v>0</v>
      </c>
      <c r="E28" s="157"/>
      <c r="F28" s="156">
        <v>0</v>
      </c>
      <c r="G28" s="157"/>
      <c r="H28" s="157">
        <v>0</v>
      </c>
      <c r="I28" s="157"/>
      <c r="J28" s="156">
        <v>193075</v>
      </c>
      <c r="K28" s="157"/>
      <c r="L28" s="156">
        <v>-486847</v>
      </c>
      <c r="M28" s="157"/>
      <c r="N28" s="156">
        <v>0</v>
      </c>
      <c r="O28" s="157"/>
      <c r="P28" s="156">
        <v>-293772</v>
      </c>
    </row>
    <row r="29" spans="1:16" s="103" customFormat="1">
      <c r="A29" s="166" t="s">
        <v>132</v>
      </c>
      <c r="B29" s="159">
        <v>0</v>
      </c>
      <c r="C29" s="154"/>
      <c r="D29" s="159">
        <v>0</v>
      </c>
      <c r="E29" s="154"/>
      <c r="F29" s="159">
        <v>0</v>
      </c>
      <c r="G29" s="154"/>
      <c r="H29" s="159">
        <v>0</v>
      </c>
      <c r="I29" s="154"/>
      <c r="J29" s="159">
        <v>193075</v>
      </c>
      <c r="K29" s="154"/>
      <c r="L29" s="159">
        <v>-486847</v>
      </c>
      <c r="M29" s="154"/>
      <c r="N29" s="159">
        <v>0</v>
      </c>
      <c r="O29" s="154"/>
      <c r="P29" s="159">
        <v>-293772</v>
      </c>
    </row>
    <row r="30" spans="1:16" s="103" customFormat="1">
      <c r="A30" s="165" t="s">
        <v>103</v>
      </c>
      <c r="B30" s="160">
        <v>0</v>
      </c>
      <c r="C30" s="149"/>
      <c r="D30" s="160">
        <v>0</v>
      </c>
      <c r="E30" s="149"/>
      <c r="F30" s="160">
        <v>0</v>
      </c>
      <c r="G30" s="149"/>
      <c r="H30" s="160">
        <v>0</v>
      </c>
      <c r="I30" s="149"/>
      <c r="J30" s="160">
        <v>193075</v>
      </c>
      <c r="K30" s="149"/>
      <c r="L30" s="160">
        <v>-486847</v>
      </c>
      <c r="M30" s="149"/>
      <c r="N30" s="160">
        <v>4258773</v>
      </c>
      <c r="O30" s="149"/>
      <c r="P30" s="160">
        <v>3965001</v>
      </c>
    </row>
    <row r="31" spans="1:16" s="103" customFormat="1" ht="25.5" customHeight="1">
      <c r="A31" s="165" t="s">
        <v>104</v>
      </c>
      <c r="B31" s="153"/>
      <c r="C31" s="154"/>
      <c r="D31" s="153"/>
      <c r="E31" s="154"/>
      <c r="F31" s="153"/>
      <c r="G31" s="154"/>
      <c r="H31" s="154"/>
      <c r="I31" s="154"/>
      <c r="J31" s="153"/>
      <c r="K31" s="154"/>
      <c r="L31" s="153"/>
      <c r="M31" s="154"/>
      <c r="N31" s="153"/>
      <c r="O31" s="154"/>
      <c r="P31" s="153"/>
    </row>
    <row r="32" spans="1:16">
      <c r="A32" s="166" t="s">
        <v>105</v>
      </c>
      <c r="B32" s="7">
        <v>0</v>
      </c>
      <c r="C32" s="5"/>
      <c r="D32" s="7">
        <v>0</v>
      </c>
      <c r="E32" s="5"/>
      <c r="F32" s="7">
        <v>0</v>
      </c>
      <c r="G32" s="5"/>
      <c r="H32" s="5">
        <v>-7594546</v>
      </c>
      <c r="I32" s="5"/>
      <c r="J32" s="7">
        <v>0</v>
      </c>
      <c r="K32" s="5"/>
      <c r="L32" s="7">
        <v>0</v>
      </c>
      <c r="M32" s="5"/>
      <c r="N32" s="7">
        <v>7594546</v>
      </c>
      <c r="O32" s="5"/>
      <c r="P32" s="153">
        <v>0</v>
      </c>
    </row>
    <row r="33" spans="1:16">
      <c r="A33" s="166" t="s">
        <v>106</v>
      </c>
      <c r="B33" s="7">
        <v>0</v>
      </c>
      <c r="C33" s="5"/>
      <c r="D33" s="7">
        <v>0</v>
      </c>
      <c r="E33" s="5"/>
      <c r="F33" s="7">
        <v>0</v>
      </c>
      <c r="G33" s="5"/>
      <c r="H33" s="5">
        <v>0</v>
      </c>
      <c r="I33" s="5"/>
      <c r="J33" s="7">
        <v>0</v>
      </c>
      <c r="K33" s="5"/>
      <c r="L33" s="7">
        <v>0</v>
      </c>
      <c r="M33" s="5"/>
      <c r="N33" s="7">
        <v>-9415772</v>
      </c>
      <c r="O33" s="5"/>
      <c r="P33" s="153">
        <v>-9415772</v>
      </c>
    </row>
    <row r="34" spans="1:16" ht="26.25" thickBot="1">
      <c r="A34" s="169" t="s">
        <v>130</v>
      </c>
      <c r="B34" s="162">
        <v>57135194</v>
      </c>
      <c r="C34" s="149"/>
      <c r="D34" s="162">
        <v>25632</v>
      </c>
      <c r="E34" s="149"/>
      <c r="F34" s="162">
        <v>8234923</v>
      </c>
      <c r="G34" s="149"/>
      <c r="H34" s="162">
        <v>0</v>
      </c>
      <c r="I34" s="149"/>
      <c r="J34" s="162">
        <v>-28964</v>
      </c>
      <c r="K34" s="149"/>
      <c r="L34" s="162">
        <v>1767601</v>
      </c>
      <c r="M34" s="149"/>
      <c r="N34" s="162">
        <v>25189101</v>
      </c>
      <c r="O34" s="149"/>
      <c r="P34" s="162">
        <v>92323487</v>
      </c>
    </row>
    <row r="35" spans="1:16" ht="13.5" thickTop="1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BS!$B$5</f>
        <v>30 июня 
2018 г. 
(не аудировано) 
тыс. тенге</v>
      </c>
      <c r="D3" s="1"/>
      <c r="E3" s="3" t="str">
        <f>BS!$D$5</f>
        <v>31 декабря 2017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BS!$B$5</f>
        <v>30 июня 
2018 г. 
(не аудировано) 
тыс. тенге</v>
      </c>
      <c r="D23" s="1"/>
      <c r="E23" s="3" t="str">
        <f>BS!$D$5</f>
        <v>31 декабря 2017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BS!$B$5</f>
        <v>30 июня 
2018 г. 
(не аудировано) 
тыс. тенге</v>
      </c>
      <c r="D29" s="1"/>
      <c r="E29" s="3" t="str">
        <f>BS!$D$5</f>
        <v>31 декабря 2017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BS!B16</f>
        <v>973638120</v>
      </c>
      <c r="D34" s="47"/>
      <c r="E34" s="48">
        <f>BS!D16</f>
        <v>977041307</v>
      </c>
    </row>
    <row r="35" spans="1:19">
      <c r="A35" s="38" t="s">
        <v>2</v>
      </c>
      <c r="B35" s="39"/>
      <c r="C35" s="35">
        <f>C27-C34</f>
        <v>-385004712</v>
      </c>
      <c r="D35" s="39"/>
      <c r="E35" s="35">
        <f>E27-E34</f>
        <v>-506530748</v>
      </c>
      <c r="S35" s="40"/>
    </row>
    <row r="36" spans="1:19">
      <c r="A36" s="49" t="s">
        <v>3</v>
      </c>
      <c r="B36" s="49"/>
      <c r="C36" s="48">
        <f>BS!B27</f>
        <v>881314633</v>
      </c>
      <c r="D36" s="47"/>
      <c r="E36" s="48">
        <f>BS!D27</f>
        <v>879267049</v>
      </c>
      <c r="S36" s="41"/>
    </row>
    <row r="37" spans="1:19">
      <c r="A37" s="38" t="s">
        <v>2</v>
      </c>
      <c r="C37" s="35">
        <f>C36-C33</f>
        <v>351499589</v>
      </c>
      <c r="D37" s="39"/>
      <c r="E37" s="35">
        <f>E36-E33</f>
        <v>456540693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43</v>
      </c>
      <c r="C89" s="35"/>
      <c r="D89" s="39"/>
      <c r="E89" s="35"/>
      <c r="O89" s="35"/>
    </row>
    <row r="90" spans="1:18" ht="51">
      <c r="B90" s="27"/>
      <c r="C90" s="3" t="str">
        <f>BS!$B$5</f>
        <v>30 июня 
2018 г. 
(не аудировано) 
тыс. тенге</v>
      </c>
      <c r="D90" s="1"/>
      <c r="E90" s="3" t="str">
        <f>BS!$D$5</f>
        <v>31 декабря 2017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4</v>
      </c>
      <c r="B102" s="47"/>
      <c r="C102" s="48">
        <f>SUM(IS!B6,IS!B9,IS!B13)</f>
        <v>67871533</v>
      </c>
      <c r="D102" s="47"/>
      <c r="E102" s="48">
        <f>SUM(IS!D6,IS!D9,IS!D13)</f>
        <v>67285705</v>
      </c>
    </row>
    <row r="103" spans="1:9">
      <c r="A103" s="38" t="s">
        <v>2</v>
      </c>
      <c r="B103" s="39"/>
      <c r="C103" s="35">
        <f>C95-C102</f>
        <v>15761386</v>
      </c>
      <c r="D103" s="39"/>
      <c r="E103" s="35">
        <f>E95-E102</f>
        <v>-3837425</v>
      </c>
    </row>
    <row r="104" spans="1:9">
      <c r="A104" s="49" t="s">
        <v>4</v>
      </c>
      <c r="B104" s="47"/>
      <c r="C104" s="48">
        <f>IS!B23</f>
        <v>4258773</v>
      </c>
      <c r="D104" s="47"/>
      <c r="E104" s="48">
        <f>IS!D23</f>
        <v>-8443304</v>
      </c>
    </row>
    <row r="105" spans="1:9">
      <c r="A105" s="38" t="s">
        <v>2</v>
      </c>
      <c r="B105" s="39"/>
      <c r="C105" s="35">
        <f>C101-C104</f>
        <v>8887408</v>
      </c>
      <c r="D105" s="39"/>
      <c r="E105" s="35">
        <f>E101-E104</f>
        <v>18275357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BS!$B$7</f>
        <v>119597211</v>
      </c>
      <c r="R6" s="35">
        <f t="shared" ref="R6:R12" si="1">O6-Q6</f>
        <v>-36450833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BS!$B$8</f>
        <v>6757</v>
      </c>
      <c r="R7" s="35">
        <f t="shared" si="1"/>
        <v>1132871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 t="e">
        <f>BS!#REF!</f>
        <v>#REF!</v>
      </c>
      <c r="R8" s="35" t="e">
        <f t="shared" si="1"/>
        <v>#REF!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 t="e">
        <f>BS!#REF!</f>
        <v>#REF!</v>
      </c>
      <c r="R9" s="35" t="e">
        <f t="shared" si="1"/>
        <v>#REF!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 t="e">
        <f>BS!#REF!</f>
        <v>#REF!</v>
      </c>
      <c r="R11" s="35" t="e">
        <f t="shared" si="1"/>
        <v>#REF!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 t="e">
        <f>BS!#REF!</f>
        <v>#REF!</v>
      </c>
      <c r="R12" s="35" t="e">
        <f t="shared" si="1"/>
        <v>#REF!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BS!$B$19</f>
        <v>412017</v>
      </c>
      <c r="R16" s="35">
        <f t="shared" si="3"/>
        <v>13704616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BS!$B$24</f>
        <v>38955638</v>
      </c>
      <c r="R17" s="35">
        <f t="shared" si="3"/>
        <v>-30152353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BS!$B$25</f>
        <v>2820226</v>
      </c>
      <c r="R18" s="35">
        <f t="shared" si="3"/>
        <v>401853560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BS!$B$26</f>
        <v>12127274</v>
      </c>
      <c r="R19" s="35">
        <f t="shared" si="3"/>
        <v>20659082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 t="e">
        <f>BS!#REF!</f>
        <v>#REF!</v>
      </c>
      <c r="R20" s="35" t="e">
        <f t="shared" si="3"/>
        <v>#REF!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 t="e">
        <f>BS!#REF!</f>
        <v>#REF!</v>
      </c>
      <c r="R21" s="35" t="e">
        <f t="shared" si="3"/>
        <v>#REF!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BS!$D$7</f>
        <v>153600744</v>
      </c>
      <c r="R31" s="35">
        <f t="shared" ref="R31:R37" si="5">O31-Q31</f>
        <v>-93977990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BS!$D$8</f>
        <v>87013</v>
      </c>
      <c r="R32" s="35">
        <f t="shared" si="5"/>
        <v>1175860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 t="e">
        <f>BS!#REF!</f>
        <v>#REF!</v>
      </c>
      <c r="R33" s="35" t="e">
        <f t="shared" si="5"/>
        <v>#REF!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 t="e">
        <f>BS!#REF!</f>
        <v>#REF!</v>
      </c>
      <c r="R34" s="35" t="e">
        <f t="shared" si="5"/>
        <v>#REF!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 t="e">
        <f>BS!#REF!</f>
        <v>#REF!</v>
      </c>
      <c r="R36" s="35" t="e">
        <f t="shared" si="5"/>
        <v>#REF!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 t="e">
        <f>BS!#REF!</f>
        <v>#REF!</v>
      </c>
      <c r="R37" s="35" t="e">
        <f t="shared" si="5"/>
        <v>#REF!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BS!$D$19</f>
        <v>148838</v>
      </c>
      <c r="R41" s="35">
        <f t="shared" si="7"/>
        <v>21079738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BS!$D$24</f>
        <v>37994781</v>
      </c>
      <c r="R42" s="35">
        <f t="shared" si="7"/>
        <v>-37994781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BS!$D$25</f>
        <v>3769316</v>
      </c>
      <c r="R43" s="35">
        <f t="shared" si="7"/>
        <v>310951082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BS!$D$26</f>
        <v>9781610</v>
      </c>
      <c r="R44" s="35">
        <f t="shared" si="7"/>
        <v>24660154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 t="e">
        <f>BS!#REF!</f>
        <v>#REF!</v>
      </c>
      <c r="R45" s="35" t="e">
        <f t="shared" si="7"/>
        <v>#REF!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 t="e">
        <f>BS!#REF!</f>
        <v>#REF!</v>
      </c>
      <c r="R46" s="35" t="e">
        <f t="shared" si="7"/>
        <v>#REF!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74" t="e">
        <f>#REF!&amp;CHAR(10)&amp;#REF!</f>
        <v>#REF!</v>
      </c>
      <c r="D3" s="174"/>
      <c r="E3" s="174"/>
      <c r="F3" s="174"/>
      <c r="G3" s="174"/>
      <c r="H3" s="68"/>
      <c r="I3" s="174" t="e">
        <f>#REF!&amp;CHAR(10)&amp;#REF!</f>
        <v>#REF!</v>
      </c>
      <c r="J3" s="174"/>
      <c r="K3" s="174"/>
      <c r="L3" s="174"/>
      <c r="M3" s="174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75" t="e">
        <f>#REF!</f>
        <v>#REF!</v>
      </c>
      <c r="D3" s="175"/>
      <c r="E3" s="175"/>
      <c r="F3" s="2"/>
      <c r="G3" s="175" t="e">
        <f>#REF!</f>
        <v>#REF!</v>
      </c>
      <c r="H3" s="175"/>
      <c r="I3" s="175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75" t="e">
        <f>#REF!</f>
        <v>#REF!</v>
      </c>
      <c r="D8" s="175"/>
      <c r="E8" s="175"/>
      <c r="F8" s="2"/>
      <c r="G8" s="175" t="e">
        <f>#REF!</f>
        <v>#REF!</v>
      </c>
      <c r="H8" s="175"/>
      <c r="I8" s="175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76" t="str">
        <f>BS!$B$5</f>
        <v>30 июня 
2018 г. 
(не аудировано) 
тыс. тенге</v>
      </c>
      <c r="D29" s="176"/>
      <c r="E29" s="176"/>
      <c r="F29" s="19"/>
      <c r="G29" s="176" t="str">
        <f>BS!$D$5</f>
        <v>31 декабря 2017 г. 
тыс. тенге</v>
      </c>
      <c r="H29" s="176"/>
      <c r="I29" s="176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2018-08-14T09:16:08Z</dcterms:modified>
</cp:coreProperties>
</file>