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D:\Library_D\Period\2019\09_September_2019\pdf\"/>
    </mc:Choice>
  </mc:AlternateContent>
  <bookViews>
    <workbookView xWindow="360" yWindow="690" windowWidth="11550" windowHeight="7620" tabRatio="500"/>
  </bookViews>
  <sheets>
    <sheet name="IS" sheetId="2" r:id="rId1"/>
    <sheet name="BS" sheetId="1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1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/>
</workbook>
</file>

<file path=xl/calcChain.xml><?xml version="1.0" encoding="utf-8"?>
<calcChain xmlns="http://schemas.openxmlformats.org/spreadsheetml/2006/main">
  <c r="B45" i="3" l="1"/>
  <c r="D45" i="3"/>
  <c r="B32" i="2" l="1"/>
  <c r="D32" i="2"/>
  <c r="D38" i="3" l="1"/>
  <c r="B38" i="3"/>
  <c r="D26" i="3"/>
  <c r="D28" i="3" s="1"/>
  <c r="B26" i="3"/>
  <c r="B28" i="3" s="1"/>
  <c r="D33" i="2"/>
  <c r="B33" i="2"/>
  <c r="D12" i="2"/>
  <c r="B12" i="2"/>
  <c r="D9" i="2"/>
  <c r="B9" i="2"/>
  <c r="D37" i="1"/>
  <c r="B37" i="1"/>
  <c r="D29" i="1"/>
  <c r="B29" i="1"/>
  <c r="D18" i="1"/>
  <c r="B18" i="1"/>
  <c r="D46" i="3" l="1"/>
  <c r="B46" i="3"/>
  <c r="B49" i="3" s="1"/>
  <c r="B17" i="2"/>
  <c r="B23" i="2" s="1"/>
  <c r="B25" i="2" s="1"/>
  <c r="B34" i="2" s="1"/>
  <c r="D17" i="2"/>
  <c r="D23" i="2" s="1"/>
  <c r="B38" i="1"/>
  <c r="D38" i="1"/>
  <c r="O71" i="45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D49" i="3" l="1"/>
  <c r="D25" i="2"/>
  <c r="M16" i="46"/>
  <c r="M17" i="46"/>
  <c r="M18" i="46"/>
  <c r="M19" i="46"/>
  <c r="M20" i="46"/>
  <c r="M21" i="46"/>
  <c r="M22" i="46"/>
  <c r="M23" i="46"/>
  <c r="D34" i="2" l="1"/>
  <c r="G55" i="46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29" i="46" l="1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R12" i="37" s="1"/>
  <c r="Q11" i="46"/>
  <c r="R11" i="46" s="1"/>
  <c r="S10" i="44"/>
  <c r="T10" i="44" s="1"/>
  <c r="F11" i="42"/>
  <c r="G11" i="42" s="1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<sst xmlns="http://schemas.openxmlformats.org/spreadsheetml/2006/main" count="298" uniqueCount="150">
  <si>
    <t>Bank</t>
  </si>
  <si>
    <t>Subsidiary</t>
  </si>
  <si>
    <t>diff</t>
  </si>
  <si>
    <t>Per BS</t>
  </si>
  <si>
    <t>Per IS</t>
  </si>
  <si>
    <t>тыс. тенге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</si>
  <si>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</si>
  <si>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</si>
  <si>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</si>
  <si>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</si>
  <si>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</si>
  <si>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</si>
  <si>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</si>
  <si>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Расходы на персонал</t>
  </si>
  <si>
    <t>Прочие общие и административные расходы</t>
  </si>
  <si>
    <t>Денежные средства и их эквиваленты</t>
  </si>
  <si>
    <t>Кредиты, выданные клиентам</t>
  </si>
  <si>
    <t>Текущий налоговый актив</t>
  </si>
  <si>
    <t>Основные средства и нематериальные активы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</si>
  <si>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</si>
  <si>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</si>
  <si>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</si>
  <si>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</si>
  <si>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</si>
  <si>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Акционерный капитал</t>
  </si>
  <si>
    <t>Прочий совокупный доход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</si>
  <si>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</si>
  <si>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</si>
  <si>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</si>
  <si>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</si>
  <si>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</si>
  <si>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</si>
  <si>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</si>
  <si>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</si>
  <si>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</si>
  <si>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</si>
  <si>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</si>
  <si>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</si>
  <si>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</si>
  <si>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</si>
  <si>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</si>
  <si>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</si>
  <si>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</si>
  <si>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</si>
  <si>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 xml:space="preserve"> </t>
  </si>
  <si>
    <t>During the current year KZT 1,438,042 thousand was recognised as an expense in profit or loss in respect of operating leases (2012: KZT 1,056,044 thousand).</t>
  </si>
  <si>
    <t>Резерв по общим банковским рискам</t>
  </si>
  <si>
    <t>Депозиты и счета банков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</si>
  <si>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</si>
  <si>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</si>
  <si>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</si>
  <si>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</si>
  <si>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</si>
  <si>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</si>
  <si>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</si>
  <si>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</si>
  <si>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</si>
  <si>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Кредиторская задолженность по сделкам «репо»</t>
  </si>
  <si>
    <t>Всего активов</t>
  </si>
  <si>
    <t>Всего обязательств</t>
  </si>
  <si>
    <t>Курсовые разницы при пересчете</t>
  </si>
  <si>
    <t>Всего прочего совокупного дохода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</si>
  <si>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</si>
  <si>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</si>
  <si>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СОБСТВЕННЫЙ КАПИТАЛ</t>
  </si>
  <si>
    <t>Всего собственного капитала</t>
  </si>
  <si>
    <t>Всего обязательств и собственного капитала</t>
  </si>
  <si>
    <t>Балансовая стоимость одной простой акции (тенге)</t>
  </si>
  <si>
    <t>Чистая прибыль от операций с иностранной валютой</t>
  </si>
  <si>
    <t>Приобретения драгоценных металлов</t>
  </si>
  <si>
    <t>Продажа драгоценных металлов</t>
  </si>
  <si>
    <t>Продажа основных средств и нематериальных активов</t>
  </si>
  <si>
    <t>Всего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</si>
  <si>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</t>
  </si>
  <si>
    <t>Общий совокупный доход</t>
  </si>
  <si>
    <t>Прибыль за период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</si>
  <si>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доход, переведенное в состав прибыли или убытка</t>
  </si>
  <si>
    <t>Общий совокупный доход за период</t>
  </si>
  <si>
    <t>Расформирование динамического резерва</t>
  </si>
  <si>
    <t>Эффект от применения МСФО (IFRS) 9</t>
  </si>
  <si>
    <t>Всего прочего совокупного (убытка)/дохода за период</t>
  </si>
  <si>
    <t>Расходы на персонал (выплаты)</t>
  </si>
  <si>
    <t>Прочие общие и административные расходы (выплаты)</t>
  </si>
  <si>
    <t>Потоки денежных средств, использованные в финансовой деятельности</t>
  </si>
  <si>
    <t>(не аудировано)</t>
  </si>
  <si>
    <t>31 декабря 2018 г.</t>
  </si>
  <si>
    <t>Отложенные налоговые активы</t>
  </si>
  <si>
    <t xml:space="preserve"> - </t>
  </si>
  <si>
    <t>Процентные доходы, рассчитанные с использованием метода эффективной процентной ставки</t>
  </si>
  <si>
    <t>Чистые прочие операционные расходы</t>
  </si>
  <si>
    <t>Прочий совокупный доход/(расход)</t>
  </si>
  <si>
    <t>Прибыль на акцию</t>
  </si>
  <si>
    <t>Чистые выплаты по операциям с производными финансовыми инструментами, удерживаемыми в целях управления риском</t>
  </si>
  <si>
    <t>Потоки денежных средств от/(использованные в) инвестиционной деятельности</t>
  </si>
  <si>
    <t>Погашение выпущенных долговых ценных бумаг</t>
  </si>
  <si>
    <t xml:space="preserve">Остаток на 1 января 2018 года </t>
  </si>
  <si>
    <t>Резерв по переоценке финансовых активов, учитываемых по справедливой стоимости через прочий совокупный доход</t>
  </si>
  <si>
    <t xml:space="preserve">Остаток на 1 января 2019 года </t>
  </si>
  <si>
    <t xml:space="preserve">Чистое изменение справедливой стоимости финансовых активов, учитываемых по справедливой стоимости через прочий совокупный доход </t>
  </si>
  <si>
    <t>Чистое изменение справедливой стоимости финансовых активов, учитываемых по справедливой стоимости через прочий совокупный доход, переведенное в состав прибыли или убытка</t>
  </si>
  <si>
    <t xml:space="preserve">Финансовые активы, учитываемые по справедливой стоимости через прочий совокупный доход </t>
  </si>
  <si>
    <t xml:space="preserve">Инвестиции, учитываемые по амортизированной стоимости </t>
  </si>
  <si>
    <t xml:space="preserve">Резерв по переоценке финансовых активов, учитываемых по справедливой стоимости через прочий совокупный доход </t>
  </si>
  <si>
    <t xml:space="preserve">Приобретения финансовых активов, учитываемых по справедливой стоимости через прочий совокупный доход </t>
  </si>
  <si>
    <t xml:space="preserve">Приобретения инвестиций, учитываемых по амортизированной стоимости </t>
  </si>
  <si>
    <t xml:space="preserve">Погашения инвестиций, учитываемых по амортизированной стоимости 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</si>
  <si>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</si>
  <si>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 xml:space="preserve"> -</t>
  </si>
  <si>
    <t>Прочие процентные доходы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</si>
  <si>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</si>
  <si>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 xml:space="preserve">Чистая прибыль от операций с финансовыми активами, учитываемыми по справедливой стоимости через прочий совокупный доход </t>
  </si>
  <si>
    <t>Убытки от обесценения долговых финансовых активов</t>
  </si>
  <si>
    <t>Прибыль до налогообложения</t>
  </si>
  <si>
    <t>Резерв по переоценке финансовых активов, учитываемых по справедливой стоимости через прочий совокупный доход:</t>
  </si>
  <si>
    <t>Прочие выплаты</t>
  </si>
  <si>
    <t xml:space="preserve">Продажи и погашения финансовых активов, учитываемых по справедливой стоимости через прочий совокупный доход </t>
  </si>
  <si>
    <t>Выкуп выпущенных долговых ценных бумаг</t>
  </si>
  <si>
    <t>Акционер-ный капитал</t>
  </si>
  <si>
    <t>Эмиссион-ный доход</t>
  </si>
  <si>
    <t>Динамичес-кий резерв</t>
  </si>
  <si>
    <t>Нераспреде-ленная прибыль</t>
  </si>
  <si>
    <t>Пересчитанный остаток по состоянию  на 1 января 2018 года</t>
  </si>
  <si>
    <t>Прочий совокупный убыток</t>
  </si>
  <si>
    <t>Всего прочего совокупного убытка</t>
  </si>
  <si>
    <t>Прочие движения в капитале</t>
  </si>
  <si>
    <t>Нераспре-деленная прибыль</t>
  </si>
  <si>
    <t>Остаток на 30 сентября 2018 года (не аудировано)</t>
  </si>
  <si>
    <t>Остаток на 30 сентября 2019 года (не аудировано)</t>
  </si>
  <si>
    <t>Консолидированный промежуточный сжатый отчет об изменениях в капитале за девять месяцев, закончившихся 30 сентября 2019 года</t>
  </si>
  <si>
    <t>Консолидированный промежуточный сжатый отчет о движении денежных средств
за девять месяцев, закончившихся 30 сентября 2019 года</t>
  </si>
  <si>
    <t>За девять месяцев, закончившихся
30 сентября 2019 г. 
(не аудировано) 
тыс. тенге</t>
  </si>
  <si>
    <t>За девять месяцев, закончившихся
30 сентября 2018 г. 
(не аудировано) 
тыс. тенге</t>
  </si>
  <si>
    <t>Консолидированный промежуточный сжатый отчет о прибыли или убытке и прочем совокупном доходе за девять месяцев, закончившихся 30 сентября 2019 года</t>
  </si>
  <si>
    <t>Доходы от восстановления убытков/(убытки) от обесценения в отношении обязательств по предоставлению кредитов и договоров финансовой гарантии</t>
  </si>
  <si>
    <t>Расходы по созданию оценочных обязательств</t>
  </si>
  <si>
    <t>Расход по подоходному налогу</t>
  </si>
  <si>
    <t>Консолидированный промежуточный сжатый отчет о финансовом положении по состоянию на 30 сентября 2019 года</t>
  </si>
  <si>
    <t>30 сентября 2019 г.</t>
  </si>
  <si>
    <t>Чистые потоки денежных средств, (использованные в)/от операционной деятельности до уплаты подоходного налога</t>
  </si>
  <si>
    <t>Потоки денежных средств, (использованные в)/от операционной деятельности</t>
  </si>
  <si>
    <t>Поступления от выпущенных долговых ценных бумаг</t>
  </si>
  <si>
    <t>Чистое увеличение денежных средств и их эквивалентов</t>
  </si>
  <si>
    <t>Денежные средства и их эквиваленты по состоянию на конец периода (Примечание 12)</t>
  </si>
  <si>
    <t>_____________________________</t>
  </si>
  <si>
    <t>Дружинина Н.М.</t>
  </si>
  <si>
    <t>Сырых Н.С.</t>
  </si>
  <si>
    <t>Заместитель Председателя Правления</t>
  </si>
  <si>
    <r>
      <t>Заместитель</t>
    </r>
    <r>
      <rPr>
        <sz val="10"/>
        <color theme="1"/>
        <rFont val="Times New Roman"/>
        <family val="1"/>
        <charset val="204"/>
      </rPr>
      <t xml:space="preserve"> </t>
    </r>
    <r>
      <rPr>
        <i/>
        <sz val="10"/>
        <color theme="1"/>
        <rFont val="Times New Roman"/>
        <family val="1"/>
        <charset val="204"/>
      </rPr>
      <t>Главного бухгалтера</t>
    </r>
  </si>
  <si>
    <t>__________________________</t>
  </si>
  <si>
    <t>Прибыль на акцию, базовая и разводненная (тенге)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</si>
</sst>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._.* #,##0.0_)_%;_._.* \(#,##0.0\)_%"/>
    <numFmt numFmtId="189" formatCode="#,##0.0_)_%;\(#,##0.0\)_%;\ \ .0_)_%"/>
    <numFmt numFmtId="190" formatCode="_._.* #,##0.00_)_%;_._.* \(#,##0.00\)_%"/>
    <numFmt numFmtId="191" formatCode="#,##0.00_)_%;\(#,##0.00\)_%;\ \ .00_)_%"/>
    <numFmt numFmtId="192" formatCode="_._.* #,##0.000_)_%;_._.* \(#,##0.000\)_%"/>
    <numFmt numFmtId="193" formatCode="#,##0.000_)_%;\(#,##0.000\)_%;\ \ .000_)_%"/>
    <numFmt numFmtId="194" formatCode="_._.* \(#,##0\)_%;_._.* #,##0_)_%;_._.* 0_)_%;_._.@_)_%"/>
    <numFmt numFmtId="195" formatCode="_._.&quot;£&quot;* \(#,##0\)_%;_._.&quot;£&quot;* #,##0_)_%;_._.&quot;£&quot;* 0_)_%;_._.@_)_%"/>
    <numFmt numFmtId="196" formatCode="* \(#,##0\);* #,##0_);&quot;-&quot;??_);@"/>
    <numFmt numFmtId="197" formatCode="&quot;£&quot;* #,##0_)_%;&quot;£&quot;* \(#,##0\)_%;&quot;£&quot;* &quot;-&quot;??_)_%;@_)_%"/>
    <numFmt numFmtId="198" formatCode="_._.&quot;£&quot;* #,##0.0_)_%;_._.&quot;£&quot;* \(#,##0.0\)_%"/>
    <numFmt numFmtId="199" formatCode="&quot;£&quot;* #,##0.0_)_%;&quot;£&quot;* \(#,##0.0\)_%;&quot;£&quot;* \ .0_)_%"/>
    <numFmt numFmtId="200" formatCode="_._.&quot;$&quot;* #,##0.0_)_%;_._.&quot;$&quot;* \(#,##0.0\)_%"/>
    <numFmt numFmtId="201" formatCode="_._.&quot;£&quot;* #,##0.00_)_%;_._.&quot;£&quot;* \(#,##0.00\)_%"/>
    <numFmt numFmtId="202" formatCode="&quot;£&quot;* #,##0.00_)_%;&quot;£&quot;* \(#,##0.00\)_%;&quot;£&quot;* \ .00_)_%"/>
    <numFmt numFmtId="203" formatCode="_._.&quot;$&quot;* #,##0.00_)_%;_._.&quot;$&quot;* \(#,##0.00\)_%"/>
    <numFmt numFmtId="204" formatCode="_._.&quot;£&quot;* #,##0.000_)_%;_._.&quot;£&quot;* \(#,##0.000\)_%"/>
    <numFmt numFmtId="205" formatCode="&quot;£&quot;* #,##0.000_)_%;&quot;£&quot;* \(#,##0.000\)_%;&quot;£&quot;* \ .000_)_%"/>
    <numFmt numFmtId="206" formatCode="_._.&quot;$&quot;* #,##0.000_)_%;_._.&quot;$&quot;* \(#,##0.000\)_%"/>
    <numFmt numFmtId="207" formatCode="mmmm\ d\,\ yyyy"/>
    <numFmt numFmtId="208" formatCode="* #,##0_);* \(#,##0\);&quot;-&quot;??_);@"/>
    <numFmt numFmtId="209" formatCode="_-* #,##0\ _z_3_-;\-* #,##0\ _z_3_-;_-* &quot;-&quot;\ _z_3_-;_-@_-"/>
    <numFmt numFmtId="210" formatCode="_-* #,##0.00\ _z_3_-;\-* #,##0.00\ _z_3_-;_-* &quot;-&quot;??\ _z_3_-;_-@_-"/>
    <numFmt numFmtId="211" formatCode="_([$€-2]* #,##0.00_);_([$€-2]* \(#,##0.00\);_([$€-2]* &quot;-&quot;??_)"/>
    <numFmt numFmtId="212" formatCode="#,##0\ \ ;\(#,##0\)\ ;\—\ \ \ \ "/>
    <numFmt numFmtId="213" formatCode="&quot;$&quot;#,##0_);[Red]\(&quot;$&quot;#,##0\)"/>
    <numFmt numFmtId="214" formatCode="&quot;$&quot;#,##0\ ;\-&quot;$&quot;#,##0"/>
    <numFmt numFmtId="215" formatCode="&quot;$&quot;#,##0.00\ ;\(&quot;$&quot;#,##0.00\)"/>
    <numFmt numFmtId="216" formatCode="_-&quot;£&quot;* #,##0.00_-;\-&quot;£&quot;* #,##0.00_-;_-&quot;£&quot;* &quot;-&quot;??_-;_-@_-"/>
    <numFmt numFmtId="217" formatCode="#,##0.00\ &quot;$&quot;;\-#,##0.00\ &quot;$&quot;"/>
    <numFmt numFmtId="218" formatCode="_-* #,##0\ &quot;$&quot;_-;\-* #,##0\ &quot;$&quot;_-;_-* &quot;-&quot;\ &quot;$&quot;_-;_-@_-"/>
    <numFmt numFmtId="219" formatCode="_(&quot;R$&quot;* #,##0_);_(&quot;R$&quot;* \(#,##0\);_(&quot;R$&quot;* &quot;-&quot;_);_(@_)"/>
    <numFmt numFmtId="220" formatCode="_(&quot;R$&quot;* #,##0.00_);_(&quot;R$&quot;* \(#,##0.00\);_(&quot;R$&quot;* &quot;-&quot;??_);_(@_)"/>
    <numFmt numFmtId="221" formatCode="#,##0\ &quot;$&quot;;[Red]\-#,##0\ &quot;$&quot;"/>
    <numFmt numFmtId="222" formatCode="#,##0.00\ &quot;$&quot;;[Red]\-#,##0.00\ &quot;$&quot;"/>
    <numFmt numFmtId="223" formatCode="0.00_)"/>
    <numFmt numFmtId="224" formatCode="#\ ##0;\-#\ ##0"/>
    <numFmt numFmtId="225" formatCode="#\ ##0.0000000000;\-#\ ##0.0000000000"/>
    <numFmt numFmtId="226" formatCode="#\ ##0.0;\-#\ ##0.0"/>
    <numFmt numFmtId="227" formatCode="#\ ##0.00;\-#\ ##0.00"/>
    <numFmt numFmtId="228" formatCode="#\ ##0.000;\-#\ ##0.000"/>
    <numFmt numFmtId="229" formatCode="#\ ##0.0000;\-#\ ##0.0000"/>
    <numFmt numFmtId="230" formatCode="#\ ##0.00000;\-#\ ##0.00000"/>
    <numFmt numFmtId="231" formatCode="#\ ##0.000000;\-#\ ##0.000000"/>
    <numFmt numFmtId="232" formatCode="#\ ##0.0000000;\-#\ ##0.0000000"/>
    <numFmt numFmtId="233" formatCode="#\ ##0.00000000;\-#\ ##0.00000000"/>
    <numFmt numFmtId="234" formatCode="#\ ##0.000000000;\-#\ ##0.000000000"/>
    <numFmt numFmtId="235" formatCode="_-* #,##0\ _đ_._-;\-* #,##0\ _đ_._-;_-* &quot;-&quot;\ _đ_._-;_-@_-"/>
    <numFmt numFmtId="236" formatCode="\(#,##0.0\)"/>
    <numFmt numFmtId="237" formatCode="#,##0\ &quot;?.&quot;;\-#,##0\ &quot;?.&quot;"/>
    <numFmt numFmtId="238" formatCode="0_)%;\(0\)%"/>
    <numFmt numFmtId="239" formatCode="_._._(* 0_)%;_._.* \(0\)%"/>
    <numFmt numFmtId="240" formatCode="_(0_)%;\(0\)%"/>
    <numFmt numFmtId="241" formatCode="0%_);\(0%\)"/>
    <numFmt numFmtId="242" formatCode="\60\4\7\:"/>
    <numFmt numFmtId="243" formatCode="_(0.0_)%;\(0.0\)%"/>
    <numFmt numFmtId="244" formatCode="_._._(* 0.0_)%;_._.* \(0.0\)%"/>
    <numFmt numFmtId="245" formatCode="_(0.00_)%;\(0.00\)%"/>
    <numFmt numFmtId="246" formatCode="_._._(* 0.00_)%;_._.* \(0.00\)%"/>
    <numFmt numFmtId="247" formatCode="_(0.000_)%;\(0.000\)%"/>
    <numFmt numFmtId="248" formatCode="_._._(* 0.000_)%;_._.* \(0.000\)%"/>
    <numFmt numFmtId="249" formatCode="mm/dd/yy"/>
    <numFmt numFmtId="250" formatCode="\ #,##0;[Red]\-#,##0"/>
    <numFmt numFmtId="251" formatCode="&quot;£&quot;#,\);\(&quot;£&quot;#,\)"/>
    <numFmt numFmtId="252" formatCode="&quot;£&quot;#,;\(&quot;£&quot;#,\)"/>
    <numFmt numFmtId="253" formatCode="#,##0;[Red]&quot;-&quot;#,##0"/>
    <numFmt numFmtId="254" formatCode="#,##0.00;[Red]&quot;-&quot;#,##0.00"/>
    <numFmt numFmtId="255" formatCode="#,##0\ &quot;kr&quot;;[Red]\-#,##0\ &quot;kr&quot;"/>
    <numFmt numFmtId="256" formatCode="#,##0.00\ &quot;kr&quot;;[Red]\-#,##0.00\ &quot;kr&quot;"/>
    <numFmt numFmtId="257" formatCode="_-* #,##0.00\ _T_L_-;\-* #,##0.00\ _T_L_-;_-* &quot;-&quot;??\ _T_L_-;_-@_-"/>
    <numFmt numFmtId="258" formatCode="#,##0_);[Blue]&quot;(-) &quot;#,##0_)"/>
    <numFmt numFmtId="259" formatCode="%#.00"/>
    <numFmt numFmtId="260" formatCode="_(#,##0_);_(\(#,##0\);_(&quot;-&quot;_);_(@_)"/>
    <numFmt numFmtId="261" formatCode="_(#,##0.00_);_(\(#,##0.00\);_(&quot;-&quot;_);_(@_)"/>
  </numFmts>
  <fonts count="16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Times New Roman"/>
      <family val="1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8" fontId="24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8" fillId="0" borderId="0" applyFont="0" applyFill="0" applyBorder="0" applyAlignment="0" applyProtection="0"/>
    <xf numFmtId="191" fontId="77" fillId="0" borderId="0" applyFont="0" applyFill="0" applyBorder="0" applyAlignment="0" applyProtection="0"/>
    <xf numFmtId="192" fontId="78" fillId="0" borderId="0" applyFont="0" applyFill="0" applyBorder="0" applyAlignment="0" applyProtection="0"/>
    <xf numFmtId="193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4" fontId="83" fillId="0" borderId="0" applyFill="0" applyBorder="0" applyProtection="0"/>
    <xf numFmtId="195" fontId="24" fillId="0" borderId="0" applyFont="0" applyFill="0" applyBorder="0" applyAlignment="0" applyProtection="0"/>
    <xf numFmtId="196" fontId="84" fillId="0" borderId="0" applyFill="0" applyBorder="0" applyProtection="0"/>
    <xf numFmtId="196" fontId="84" fillId="0" borderId="2" applyFill="0" applyProtection="0"/>
    <xf numFmtId="196" fontId="84" fillId="0" borderId="8" applyFill="0" applyProtection="0"/>
    <xf numFmtId="197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198" fontId="78" fillId="0" borderId="0" applyFont="0" applyFill="0" applyBorder="0" applyAlignment="0" applyProtection="0"/>
    <xf numFmtId="199" fontId="77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8" fillId="0" borderId="0" applyFont="0" applyFill="0" applyBorder="0" applyAlignment="0" applyProtection="0"/>
    <xf numFmtId="202" fontId="77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8" fillId="0" borderId="0" applyFont="0" applyFill="0" applyBorder="0" applyAlignment="0" applyProtection="0"/>
    <xf numFmtId="205" fontId="77" fillId="0" borderId="0" applyFont="0" applyFill="0" applyBorder="0" applyAlignment="0" applyProtection="0"/>
    <xf numFmtId="206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7" fontId="6" fillId="0" borderId="0" applyFont="0" applyFill="0" applyBorder="0" applyAlignment="0" applyProtection="0"/>
    <xf numFmtId="14" fontId="85" fillId="0" borderId="0" applyFill="0" applyBorder="0" applyAlignment="0"/>
    <xf numFmtId="208" fontId="84" fillId="0" borderId="0" applyFill="0" applyBorder="0" applyProtection="0"/>
    <xf numFmtId="208" fontId="84" fillId="0" borderId="2" applyFill="0" applyProtection="0"/>
    <xf numFmtId="208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1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2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3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4" fontId="110" fillId="0" borderId="0" applyFont="0" applyFill="0" applyBorder="0" applyAlignment="0" applyProtection="0"/>
    <xf numFmtId="215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3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6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7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26" fillId="0" borderId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3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4" fontId="15" fillId="0" borderId="0"/>
    <xf numFmtId="225" fontId="15" fillId="0" borderId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36" fontId="95" fillId="0" borderId="0" applyFont="0" applyFill="0" applyBorder="0" applyAlignment="0" applyProtection="0"/>
    <xf numFmtId="237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38" fontId="74" fillId="0" borderId="0" applyFont="0" applyFill="0" applyBorder="0" applyAlignment="0" applyProtection="0"/>
    <xf numFmtId="239" fontId="24" fillId="0" borderId="0" applyFont="0" applyFill="0" applyBorder="0" applyAlignment="0" applyProtection="0"/>
    <xf numFmtId="240" fontId="78" fillId="0" borderId="0" applyFont="0" applyFill="0" applyBorder="0" applyAlignment="0" applyProtection="0"/>
    <xf numFmtId="241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2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3" fontId="78" fillId="0" borderId="0" applyFont="0" applyFill="0" applyBorder="0" applyAlignment="0" applyProtection="0"/>
    <xf numFmtId="244" fontId="24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10" fontId="126" fillId="0" borderId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49" fontId="128" fillId="0" borderId="0" applyNumberFormat="0" applyFill="0" applyBorder="0" applyAlignment="0" applyProtection="0">
      <alignment horizontal="left"/>
    </xf>
    <xf numFmtId="250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1" fontId="72" fillId="0" borderId="0" applyFill="0" applyBorder="0" applyAlignment="0"/>
    <xf numFmtId="252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3" fontId="136" fillId="0" borderId="0" applyFont="0" applyFill="0" applyBorder="0" applyAlignment="0" applyProtection="0"/>
    <xf numFmtId="254" fontId="136" fillId="0" borderId="0" applyFont="0" applyFill="0" applyBorder="0" applyAlignment="0" applyProtection="0"/>
    <xf numFmtId="0" fontId="6" fillId="0" borderId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257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6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58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59" fontId="51" fillId="0" borderId="0">
      <protection locked="0"/>
    </xf>
    <xf numFmtId="259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6" fontId="84" fillId="0" borderId="49" applyFill="0" applyProtection="0"/>
    <xf numFmtId="196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08" fontId="84" fillId="0" borderId="49" applyFill="0" applyProtection="0"/>
    <xf numFmtId="208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58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201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0" fontId="9" fillId="0" borderId="0" xfId="0" applyNumberFormat="1" applyFont="1"/>
    <xf numFmtId="260" fontId="9" fillId="0" borderId="0" xfId="0" applyNumberFormat="1" applyFont="1" applyFill="1" applyBorder="1"/>
    <xf numFmtId="260" fontId="10" fillId="0" borderId="8" xfId="1" applyNumberFormat="1" applyFont="1" applyFill="1" applyBorder="1"/>
    <xf numFmtId="260" fontId="9" fillId="0" borderId="0" xfId="0" applyNumberFormat="1" applyFont="1" applyFill="1"/>
    <xf numFmtId="260" fontId="9" fillId="0" borderId="0" xfId="1" applyNumberFormat="1" applyFont="1" applyFill="1"/>
    <xf numFmtId="260" fontId="9" fillId="0" borderId="0" xfId="1" applyNumberFormat="1" applyFont="1"/>
    <xf numFmtId="260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0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0" fontId="8" fillId="0" borderId="0" xfId="648" applyNumberFormat="1" applyFont="1" applyFill="1" applyAlignment="1">
      <alignment horizontal="right"/>
    </xf>
    <xf numFmtId="260" fontId="8" fillId="0" borderId="1" xfId="648" applyNumberFormat="1" applyFont="1" applyFill="1" applyBorder="1" applyAlignment="1">
      <alignment horizontal="right"/>
    </xf>
    <xf numFmtId="260" fontId="5" fillId="0" borderId="45" xfId="648" applyNumberFormat="1" applyFont="1" applyFill="1" applyBorder="1" applyAlignment="1">
      <alignment horizontal="right"/>
    </xf>
    <xf numFmtId="260" fontId="5" fillId="0" borderId="0" xfId="648" applyNumberFormat="1" applyFont="1" applyFill="1" applyAlignment="1">
      <alignment horizontal="right"/>
    </xf>
    <xf numFmtId="260" fontId="5" fillId="0" borderId="8" xfId="648" applyNumberFormat="1" applyFont="1" applyFill="1" applyBorder="1" applyAlignment="1">
      <alignment horizontal="right"/>
    </xf>
    <xf numFmtId="260" fontId="9" fillId="0" borderId="0" xfId="8" applyNumberFormat="1" applyFont="1" applyAlignment="1">
      <alignment horizontal="right"/>
    </xf>
    <xf numFmtId="260" fontId="8" fillId="0" borderId="0" xfId="648" applyNumberFormat="1" applyFont="1" applyFill="1" applyBorder="1" applyAlignment="1">
      <alignment horizontal="right"/>
    </xf>
    <xf numFmtId="260" fontId="5" fillId="0" borderId="43" xfId="648" applyNumberFormat="1" applyFont="1" applyFill="1" applyBorder="1" applyAlignment="1">
      <alignment horizontal="right"/>
    </xf>
    <xf numFmtId="260" fontId="8" fillId="0" borderId="45" xfId="648" applyNumberFormat="1" applyFont="1" applyFill="1" applyBorder="1" applyAlignment="1">
      <alignment horizontal="right"/>
    </xf>
    <xf numFmtId="260" fontId="8" fillId="0" borderId="28" xfId="648" applyNumberFormat="1" applyFont="1" applyFill="1" applyBorder="1" applyAlignment="1">
      <alignment horizontal="right"/>
    </xf>
    <xf numFmtId="260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0" fontId="5" fillId="0" borderId="40" xfId="648" applyNumberFormat="1" applyFont="1" applyFill="1" applyBorder="1" applyAlignment="1">
      <alignment horizontal="right"/>
    </xf>
    <xf numFmtId="261" fontId="9" fillId="0" borderId="0" xfId="0" applyNumberFormat="1" applyFont="1" applyFill="1" applyBorder="1"/>
    <xf numFmtId="261" fontId="9" fillId="0" borderId="1" xfId="0" applyNumberFormat="1" applyFont="1" applyFill="1" applyBorder="1"/>
    <xf numFmtId="169" fontId="8" fillId="0" borderId="0" xfId="648" applyNumberFormat="1" applyFont="1" applyFill="1" applyBorder="1"/>
    <xf numFmtId="260" fontId="8" fillId="0" borderId="8" xfId="648" applyNumberFormat="1" applyFont="1" applyFill="1" applyBorder="1" applyAlignment="1">
      <alignment horizontal="right"/>
    </xf>
    <xf numFmtId="260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0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0" fontId="5" fillId="0" borderId="41" xfId="648" applyNumberFormat="1" applyFont="1" applyFill="1" applyBorder="1"/>
    <xf numFmtId="0" fontId="22" fillId="0" borderId="0" xfId="8" applyFont="1" applyAlignment="1">
      <alignment wrapText="1"/>
    </xf>
    <xf numFmtId="260" fontId="8" fillId="0" borderId="41" xfId="648" applyNumberFormat="1" applyFont="1" applyFill="1" applyBorder="1"/>
    <xf numFmtId="260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0" fontId="9" fillId="66" borderId="0" xfId="0" applyNumberFormat="1" applyFont="1" applyFill="1" applyBorder="1"/>
    <xf numFmtId="260" fontId="9" fillId="66" borderId="0" xfId="0" applyNumberFormat="1" applyFont="1" applyFill="1"/>
    <xf numFmtId="0" fontId="9" fillId="66" borderId="0" xfId="0" applyFont="1" applyFill="1" applyBorder="1" applyAlignment="1">
      <alignment wrapText="1"/>
    </xf>
    <xf numFmtId="260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0" fontId="10" fillId="66" borderId="40" xfId="1" applyNumberFormat="1" applyFont="1" applyFill="1" applyBorder="1"/>
    <xf numFmtId="260" fontId="10" fillId="66" borderId="41" xfId="1" applyNumberFormat="1" applyFont="1" applyFill="1" applyBorder="1"/>
    <xf numFmtId="0" fontId="8" fillId="66" borderId="0" xfId="0" applyFont="1" applyFill="1" applyBorder="1" applyAlignment="1">
      <alignment wrapText="1"/>
    </xf>
    <xf numFmtId="260" fontId="10" fillId="66" borderId="40" xfId="0" applyNumberFormat="1" applyFont="1" applyFill="1" applyBorder="1"/>
    <xf numFmtId="260" fontId="10" fillId="66" borderId="0" xfId="0" applyNumberFormat="1" applyFont="1" applyFill="1" applyBorder="1"/>
    <xf numFmtId="260" fontId="10" fillId="66" borderId="43" xfId="0" applyNumberFormat="1" applyFont="1" applyFill="1" applyBorder="1"/>
    <xf numFmtId="260" fontId="10" fillId="66" borderId="43" xfId="1" applyNumberFormat="1" applyFont="1" applyFill="1" applyBorder="1"/>
    <xf numFmtId="260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0" fontId="145" fillId="66" borderId="0" xfId="0" applyNumberFormat="1" applyFont="1" applyFill="1" applyBorder="1"/>
    <xf numFmtId="260" fontId="10" fillId="66" borderId="41" xfId="0" applyNumberFormat="1" applyFont="1" applyFill="1" applyBorder="1"/>
    <xf numFmtId="260" fontId="10" fillId="66" borderId="47" xfId="0" applyNumberFormat="1" applyFont="1" applyFill="1" applyBorder="1"/>
    <xf numFmtId="261" fontId="9" fillId="66" borderId="9" xfId="0" applyNumberFormat="1" applyFont="1" applyFill="1" applyBorder="1"/>
    <xf numFmtId="260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0" fontId="9" fillId="66" borderId="0" xfId="0" applyNumberFormat="1" applyFont="1" applyFill="1" applyBorder="1" applyAlignment="1">
      <alignment horizontal="right"/>
    </xf>
    <xf numFmtId="260" fontId="9" fillId="66" borderId="0" xfId="1" applyNumberFormat="1" applyFont="1" applyFill="1"/>
    <xf numFmtId="260" fontId="9" fillId="66" borderId="0" xfId="0" applyNumberFormat="1" applyFont="1" applyFill="1" applyAlignment="1">
      <alignment wrapText="1"/>
    </xf>
    <xf numFmtId="260" fontId="18" fillId="66" borderId="0" xfId="0" applyNumberFormat="1" applyFont="1" applyFill="1" applyBorder="1" applyAlignment="1">
      <alignment horizontal="right"/>
    </xf>
    <xf numFmtId="260" fontId="5" fillId="66" borderId="43" xfId="1" applyNumberFormat="1" applyFont="1" applyFill="1" applyBorder="1" applyAlignment="1">
      <alignment horizontal="right" wrapText="1"/>
    </xf>
    <xf numFmtId="260" fontId="5" fillId="66" borderId="0" xfId="1" applyNumberFormat="1" applyFont="1" applyFill="1" applyBorder="1" applyAlignment="1">
      <alignment horizontal="right" wrapText="1"/>
    </xf>
    <xf numFmtId="260" fontId="139" fillId="66" borderId="0" xfId="1" applyNumberFormat="1" applyFont="1" applyFill="1" applyBorder="1" applyAlignment="1">
      <alignment horizontal="center" wrapText="1"/>
    </xf>
    <xf numFmtId="260" fontId="5" fillId="66" borderId="40" xfId="1" applyNumberFormat="1" applyFont="1" applyFill="1" applyBorder="1" applyAlignment="1">
      <alignment horizontal="right" wrapText="1"/>
    </xf>
    <xf numFmtId="0" fontId="9" fillId="66" borderId="0" xfId="0" applyFont="1" applyFill="1" applyAlignment="1">
      <alignment wrapText="1"/>
    </xf>
    <xf numFmtId="260" fontId="10" fillId="66" borderId="0" xfId="0" applyNumberFormat="1" applyFont="1" applyFill="1"/>
    <xf numFmtId="260" fontId="10" fillId="66" borderId="8" xfId="0" applyNumberFormat="1" applyFont="1" applyFill="1" applyBorder="1"/>
    <xf numFmtId="0" fontId="8" fillId="0" borderId="0" xfId="0" applyFont="1" applyBorder="1"/>
    <xf numFmtId="261" fontId="9" fillId="66" borderId="0" xfId="0" applyNumberFormat="1" applyFont="1" applyFill="1"/>
    <xf numFmtId="261" fontId="9" fillId="66" borderId="45" xfId="1" applyNumberFormat="1" applyFont="1" applyFill="1" applyBorder="1"/>
    <xf numFmtId="0" fontId="5" fillId="0" borderId="0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8" fillId="0" borderId="0" xfId="0" applyFont="1" applyFill="1" applyAlignment="1">
      <alignment wrapText="1"/>
    </xf>
    <xf numFmtId="260" fontId="5" fillId="0" borderId="0" xfId="1" applyNumberFormat="1" applyFont="1" applyFill="1" applyAlignment="1">
      <alignment horizontal="right" wrapText="1"/>
    </xf>
    <xf numFmtId="260" fontId="5" fillId="0" borderId="0" xfId="1" applyNumberFormat="1" applyFont="1" applyFill="1" applyBorder="1" applyAlignment="1">
      <alignment horizontal="right" wrapText="1"/>
    </xf>
    <xf numFmtId="0" fontId="10" fillId="0" borderId="0" xfId="0" applyFont="1" applyAlignment="1">
      <alignment wrapText="1"/>
    </xf>
    <xf numFmtId="260" fontId="5" fillId="0" borderId="0" xfId="0" applyNumberFormat="1" applyFont="1" applyFill="1" applyAlignment="1">
      <alignment horizontal="right" wrapText="1"/>
    </xf>
    <xf numFmtId="260" fontId="5" fillId="0" borderId="0" xfId="0" applyNumberFormat="1" applyFont="1" applyFill="1" applyBorder="1" applyAlignment="1">
      <alignment horizontal="right" wrapText="1"/>
    </xf>
    <xf numFmtId="260" fontId="8" fillId="0" borderId="0" xfId="1" applyNumberFormat="1" applyFont="1" applyFill="1" applyAlignment="1">
      <alignment horizontal="right" wrapText="1"/>
    </xf>
    <xf numFmtId="260" fontId="8" fillId="0" borderId="0" xfId="1" applyNumberFormat="1" applyFont="1" applyFill="1" applyBorder="1" applyAlignment="1">
      <alignment horizontal="right" wrapText="1"/>
    </xf>
    <xf numFmtId="0" fontId="145" fillId="0" borderId="0" xfId="0" applyFont="1" applyAlignment="1">
      <alignment wrapText="1"/>
    </xf>
    <xf numFmtId="260" fontId="142" fillId="0" borderId="0" xfId="1" applyNumberFormat="1" applyFont="1" applyFill="1" applyAlignment="1">
      <alignment horizontal="right" wrapText="1"/>
    </xf>
    <xf numFmtId="260" fontId="142" fillId="0" borderId="0" xfId="1" applyNumberFormat="1" applyFont="1" applyFill="1" applyBorder="1" applyAlignment="1">
      <alignment horizontal="right" wrapText="1"/>
    </xf>
    <xf numFmtId="260" fontId="146" fillId="0" borderId="0" xfId="0" applyNumberFormat="1" applyFont="1" applyFill="1" applyBorder="1" applyAlignment="1">
      <alignment horizontal="right" wrapText="1"/>
    </xf>
    <xf numFmtId="260" fontId="8" fillId="0" borderId="43" xfId="1" applyNumberFormat="1" applyFont="1" applyFill="1" applyBorder="1" applyAlignment="1">
      <alignment horizontal="right" wrapText="1"/>
    </xf>
    <xf numFmtId="260" fontId="5" fillId="0" borderId="53" xfId="1" applyNumberFormat="1" applyFont="1" applyFill="1" applyBorder="1" applyAlignment="1">
      <alignment horizontal="right" wrapText="1"/>
    </xf>
    <xf numFmtId="0" fontId="10" fillId="0" borderId="0" xfId="0" applyFont="1" applyBorder="1" applyAlignment="1">
      <alignment horizontal="left" wrapText="1"/>
    </xf>
    <xf numFmtId="260" fontId="5" fillId="0" borderId="8" xfId="1" applyNumberFormat="1" applyFont="1" applyFill="1" applyBorder="1" applyAlignment="1">
      <alignment horizontal="right" wrapText="1"/>
    </xf>
    <xf numFmtId="260" fontId="18" fillId="0" borderId="0" xfId="1" applyNumberFormat="1" applyFont="1" applyFill="1" applyAlignment="1">
      <alignment horizontal="right" wrapText="1"/>
    </xf>
    <xf numFmtId="0" fontId="10" fillId="0" borderId="0" xfId="0" applyFont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0" applyFont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260" fontId="19" fillId="0" borderId="0" xfId="0" applyNumberFormat="1" applyFont="1" applyFill="1"/>
    <xf numFmtId="260" fontId="18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9" fillId="66" borderId="0" xfId="0" applyFont="1" applyFill="1" applyAlignment="1">
      <alignment vertical="center" wrapText="1"/>
    </xf>
    <xf numFmtId="3" fontId="10" fillId="66" borderId="10" xfId="0" applyNumberFormat="1" applyFont="1" applyFill="1" applyBorder="1" applyAlignment="1">
      <alignment horizontal="right" vertical="center" wrapText="1"/>
    </xf>
    <xf numFmtId="0" fontId="164" fillId="66" borderId="0" xfId="0" applyFont="1" applyFill="1" applyAlignment="1">
      <alignment wrapText="1"/>
    </xf>
    <xf numFmtId="0" fontId="10" fillId="66" borderId="0" xfId="0" applyFont="1" applyFill="1" applyAlignment="1">
      <alignment vertical="center" wrapText="1"/>
    </xf>
    <xf numFmtId="0" fontId="9" fillId="66" borderId="0" xfId="0" applyFont="1" applyFill="1" applyAlignment="1">
      <alignment horizontal="right" vertical="center" wrapText="1"/>
    </xf>
    <xf numFmtId="3" fontId="9" fillId="66" borderId="0" xfId="0" applyNumberFormat="1" applyFont="1" applyFill="1" applyAlignment="1">
      <alignment horizontal="right" vertical="center" wrapText="1"/>
    </xf>
    <xf numFmtId="0" fontId="145" fillId="66" borderId="0" xfId="0" applyFont="1" applyFill="1" applyAlignment="1">
      <alignment vertical="center" wrapText="1"/>
    </xf>
    <xf numFmtId="0" fontId="144" fillId="66" borderId="0" xfId="0" applyFont="1" applyFill="1" applyAlignment="1">
      <alignment vertical="center" wrapText="1"/>
    </xf>
    <xf numFmtId="0" fontId="144" fillId="66" borderId="12" xfId="0" applyFont="1" applyFill="1" applyBorder="1" applyAlignment="1">
      <alignment horizontal="right" vertical="center" wrapText="1"/>
    </xf>
    <xf numFmtId="3" fontId="144" fillId="66" borderId="12" xfId="0" applyNumberFormat="1" applyFont="1" applyFill="1" applyBorder="1" applyAlignment="1">
      <alignment horizontal="right" vertical="center" wrapText="1"/>
    </xf>
    <xf numFmtId="3" fontId="144" fillId="66" borderId="0" xfId="0" applyNumberFormat="1" applyFont="1" applyFill="1" applyAlignment="1">
      <alignment horizontal="right" vertical="center"/>
    </xf>
    <xf numFmtId="0" fontId="164" fillId="66" borderId="0" xfId="0" applyFont="1" applyFill="1"/>
    <xf numFmtId="3" fontId="144" fillId="66" borderId="0" xfId="0" applyNumberFormat="1" applyFont="1" applyFill="1" applyAlignment="1">
      <alignment horizontal="right" vertical="center" wrapText="1"/>
    </xf>
    <xf numFmtId="260" fontId="8" fillId="0" borderId="1" xfId="1" applyNumberFormat="1" applyFont="1" applyFill="1" applyBorder="1" applyAlignment="1">
      <alignment horizontal="right" wrapText="1"/>
    </xf>
    <xf numFmtId="0" fontId="10" fillId="0" borderId="0" xfId="0" applyFont="1" applyAlignment="1">
      <alignment horizontal="center" vertical="center"/>
    </xf>
    <xf numFmtId="0" fontId="163" fillId="0" borderId="0" xfId="0" applyFont="1" applyAlignment="1">
      <alignment vertical="center"/>
    </xf>
    <xf numFmtId="0" fontId="165" fillId="0" borderId="0" xfId="0" applyFont="1" applyAlignment="1">
      <alignment vertical="center"/>
    </xf>
    <xf numFmtId="0" fontId="9" fillId="0" borderId="0" xfId="0" applyFont="1" applyAlignment="1">
      <alignment horizontal="justify" vertical="center"/>
    </xf>
    <xf numFmtId="0" fontId="9" fillId="0" borderId="0" xfId="0" applyFont="1" applyAlignment="1">
      <alignment vertical="center"/>
    </xf>
    <xf numFmtId="0" fontId="145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hostova_E\&#1052;&#1086;&#1080;%20&#1076;&#1086;&#1082;&#1091;&#1084;&#1077;&#1085;&#1090;&#1099;\FS_March%202013\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Tkhosto\Documents\AUDIT%202013\FINAL\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emeso\&#1056;&#1072;&#1073;&#1086;&#1095;&#1080;&#1081;%20&#1089;&#1090;&#1086;&#1083;\&#1056;&#1072;&#1073;&#1086;&#1090;&#1072;\&#1060;&#1080;&#1085;&#1072;&#1085;&#1089;&#1086;&#1074;&#1072;&#1103;%20&#1086;&#1090;&#1095;&#1077;&#1090;&#1085;&#1086;&#1089;&#1090;&#1100;\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\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  <sheetName val="plan s4etov"/>
      <sheetName val="Summary (COS)"/>
      <sheetName val="BS"/>
      <sheetName val="Average figures calculation"/>
      <sheetName val="Trial Bal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  <sheetName val="9m CMA"/>
      <sheetName val="Q4 CMA"/>
      <sheetName val="Contents"/>
      <sheetName val="Rollfwd"/>
      <sheetName val="Trial Balance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  <sheetName val="FES"/>
      <sheetName val="Threshold Table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  <sheetName val="700-H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  <sheetName val="P&amp;L"/>
      <sheetName val="Provisions"/>
      <sheetName val="breakdown"/>
      <sheetName val="FA depreci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  <sheetName val="depreciation testinŧ"/>
      <sheetName val="Test of FA Installation"/>
      <sheetName val="Additions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  <sheetName val="ао"/>
      <sheetName val="справочники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  <sheetName val="Drop down lists"/>
      <sheetName val="10Cash"/>
      <sheetName val="% threshhold(salary)"/>
      <sheetName val="Anlagevermögen"/>
      <sheetName val="Production_Ref Q-1-3"/>
      <sheetName val="Datashee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3">
          <cell r="A3">
            <v>25461.85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!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  <sheetName val="Target"/>
      <sheetName val="Basic Info"/>
      <sheetName val="FA Movement "/>
      <sheetName val="GAAP TB 31.12.01  detail p&amp;l"/>
      <sheetName val="P&amp;L"/>
      <sheetName val="Provisions"/>
      <sheetName val="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  <sheetName val="Disclosure"/>
      <sheetName val="Accounts payable"/>
      <sheetName val="GBM"/>
      <sheetName val="Early cut off"/>
      <sheetName val="Cash disb"/>
      <sheetName val="JET"/>
      <sheetName val="Late cut off"/>
      <sheetName val="Maturity analysis"/>
      <sheetName val="F100-Trial BS"/>
      <sheetName val="Test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  <sheetName val="ЯНВАРЬ"/>
      <sheetName val="общий портфель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  <sheetName val="Лист1"/>
      <sheetName val="Лист3"/>
      <sheetName val="ловушка"/>
      <sheetName val="Бюдж-тенге"/>
      <sheetName val="обр"/>
      <sheetName val="свод"/>
      <sheetName val="Банк"/>
      <sheetName val="Нормати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P&amp;L"/>
      <sheetName val="Provisions"/>
      <sheetName val="начислено"/>
      <sheetName val="ИД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  <sheetName val="Расчетн табл"/>
      <sheetName val="Бюджет"/>
    </sheetNames>
    <sheetDataSet>
      <sheetData sheetId="0"/>
      <sheetData sheetId="1">
        <row r="3">
          <cell r="A3">
            <v>4.91</v>
          </cell>
        </row>
        <row r="6">
          <cell r="A6">
            <v>13.41</v>
          </cell>
        </row>
      </sheetData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>
        <row r="2">
          <cell r="E2">
            <v>139.41</v>
          </cell>
        </row>
      </sheetData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  <sheetName val="Разлив_Зап_26.05.032"/>
      <sheetName val="t0_name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  <sheetName val="ИП_ДО_БЛ "/>
      <sheetName val="IS"/>
      <sheetName val="ISL Corporate"/>
      <sheetName val="ISL SME"/>
      <sheetName val="ISL Retail"/>
      <sheetName val="КБ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  <sheetName val="#ССЫЛКА"/>
      <sheetName val="расчеты для 2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N-200.1"/>
      <sheetName val="N-500.1"/>
      <sheetName val="тариф"/>
      <sheetName val="#REF!"/>
      <sheetName val="\USER\MANAT\CREDITY\REGION\ARHI"/>
      <sheetName val="depreciation testing"/>
      <sheetName val="8210.09"/>
      <sheetName val="ОС и ИН (120)"/>
      <sheetName val="технический-НЕ УДАЛЯТЬ"/>
      <sheetName val="PV-date"/>
      <sheetName val="_USER_MANAT_CREDITY_REGION_ARHI"/>
      <sheetName val="Haul cons"/>
      <sheetName val="\A\USER\MANAT\CREDITY\REGION\AR"/>
      <sheetName val="1. Ввод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48 "/>
      <sheetName val="B-4"/>
      <sheetName val="Securities"/>
      <sheetName val="Paramètres"/>
      <sheetName val="Sheet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  <sheetName val="fish"/>
      <sheetName val="Anlagevermögen"/>
    </sheetNames>
    <sheetDataSet>
      <sheetData sheetId="0"/>
      <sheetData sheetId="1"/>
      <sheetData sheetId="2"/>
      <sheetData sheetId="3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/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/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/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/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/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 xml:space="preserve"> </v>
          </cell>
          <cell r="D37">
            <v>500.93907058321133</v>
          </cell>
          <cell r="E37">
            <v>381.16198749320284</v>
          </cell>
          <cell r="F37" t="str">
            <v xml:space="preserve"> </v>
          </cell>
          <cell r="G37">
            <v>0</v>
          </cell>
          <cell r="H37">
            <v>0</v>
          </cell>
          <cell r="I37" t="str">
            <v xml:space="preserve"> </v>
          </cell>
          <cell r="J37">
            <v>0</v>
          </cell>
          <cell r="K37">
            <v>0</v>
          </cell>
          <cell r="L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G7" t="str">
            <v>Year To Date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 t="str">
            <v>Total Site Costs</v>
          </cell>
          <cell r="B13">
            <v>0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 t="str">
            <v>Management Fees</v>
          </cell>
          <cell r="B15">
            <v>0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B16">
            <v>0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 t="str">
            <v>Total Cash Operation Costs</v>
          </cell>
          <cell r="B18">
            <v>0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 t="str">
            <v>Other Income/Expense</v>
          </cell>
          <cell r="B20">
            <v>0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B21" t="e">
            <v>#REF!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B22">
            <v>0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 t="str">
            <v>Total Cash Costs</v>
          </cell>
          <cell r="B24">
            <v>0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 t="str">
            <v>Financing Costs</v>
          </cell>
          <cell r="B26">
            <v>0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B27">
            <v>0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B28">
            <v>0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B29">
            <v>0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str">
            <v>Ounces Poured</v>
          </cell>
          <cell r="B32" t="e">
            <v>#REF!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B33" t="e">
            <v>#REF!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B34" t="e">
            <v>#REF!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B35" t="e">
            <v>#REF!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/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/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/>
          <cell r="G3"/>
          <cell r="H3"/>
          <cell r="I3"/>
          <cell r="J3"/>
          <cell r="K3"/>
          <cell r="L3"/>
          <cell r="M3"/>
          <cell r="N3"/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WORKSHEET"/>
      <sheetName val="F-2.1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  <sheetName val="title"/>
      <sheetName val="profit &amp; loss"/>
      <sheetName val="balance sheet"/>
      <sheetName val="B-4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Info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/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Intercompany transactions"/>
      <sheetName val="1450"/>
      <sheetName val="Tickmarks"/>
      <sheetName val="Бонды стр.341"/>
      <sheetName val="курсы"/>
      <sheetName val="OS"/>
      <sheetName val="Добыча нефти4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  <sheetName val="Бюдж-тенге"/>
      <sheetName val="п 15"/>
      <sheetName val="факс(2005-20гг.)"/>
      <sheetName val="Налоги"/>
      <sheetName val="12НК"/>
      <sheetName val="Cash flows - PBC"/>
      <sheetName val="FA register"/>
      <sheetName val="Kas FA Movement"/>
      <sheetName val="Storage"/>
      <sheetName val="NTA adjustment calc"/>
      <sheetName val="13А ГЭП-анализ"/>
      <sheetName val="Нормативы"/>
      <sheetName val="Аукцион_-_форма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>
            <v>0</v>
          </cell>
        </row>
      </sheetData>
      <sheetData sheetId="63">
        <row r="1">
          <cell r="A1">
            <v>0</v>
          </cell>
        </row>
      </sheetData>
      <sheetData sheetId="64">
        <row r="1">
          <cell r="A1">
            <v>0</v>
          </cell>
        </row>
      </sheetData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/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/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/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SA Procedures"/>
      <sheetName val="MetaData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ВОЛС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KGC - Centerra GL Code Mapping"/>
      <sheetName val="Profit &amp; Loss Total"/>
      <sheetName val="AR Drop Downs"/>
      <sheetName val="ATI"/>
      <sheetName val="Data Validation"/>
      <sheetName val="Mkt Cap"/>
      <sheetName val="INPUT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A-20"/>
      <sheetName val="Anlagevermögen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  <sheetData sheetId="34" refreshError="1"/>
      <sheetData sheetId="3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  <sheetName val="TSB_06_G_Tresury_WP"/>
      <sheetName val="ВВОД"/>
      <sheetName val="Выполнение КП и ПМ ТБ 01.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  <sheetName val="ДопКПрочимФинАктивам"/>
      <sheetName val="ID"/>
      <sheetName val="Sched 11-ACTUALS"/>
      <sheetName val="Comps"/>
      <sheetName val="B 1"/>
      <sheetName val="Criterion Range"/>
      <sheetName val="01.01.05"/>
      <sheetName val="std tabel"/>
      <sheetName val="Setting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  <sheetName val="Карточки"/>
      <sheetName val="Hidden"/>
      <sheetName val="RJE_97"/>
      <sheetName val="RJE_98"/>
      <sheetName val="Equity_roll_98"/>
      <sheetName val="AJE_99"/>
      <sheetName val="RJE_99"/>
      <sheetName val="Equity_roll_99"/>
      <sheetName val="Chart"/>
      <sheetName val="КР з.ч"/>
      <sheetName val="Summary of Misstatements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  <sheetName val="ПОДОХ_НАЛОГ"/>
      <sheetName val="BAL_ЗернЛК"/>
      <sheetName val="TB 30.11"/>
      <sheetName val="PIT&amp;PP(2)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  <sheetName val="20"/>
      <sheetName val="02"/>
      <sheetName val="47"/>
      <sheetName val="64"/>
      <sheetName val="76"/>
      <sheetName val="91"/>
      <sheetName val="01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td tabel"/>
      <sheetName val="B 1"/>
      <sheetName val="A 100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  <sheetName val="misc"/>
      <sheetName val="KGC Operations Costs"/>
      <sheetName val="Production Data Input"/>
      <sheetName val="Summator"/>
      <sheetName val="Продажи реальные и прогноз 20 л"/>
      <sheetName val="CAPEX"/>
      <sheetName val="ToC"/>
      <sheetName val="InputTI"/>
      <sheetName val="Checks"/>
      <sheetName val="Labor"/>
      <sheetName val="P&amp;L"/>
      <sheetName val="Итог"/>
      <sheetName val="1"/>
      <sheetName val="2"/>
      <sheetName val="3"/>
      <sheetName val="4"/>
      <sheetName val="MES"/>
      <sheetName val="Sheet1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vestments - consolidation"/>
      <sheetName val="Selection"/>
      <sheetName val="Д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GB-5-4.2"/>
      <sheetName val="G"/>
      <sheetName val="Param"/>
    </sheetNames>
    <definedNames>
      <definedName name="FORData"/>
      <definedName name="StartSeller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  <sheetName val="22 - 700Н_ПАО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  <sheetData sheetId="3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  <sheetName val="hiddenА"/>
      <sheetName val="Данные"/>
      <sheetName val="GTM BK"/>
      <sheetName val="исп.см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  <sheetName val="Specific risk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  <sheetName val="Payable Fee - Liquidity (supp)"/>
      <sheetName val="Cropping"/>
      <sheetName val="J-25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  <sheetName val="Лист2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баланс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  <sheetName val="31.12.03"/>
      <sheetName val="Assumptions"/>
      <sheetName val="Basic Info"/>
      <sheetName val="MOE"/>
      <sheetName val="Scenarios"/>
      <sheetName val="итого"/>
      <sheetName val="Форма2"/>
    </sheetNames>
    <sheetDataSet>
      <sheetData sheetId="0" refreshError="1">
        <row r="1"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H3">
            <v>-10263</v>
          </cell>
          <cell r="I3">
            <v>0</v>
          </cell>
          <cell r="J3">
            <v>-10263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  <sheetName val="Securities"/>
      <sheetName val="Данные"/>
      <sheetName val="ФКТ OE"/>
      <sheetName val="ФКТ OI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  <sheetName val="МБК (данные ДФК)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  <sheetName val="Work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  <sheetName val="July_03_Pg8"/>
      <sheetName val="Balance Sh+Indices"/>
      <sheetName val="Precios"/>
      <sheetName val="SMSTemp"/>
      <sheetName val="KAZAK RECO ST 99"/>
      <sheetName val="Teh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урс.разн КТЖ"/>
      <sheetName val="КР материалы"/>
      <sheetName val="plan"/>
      <sheetName val="Настройка"/>
      <sheetName val="INTRODUC"/>
      <sheetName val="Info"/>
      <sheetName val="Pro_Forma"/>
      <sheetName val="Pro_Forma1"/>
      <sheetName val="SA Procedures"/>
      <sheetName val="MetaData"/>
      <sheetName val="BS"/>
      <sheetName val="misc"/>
      <sheetName val="Summary"/>
      <sheetName val="КР з.ч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  <sheetName val="Перечень"/>
      <sheetName val="Структура группы"/>
      <sheetName val="CaratPrévisions "/>
      <sheetName val="CaratRM99Division "/>
      <sheetName val="CaratRMDivision"/>
      <sheetName val="CaratRSBDivi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  <sheetName val="Статьи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1-02"/>
      <sheetName val="1-02($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  <sheetName val="ЦентрЗатр"/>
      <sheetName val="ЕдИзм"/>
      <sheetName val="Предпр"/>
      <sheetName val="Data-i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  <sheetName val="C 25"/>
      <sheetName val="New deposits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  <sheetName val="Tm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Additions testing"/>
      <sheetName val="Movement schedule"/>
      <sheetName val="Бонды стр.341"/>
      <sheetName val="Datasheet"/>
      <sheetName val="KGC Operations Costs"/>
      <sheetName val="COS calculation"/>
      <sheetName val="P&amp;L"/>
      <sheetName val="Provisions"/>
      <sheetName val="9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Rollfwd PBC"/>
      <sheetName val="Additions"/>
      <sheetName val="Balance Sheet"/>
      <sheetName val="FES"/>
      <sheetName val="Добыча нефти4"/>
      <sheetName val="База"/>
      <sheetName val="Сеть"/>
      <sheetName val="FA movement schedule"/>
      <sheetName val="FA_summary"/>
      <sheetName val="B 1"/>
      <sheetName val="A 100"/>
      <sheetName val="BS"/>
      <sheetName val="Репо_Пасс(банки)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  <sheetName val="B 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XFC44"/>
  <sheetViews>
    <sheetView showGridLines="0" tabSelected="1" zoomScaleNormal="100" workbookViewId="0">
      <selection activeCell="A5" sqref="A5"/>
    </sheetView>
  </sheetViews>
  <sheetFormatPr defaultColWidth="0" defaultRowHeight="12.75"/>
  <cols>
    <col min="1" max="1" width="49.85546875" style="96" customWidth="1"/>
    <col min="2" max="2" width="17" style="104" customWidth="1"/>
    <col min="3" max="3" width="1.140625" style="104" customWidth="1"/>
    <col min="4" max="4" width="17" style="104" customWidth="1"/>
    <col min="5" max="5" width="1.140625" style="96" hidden="1" customWidth="1"/>
    <col min="6" max="6" width="14.42578125" style="96" hidden="1" customWidth="1"/>
    <col min="7" max="7" width="1.140625" style="96" hidden="1" customWidth="1"/>
    <col min="8" max="9" width="14.42578125" style="96" hidden="1" customWidth="1"/>
    <col min="10" max="16383" width="21" style="96" hidden="1"/>
    <col min="16384" max="16384" width="0.28515625" style="96" customWidth="1"/>
  </cols>
  <sheetData>
    <row r="1" spans="1:8">
      <c r="A1" s="94" t="s">
        <v>55</v>
      </c>
      <c r="B1" s="96"/>
      <c r="C1" s="96"/>
      <c r="D1" s="96"/>
    </row>
    <row r="2" spans="1:8">
      <c r="A2" s="192" t="s">
        <v>132</v>
      </c>
      <c r="B2" s="193"/>
      <c r="C2" s="193"/>
      <c r="D2" s="193"/>
      <c r="E2" s="193"/>
      <c r="F2" s="193"/>
      <c r="G2" s="194"/>
    </row>
    <row r="3" spans="1:8">
      <c r="A3" s="193"/>
      <c r="B3" s="193"/>
      <c r="C3" s="193"/>
      <c r="D3" s="193"/>
      <c r="E3" s="193"/>
      <c r="F3" s="193"/>
      <c r="G3" s="194"/>
    </row>
    <row r="4" spans="1:8">
      <c r="C4" s="98"/>
      <c r="D4" s="98"/>
    </row>
    <row r="5" spans="1:8" ht="63.75">
      <c r="A5" s="97"/>
      <c r="B5" s="100" t="s">
        <v>130</v>
      </c>
      <c r="C5" s="101"/>
      <c r="D5" s="100" t="s">
        <v>131</v>
      </c>
      <c r="F5" s="100"/>
      <c r="G5" s="101"/>
      <c r="H5" s="100"/>
    </row>
    <row r="6" spans="1:8" ht="25.5">
      <c r="A6" s="110" t="s">
        <v>88</v>
      </c>
      <c r="B6" s="103">
        <v>92022707</v>
      </c>
      <c r="C6" s="103"/>
      <c r="D6" s="103">
        <v>81960984</v>
      </c>
      <c r="F6" s="103"/>
      <c r="G6" s="103"/>
      <c r="H6" s="103"/>
    </row>
    <row r="7" spans="1:8">
      <c r="A7" s="110" t="s">
        <v>108</v>
      </c>
      <c r="B7" s="103">
        <v>634524</v>
      </c>
      <c r="C7" s="103"/>
      <c r="D7" s="103">
        <v>520102</v>
      </c>
      <c r="F7" s="103"/>
      <c r="G7" s="103"/>
      <c r="H7" s="103"/>
    </row>
    <row r="8" spans="1:8">
      <c r="A8" s="110" t="s">
        <v>7</v>
      </c>
      <c r="B8" s="103">
        <v>-48379079</v>
      </c>
      <c r="C8" s="103"/>
      <c r="D8" s="103">
        <v>-48009122</v>
      </c>
      <c r="F8" s="103"/>
      <c r="G8" s="103"/>
      <c r="H8" s="103"/>
    </row>
    <row r="9" spans="1:8">
      <c r="A9" s="107" t="s">
        <v>8</v>
      </c>
      <c r="B9" s="111">
        <f>SUM(B6:B8)</f>
        <v>44278152</v>
      </c>
      <c r="C9" s="112"/>
      <c r="D9" s="111">
        <f>SUM(D6:D8)</f>
        <v>34471964</v>
      </c>
      <c r="F9" s="111"/>
      <c r="G9" s="112"/>
      <c r="H9" s="111"/>
    </row>
    <row r="10" spans="1:8">
      <c r="A10" s="110" t="s">
        <v>9</v>
      </c>
      <c r="B10" s="103">
        <v>26169300</v>
      </c>
      <c r="C10" s="103"/>
      <c r="D10" s="103">
        <v>20984129</v>
      </c>
      <c r="F10" s="103"/>
      <c r="G10" s="103"/>
      <c r="H10" s="103"/>
    </row>
    <row r="11" spans="1:8">
      <c r="A11" s="110" t="s">
        <v>10</v>
      </c>
      <c r="B11" s="103">
        <v>-3979894</v>
      </c>
      <c r="C11" s="103"/>
      <c r="D11" s="103">
        <v>-1639894</v>
      </c>
      <c r="F11" s="103"/>
      <c r="G11" s="103"/>
      <c r="H11" s="103"/>
    </row>
    <row r="12" spans="1:8">
      <c r="A12" s="107" t="s">
        <v>11</v>
      </c>
      <c r="B12" s="111">
        <f>SUM(B10:B11)</f>
        <v>22189406</v>
      </c>
      <c r="C12" s="112"/>
      <c r="D12" s="111">
        <f>SUM(D10:D11)</f>
        <v>19344235</v>
      </c>
      <c r="F12" s="111"/>
      <c r="G12" s="112"/>
      <c r="H12" s="111"/>
    </row>
    <row r="13" spans="1:8" ht="51">
      <c r="A13" s="110" t="s">
        <v>109</v>
      </c>
      <c r="B13" s="103">
        <v>-2328846</v>
      </c>
      <c r="C13" s="103"/>
      <c r="D13" s="103">
        <v>-2009064</v>
      </c>
      <c r="E13" s="96">
        <v>-3161186</v>
      </c>
      <c r="F13" s="103"/>
      <c r="G13" s="103"/>
      <c r="H13" s="103"/>
    </row>
    <row r="14" spans="1:8">
      <c r="A14" s="110" t="s">
        <v>68</v>
      </c>
      <c r="B14" s="103">
        <v>3764735</v>
      </c>
      <c r="C14" s="103"/>
      <c r="D14" s="103">
        <v>799344</v>
      </c>
      <c r="E14" s="96">
        <v>1831338</v>
      </c>
      <c r="F14" s="103"/>
      <c r="G14" s="103"/>
      <c r="H14" s="103"/>
    </row>
    <row r="15" spans="1:8" ht="38.25">
      <c r="A15" s="110" t="s">
        <v>110</v>
      </c>
      <c r="B15" s="103">
        <v>184157</v>
      </c>
      <c r="C15" s="103"/>
      <c r="D15" s="103">
        <v>3469</v>
      </c>
      <c r="E15" s="96">
        <v>4328</v>
      </c>
      <c r="F15" s="103"/>
      <c r="G15" s="103"/>
      <c r="H15" s="103"/>
    </row>
    <row r="16" spans="1:8">
      <c r="A16" s="110" t="s">
        <v>89</v>
      </c>
      <c r="B16" s="103">
        <v>-2426754</v>
      </c>
      <c r="C16" s="103"/>
      <c r="D16" s="103">
        <v>-1589903</v>
      </c>
      <c r="F16" s="103"/>
      <c r="G16" s="103"/>
      <c r="H16" s="103"/>
    </row>
    <row r="17" spans="1:8">
      <c r="A17" s="107" t="s">
        <v>12</v>
      </c>
      <c r="B17" s="113">
        <f>SUM(B9,B12:B16)</f>
        <v>65660850</v>
      </c>
      <c r="C17" s="112"/>
      <c r="D17" s="113">
        <f>SUM(D9,D12:D16)</f>
        <v>51020045</v>
      </c>
      <c r="F17" s="113"/>
      <c r="G17" s="112"/>
      <c r="H17" s="113"/>
    </row>
    <row r="18" spans="1:8">
      <c r="A18" s="110" t="s">
        <v>111</v>
      </c>
      <c r="B18" s="103">
        <v>-32075535</v>
      </c>
      <c r="C18" s="103"/>
      <c r="D18" s="103">
        <v>-18526052</v>
      </c>
      <c r="F18" s="103"/>
      <c r="G18" s="103"/>
      <c r="H18" s="103"/>
    </row>
    <row r="19" spans="1:8" ht="38.25">
      <c r="A19" s="110" t="s">
        <v>133</v>
      </c>
      <c r="B19" s="103">
        <v>834508</v>
      </c>
      <c r="C19" s="103"/>
      <c r="D19" s="103">
        <v>-987837</v>
      </c>
      <c r="F19" s="103"/>
      <c r="G19" s="103"/>
      <c r="H19" s="103"/>
    </row>
    <row r="20" spans="1:8">
      <c r="A20" s="110" t="s">
        <v>134</v>
      </c>
      <c r="B20" s="103">
        <v>-25655</v>
      </c>
      <c r="C20" s="103"/>
      <c r="D20" s="103">
        <v>0</v>
      </c>
      <c r="F20" s="103"/>
      <c r="G20" s="103"/>
      <c r="H20" s="103"/>
    </row>
    <row r="21" spans="1:8">
      <c r="A21" s="110" t="s">
        <v>13</v>
      </c>
      <c r="B21" s="103">
        <v>-15025453</v>
      </c>
      <c r="C21" s="103"/>
      <c r="D21" s="103">
        <v>-13557878</v>
      </c>
      <c r="F21" s="103"/>
      <c r="G21" s="103"/>
      <c r="H21" s="103"/>
    </row>
    <row r="22" spans="1:8">
      <c r="A22" s="110" t="s">
        <v>14</v>
      </c>
      <c r="B22" s="103">
        <v>-10068275</v>
      </c>
      <c r="C22" s="103"/>
      <c r="D22" s="103">
        <v>-9383102</v>
      </c>
      <c r="F22" s="103"/>
      <c r="G22" s="103"/>
      <c r="H22" s="103"/>
    </row>
    <row r="23" spans="1:8">
      <c r="A23" s="107" t="s">
        <v>112</v>
      </c>
      <c r="B23" s="114">
        <f>SUM(B17:B22)</f>
        <v>9300440</v>
      </c>
      <c r="C23" s="115"/>
      <c r="D23" s="114">
        <f>SUM(D17:D22)</f>
        <v>8565176</v>
      </c>
      <c r="F23" s="114"/>
      <c r="G23" s="115"/>
      <c r="H23" s="114"/>
    </row>
    <row r="24" spans="1:8">
      <c r="A24" s="110" t="s">
        <v>135</v>
      </c>
      <c r="B24" s="103">
        <v>-1980418</v>
      </c>
      <c r="C24" s="103"/>
      <c r="D24" s="103">
        <v>-48119</v>
      </c>
      <c r="F24" s="103"/>
      <c r="G24" s="103"/>
      <c r="H24" s="103"/>
    </row>
    <row r="25" spans="1:8" ht="13.5" thickBot="1">
      <c r="A25" s="107" t="s">
        <v>75</v>
      </c>
      <c r="B25" s="109">
        <f>SUM(B23:B24)</f>
        <v>7320022</v>
      </c>
      <c r="C25" s="115"/>
      <c r="D25" s="109">
        <f>SUM(D23:D24)</f>
        <v>8517057</v>
      </c>
      <c r="F25" s="109"/>
      <c r="G25" s="115"/>
      <c r="H25" s="109"/>
    </row>
    <row r="26" spans="1:8" ht="13.5" thickTop="1">
      <c r="A26" s="116" t="s">
        <v>90</v>
      </c>
      <c r="B26" s="103"/>
      <c r="C26" s="103"/>
      <c r="D26" s="103"/>
    </row>
    <row r="27" spans="1:8" ht="25.5">
      <c r="A27" s="117" t="s">
        <v>51</v>
      </c>
      <c r="B27" s="103"/>
      <c r="C27" s="103"/>
      <c r="D27" s="103"/>
    </row>
    <row r="28" spans="1:8" ht="38.25">
      <c r="A28" s="118" t="s">
        <v>113</v>
      </c>
      <c r="B28" s="103"/>
      <c r="C28" s="103"/>
      <c r="D28" s="103"/>
    </row>
    <row r="29" spans="1:8">
      <c r="A29" s="118" t="s">
        <v>52</v>
      </c>
      <c r="B29" s="103">
        <v>792598</v>
      </c>
      <c r="C29" s="103"/>
      <c r="D29" s="103">
        <v>209979</v>
      </c>
      <c r="F29" s="103"/>
      <c r="G29" s="103"/>
      <c r="H29" s="103"/>
    </row>
    <row r="30" spans="1:8" ht="25.5">
      <c r="A30" s="118" t="s">
        <v>53</v>
      </c>
      <c r="B30" s="103">
        <v>-186537</v>
      </c>
      <c r="C30" s="103"/>
      <c r="D30" s="103">
        <v>-3469</v>
      </c>
      <c r="F30" s="103"/>
      <c r="G30" s="103"/>
      <c r="H30" s="103"/>
    </row>
    <row r="31" spans="1:8">
      <c r="A31" s="118" t="s">
        <v>60</v>
      </c>
      <c r="B31" s="103">
        <v>570011</v>
      </c>
      <c r="C31" s="103"/>
      <c r="D31" s="103">
        <v>-371646</v>
      </c>
      <c r="F31" s="103"/>
      <c r="G31" s="103"/>
      <c r="H31" s="103"/>
    </row>
    <row r="32" spans="1:8" ht="38.25">
      <c r="A32" s="117" t="s">
        <v>54</v>
      </c>
      <c r="B32" s="119">
        <f>SUM(B29:B31)</f>
        <v>1176072</v>
      </c>
      <c r="C32" s="119"/>
      <c r="D32" s="119">
        <f>SUM(D29:D31)</f>
        <v>-165136</v>
      </c>
      <c r="F32" s="119"/>
      <c r="G32" s="119"/>
      <c r="H32" s="119"/>
    </row>
    <row r="33" spans="1:8">
      <c r="A33" s="116" t="s">
        <v>80</v>
      </c>
      <c r="B33" s="111">
        <f>B32</f>
        <v>1176072</v>
      </c>
      <c r="C33" s="112"/>
      <c r="D33" s="111">
        <f>D32</f>
        <v>-165136</v>
      </c>
      <c r="F33" s="111"/>
      <c r="G33" s="112"/>
      <c r="H33" s="111"/>
    </row>
    <row r="34" spans="1:8" ht="13.5" thickBot="1">
      <c r="A34" s="116" t="s">
        <v>77</v>
      </c>
      <c r="B34" s="120">
        <f>SUM(B25,B33)</f>
        <v>8496094</v>
      </c>
      <c r="C34" s="112"/>
      <c r="D34" s="120">
        <f>SUM(D25,D33)</f>
        <v>8351921</v>
      </c>
      <c r="F34" s="120"/>
      <c r="G34" s="112"/>
      <c r="H34" s="120"/>
    </row>
    <row r="35" spans="1:8" ht="13.5" thickTop="1">
      <c r="A35" s="116" t="s">
        <v>91</v>
      </c>
      <c r="B35" s="121"/>
      <c r="C35" s="112"/>
      <c r="D35" s="121"/>
      <c r="F35" s="121"/>
      <c r="G35" s="112"/>
      <c r="H35" s="121"/>
    </row>
    <row r="36" spans="1:8" ht="13.5" thickBot="1">
      <c r="A36" s="118" t="s">
        <v>149</v>
      </c>
      <c r="B36" s="122">
        <v>359.74</v>
      </c>
      <c r="C36" s="103"/>
      <c r="D36" s="122">
        <v>418.57</v>
      </c>
      <c r="F36" s="122"/>
      <c r="G36" s="103"/>
      <c r="H36" s="122"/>
    </row>
    <row r="37" spans="1:8" ht="13.5" thickTop="1">
      <c r="B37" s="123"/>
    </row>
    <row r="38" spans="1:8">
      <c r="B38" s="123"/>
    </row>
    <row r="39" spans="1:8" ht="15">
      <c r="A39" s="188" t="s">
        <v>143</v>
      </c>
      <c r="B39" s="191" t="s">
        <v>148</v>
      </c>
      <c r="C39" s="164"/>
      <c r="E39"/>
      <c r="F39"/>
    </row>
    <row r="40" spans="1:8" ht="15">
      <c r="A40" s="189" t="s">
        <v>144</v>
      </c>
      <c r="B40" s="189" t="s">
        <v>145</v>
      </c>
      <c r="C40" s="164"/>
      <c r="E40"/>
      <c r="F40" s="187" t="s">
        <v>145</v>
      </c>
    </row>
    <row r="41" spans="1:8" ht="15">
      <c r="A41" s="190" t="s">
        <v>146</v>
      </c>
      <c r="B41" s="190" t="s">
        <v>147</v>
      </c>
      <c r="E41"/>
      <c r="F41"/>
    </row>
    <row r="42" spans="1:8">
      <c r="B42" s="123"/>
    </row>
    <row r="43" spans="1:8">
      <c r="B43" s="123"/>
    </row>
    <row r="44" spans="1:8">
      <c r="B44" s="123"/>
    </row>
  </sheetData>
  <mergeCells count="1">
    <mergeCell ref="A2:G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71" t="str">
        <f>BS!B4</f>
        <v>30 сентября 2019 г.</v>
      </c>
      <c r="D3" s="14"/>
      <c r="E3" s="71" t="str">
        <f>BS!D4</f>
        <v>31 декабря 2018 г.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 t="e">
        <f>BS!#REF!</f>
        <v>#REF!</v>
      </c>
      <c r="I8" s="35" t="e">
        <f t="shared" si="1"/>
        <v>#REF!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 t="e">
        <f>BS!#REF!</f>
        <v>#REF!</v>
      </c>
      <c r="G10" s="35" t="e">
        <f t="shared" si="0"/>
        <v>#REF!</v>
      </c>
      <c r="H10" s="48" t="e">
        <f>BS!#REF!</f>
        <v>#REF!</v>
      </c>
      <c r="I10" s="35" t="e">
        <f t="shared" si="1"/>
        <v>#REF!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 t="e">
        <f>BS!#REF!</f>
        <v>#REF!</v>
      </c>
      <c r="G11" s="35" t="e">
        <f t="shared" si="0"/>
        <v>#REF!</v>
      </c>
      <c r="H11" s="48" t="e">
        <f>BS!#REF!</f>
        <v>#REF!</v>
      </c>
      <c r="I11" s="35" t="e">
        <f t="shared" si="1"/>
        <v>#REF!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BS!B21</f>
        <v>1352761</v>
      </c>
      <c r="R5" s="35">
        <f t="shared" ref="R5:R16" si="0">O5-Q5</f>
        <v>12763872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BS!B26</f>
        <v>34263037</v>
      </c>
      <c r="R6" s="35">
        <f t="shared" si="0"/>
        <v>-25459752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BS!B27</f>
        <v>5643022</v>
      </c>
      <c r="R7" s="35">
        <f t="shared" si="0"/>
        <v>399030764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BS!B28</f>
        <v>22906003</v>
      </c>
      <c r="R8" s="35">
        <f t="shared" si="0"/>
        <v>9880353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 t="e">
        <f>BS!#REF!</f>
        <v>#REF!</v>
      </c>
      <c r="R9" s="35" t="e">
        <f t="shared" si="0"/>
        <v>#REF!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 t="e">
        <f>BS!#REF!</f>
        <v>#REF!</v>
      </c>
      <c r="R10" s="35" t="e">
        <f t="shared" si="0"/>
        <v>#REF!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 t="str">
        <f>BS!$B$6</f>
        <v>тыс. тенге</v>
      </c>
      <c r="T5" s="35" t="e">
        <f t="shared" ref="T5:T13" si="1">Q5-S5</f>
        <v>#VALUE!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 t="e">
        <f>BS!#REF!</f>
        <v>#REF!</v>
      </c>
      <c r="T7" s="35" t="e">
        <f t="shared" si="1"/>
        <v>#REF!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 t="e">
        <f>BS!#REF!</f>
        <v>#REF!</v>
      </c>
      <c r="T8" s="35" t="e">
        <f t="shared" si="1"/>
        <v>#REF!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 t="e">
        <f>BS!#REF!</f>
        <v>#REF!</v>
      </c>
      <c r="T9" s="35" t="e">
        <f t="shared" si="1"/>
        <v>#REF!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 t="e">
        <f>BS!#REF!</f>
        <v>#REF!</v>
      </c>
      <c r="T10" s="35" t="e">
        <f t="shared" si="1"/>
        <v>#REF!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 t="e">
        <f>BS!#REF!</f>
        <v>#REF!</v>
      </c>
      <c r="T11" s="35" t="e">
        <f t="shared" si="1"/>
        <v>#REF!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 t="e">
        <f>BS!#REF!</f>
        <v>#REF!</v>
      </c>
      <c r="T12" s="35" t="e">
        <f t="shared" si="1"/>
        <v>#REF!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 t="e">
        <f>BS!#REF!</f>
        <v>#REF!</v>
      </c>
      <c r="T13" s="35" t="e">
        <f t="shared" si="1"/>
        <v>#REF!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BS!$B$21</f>
        <v>1352761</v>
      </c>
      <c r="T16" s="35">
        <f t="shared" ref="T16:T23" si="3">Q16-S16</f>
        <v>12763872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BS!$B$26</f>
        <v>34263037</v>
      </c>
      <c r="T17" s="35">
        <f t="shared" si="3"/>
        <v>-25459752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BS!$B$27</f>
        <v>5643022</v>
      </c>
      <c r="T18" s="35">
        <f t="shared" si="3"/>
        <v>399030764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BS!$B$28</f>
        <v>22906003</v>
      </c>
      <c r="T19" s="35">
        <f t="shared" si="3"/>
        <v>9880353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 t="e">
        <f>BS!#REF!</f>
        <v>#REF!</v>
      </c>
      <c r="T20" s="35" t="e">
        <f t="shared" si="3"/>
        <v>#REF!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 t="e">
        <f>BS!#REF!</f>
        <v>#REF!</v>
      </c>
      <c r="T21" s="35" t="e">
        <f>Q21-S21</f>
        <v>#REF!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 t="e">
        <f>BS!#REF!</f>
        <v>#REF!</v>
      </c>
      <c r="T22" s="35" t="e">
        <f t="shared" si="3"/>
        <v>#REF!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 t="e">
        <f>BS!#REF!</f>
        <v>#REF!</v>
      </c>
      <c r="T23" s="35" t="e">
        <f t="shared" si="3"/>
        <v>#REF!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 t="str">
        <f>BS!$D$6</f>
        <v>тыс. тенге</v>
      </c>
      <c r="T33" s="35" t="e">
        <f t="shared" ref="T33:T41" si="5">Q33-S33</f>
        <v>#VALUE!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 t="e">
        <f>BS!#REF!</f>
        <v>#REF!</v>
      </c>
      <c r="T35" s="35" t="e">
        <f t="shared" si="5"/>
        <v>#REF!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 t="e">
        <f>BS!#REF!</f>
        <v>#REF!</v>
      </c>
      <c r="T36" s="35" t="e">
        <f t="shared" si="5"/>
        <v>#REF!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 t="e">
        <f>BS!#REF!</f>
        <v>#REF!</v>
      </c>
      <c r="T37" s="35" t="e">
        <f t="shared" si="5"/>
        <v>#REF!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 t="e">
        <f>BS!#REF!</f>
        <v>#REF!</v>
      </c>
      <c r="T38" s="35" t="e">
        <f t="shared" si="5"/>
        <v>#REF!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 t="e">
        <f>BS!#REF!</f>
        <v>#REF!</v>
      </c>
      <c r="T39" s="35" t="e">
        <f t="shared" si="5"/>
        <v>#REF!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 t="e">
        <f>BS!#REF!</f>
        <v>#REF!</v>
      </c>
      <c r="T40" s="35" t="e">
        <f t="shared" si="5"/>
        <v>#REF!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 t="e">
        <f>BS!#REF!</f>
        <v>#REF!</v>
      </c>
      <c r="T41" s="35" t="e">
        <f t="shared" si="5"/>
        <v>#REF!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BS!$D$21</f>
        <v>474078</v>
      </c>
      <c r="T44" s="35">
        <f t="shared" ref="T44:T48" si="7">Q44-S44</f>
        <v>20754498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BS!$D$26</f>
        <v>35479720</v>
      </c>
      <c r="T45" s="35">
        <f t="shared" si="7"/>
        <v>-35479720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BS!$D$27</f>
        <v>3872560</v>
      </c>
      <c r="T46" s="35">
        <f t="shared" si="7"/>
        <v>310847838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BS!$D$28</f>
        <v>14634808</v>
      </c>
      <c r="T47" s="35">
        <f t="shared" si="7"/>
        <v>19806956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 t="e">
        <f>BS!#REF!</f>
        <v>#REF!</v>
      </c>
      <c r="T48" s="35" t="e">
        <f t="shared" si="7"/>
        <v>#REF!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 t="e">
        <f>BS!#REF!</f>
        <v>#REF!</v>
      </c>
      <c r="T49" s="35" t="e">
        <f>Q49-S49</f>
        <v>#REF!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 t="e">
        <f>BS!#REF!</f>
        <v>#REF!</v>
      </c>
      <c r="T50" s="35" t="e">
        <f t="shared" ref="T50:T51" si="8">Q50-S50</f>
        <v>#REF!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 t="e">
        <f>BS!#REF!</f>
        <v>#REF!</v>
      </c>
      <c r="T51" s="35" t="e">
        <f t="shared" si="8"/>
        <v>#REF!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38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25.5">
      <c r="B3" s="27"/>
      <c r="C3" s="24" t="str">
        <f>BS!$B$4</f>
        <v>30 сентября 2019 г.</v>
      </c>
      <c r="D3" s="24" t="str">
        <f>BS!$B$4</f>
        <v>30 сентября 2019 г.</v>
      </c>
      <c r="E3" s="27"/>
      <c r="F3" s="3" t="str">
        <f>BS!$B$4</f>
        <v>30 сентября 2019 г.</v>
      </c>
      <c r="G3" s="1"/>
      <c r="H3" s="3" t="str">
        <f>BS!$D$4</f>
        <v>31 декабря 2018 г.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99" t="s">
        <v>45</v>
      </c>
      <c r="C10" s="199"/>
      <c r="D10" s="199"/>
      <c r="E10" s="199"/>
      <c r="F10" s="200"/>
      <c r="G10" s="200"/>
      <c r="H10" s="200"/>
    </row>
    <row r="11" spans="1:10">
      <c r="B11" s="200"/>
      <c r="C11" s="200"/>
      <c r="D11" s="200"/>
      <c r="E11" s="200"/>
      <c r="F11" s="200"/>
      <c r="G11" s="200"/>
      <c r="H11" s="200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24" t="str">
        <f>BS!$B$4</f>
        <v>30 сентября 2019 г.</v>
      </c>
      <c r="D3" s="25"/>
      <c r="E3" s="24" t="str">
        <f>BS!$D$4</f>
        <v>31 декабря 2018 г.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BS!$B$4</f>
        <v>30 сентября 2019 г.</v>
      </c>
      <c r="D9" s="14"/>
      <c r="E9" s="71" t="e">
        <f>#REF!</f>
        <v>#REF!</v>
      </c>
      <c r="G9" s="24" t="str">
        <f>BS!$D$4</f>
        <v>31 декабря 2018 г.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25.5">
      <c r="B16" s="27"/>
      <c r="C16" s="24" t="str">
        <f>BS!$B$4</f>
        <v>30 сентября 2019 г.</v>
      </c>
      <c r="D16" s="25"/>
      <c r="E16" s="24" t="str">
        <f>BS!$D$4</f>
        <v>31 декабря 2018 г.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96" t="e">
        <f>#REF!</f>
        <v>#REF!</v>
      </c>
      <c r="D22" s="196"/>
      <c r="E22" s="196"/>
      <c r="F22" s="43"/>
      <c r="G22" s="196" t="e">
        <f>#REF!</f>
        <v>#REF!</v>
      </c>
      <c r="H22" s="196"/>
      <c r="I22" s="196"/>
      <c r="J22" s="43"/>
      <c r="K22" s="196" t="e">
        <f>#REF!</f>
        <v>#REF!</v>
      </c>
      <c r="L22" s="196"/>
      <c r="M22" s="196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96" t="e">
        <f>#REF!</f>
        <v>#REF!</v>
      </c>
      <c r="D42" s="196"/>
      <c r="E42" s="196"/>
      <c r="F42" s="43"/>
      <c r="G42" s="196" t="e">
        <f>#REF!</f>
        <v>#REF!</v>
      </c>
      <c r="H42" s="196"/>
      <c r="I42" s="196"/>
      <c r="J42" s="43"/>
      <c r="K42" s="196" t="e">
        <f>#REF!</f>
        <v>#REF!</v>
      </c>
      <c r="L42" s="196"/>
      <c r="M42" s="196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 t="str">
        <f>BS!$B$6</f>
        <v>тыс. тенге</v>
      </c>
      <c r="R4" s="35" t="e">
        <f>M4-Q4</f>
        <v>#VALUE!</v>
      </c>
      <c r="S4" s="35" t="e">
        <f>O4-Q4</f>
        <v>#VALUE!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BS!$B$9</f>
        <v>21566</v>
      </c>
      <c r="R5" s="35">
        <f>M5-Q5</f>
        <v>1118062</v>
      </c>
      <c r="S5" s="35">
        <f>O5-Q5</f>
        <v>1118062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 t="e">
        <f>BS!#REF!</f>
        <v>#REF!</v>
      </c>
      <c r="R6" s="35" t="e">
        <f>M6-Q6</f>
        <v>#REF!</v>
      </c>
      <c r="S6" s="35" t="e">
        <f>O6-Q6</f>
        <v>#REF!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 t="e">
        <f>BS!#REF!</f>
        <v>#REF!</v>
      </c>
      <c r="R7" s="35" t="e">
        <f t="shared" ref="R7:R14" si="0">M7-Q7</f>
        <v>#REF!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 t="e">
        <f>BS!#REF!</f>
        <v>#REF!</v>
      </c>
      <c r="R8" s="35" t="e">
        <f>SUM(M9:M10)-Q8</f>
        <v>#REF!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 t="e">
        <f>BS!#REF!</f>
        <v>#REF!</v>
      </c>
      <c r="R11" s="35" t="e">
        <f>SUM(M11:M13)-Q11</f>
        <v>#REF!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BS!$B$21</f>
        <v>1352761</v>
      </c>
      <c r="R17" s="35">
        <f t="shared" si="2"/>
        <v>12763872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BS!$B$26</f>
        <v>34263037</v>
      </c>
      <c r="R18" s="35">
        <f>M18-Q18</f>
        <v>-25459752</v>
      </c>
      <c r="S18" s="35">
        <f>O18-Q18</f>
        <v>-25459752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BS!$B$27</f>
        <v>5643022</v>
      </c>
      <c r="R19" s="35">
        <f t="shared" si="2"/>
        <v>399030764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BS!$B$28</f>
        <v>22906003</v>
      </c>
      <c r="R20" s="35">
        <f t="shared" si="2"/>
        <v>9880353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 t="e">
        <f>BS!#REF!</f>
        <v>#REF!</v>
      </c>
      <c r="R21" s="35" t="e">
        <f t="shared" si="2"/>
        <v>#REF!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 t="e">
        <f>BS!#REF!</f>
        <v>#REF!</v>
      </c>
      <c r="R22" s="35" t="e">
        <f t="shared" si="2"/>
        <v>#REF!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 t="str">
        <f>BS!$D$6</f>
        <v>тыс. тенге</v>
      </c>
      <c r="R29" s="35" t="e">
        <f>M29-Q29</f>
        <v>#VALUE!</v>
      </c>
      <c r="S29" s="35" t="e">
        <f>O29-Q29</f>
        <v>#VALUE!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BS!$D$9</f>
        <v>1073676</v>
      </c>
      <c r="R30" s="35">
        <f>M30-Q30</f>
        <v>189197</v>
      </c>
      <c r="S30" s="35">
        <f>O30-Q30</f>
        <v>189197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 t="e">
        <f>BS!#REF!</f>
        <v>#REF!</v>
      </c>
      <c r="R31" s="35" t="e">
        <f>M31-Q31</f>
        <v>#REF!</v>
      </c>
      <c r="S31" s="35" t="e">
        <f>O31-Q31</f>
        <v>#REF!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 t="e">
        <f>BS!#REF!</f>
        <v>#REF!</v>
      </c>
      <c r="R32" s="35" t="e">
        <f t="shared" ref="R32" si="3">M32-Q32</f>
        <v>#REF!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 t="e">
        <f>BS!#REF!</f>
        <v>#REF!</v>
      </c>
      <c r="R33" s="35" t="e">
        <f>SUM(M34:M35)-Q33</f>
        <v>#REF!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 t="e">
        <f>BS!#REF!</f>
        <v>#REF!</v>
      </c>
      <c r="R36" s="35" t="e">
        <f>SUM(M37:M38)-Q36</f>
        <v>#REF!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BS!$D$21</f>
        <v>474078</v>
      </c>
      <c r="R42" s="35">
        <f t="shared" si="6"/>
        <v>20754498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BS!$D$27</f>
        <v>3872560</v>
      </c>
      <c r="R43" s="35">
        <f t="shared" ref="R43:R47" si="7">M43-Q43</f>
        <v>310847838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BS!$D$28</f>
        <v>14634808</v>
      </c>
      <c r="R44" s="35">
        <f t="shared" si="7"/>
        <v>19806956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 t="e">
        <f>BS!#REF!</f>
        <v>#REF!</v>
      </c>
      <c r="R45" s="35" t="e">
        <f t="shared" si="7"/>
        <v>#REF!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 t="e">
        <f>BS!#REF!</f>
        <v>#REF!</v>
      </c>
      <c r="R46" s="35" t="e">
        <f t="shared" si="7"/>
        <v>#REF!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44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XFC60"/>
  <sheetViews>
    <sheetView showGridLines="0" zoomScaleNormal="100" workbookViewId="0"/>
  </sheetViews>
  <sheetFormatPr defaultColWidth="0" defaultRowHeight="12.75" zeroHeight="1"/>
  <cols>
    <col min="1" max="1" width="46.42578125" style="96" customWidth="1"/>
    <col min="2" max="2" width="18.140625" style="104" customWidth="1"/>
    <col min="3" max="3" width="0.7109375" style="104" customWidth="1"/>
    <col min="4" max="4" width="15.85546875" style="104" customWidth="1"/>
    <col min="5" max="5" width="0" style="104" hidden="1" customWidth="1"/>
    <col min="6" max="16383" width="14.42578125" style="104" hidden="1"/>
    <col min="16384" max="16384" width="1.7109375" style="104" hidden="1" customWidth="1"/>
  </cols>
  <sheetData>
    <row r="1" spans="1:4" s="96" customFormat="1">
      <c r="A1" s="94" t="s">
        <v>55</v>
      </c>
    </row>
    <row r="2" spans="1:4" s="96" customFormat="1">
      <c r="A2" s="192" t="s">
        <v>136</v>
      </c>
      <c r="B2" s="193"/>
      <c r="C2" s="193"/>
      <c r="D2" s="193"/>
    </row>
    <row r="3" spans="1:4" s="96" customFormat="1">
      <c r="A3" s="193"/>
      <c r="B3" s="193"/>
      <c r="C3" s="193"/>
      <c r="D3" s="193"/>
    </row>
    <row r="4" spans="1:4" s="96" customFormat="1">
      <c r="A4" s="97"/>
      <c r="B4" s="185" t="s">
        <v>137</v>
      </c>
      <c r="C4" s="186"/>
      <c r="D4" s="185" t="s">
        <v>85</v>
      </c>
    </row>
    <row r="5" spans="1:4" s="96" customFormat="1">
      <c r="A5" s="97"/>
      <c r="B5" s="162" t="s">
        <v>84</v>
      </c>
      <c r="C5" s="165"/>
      <c r="D5" s="162"/>
    </row>
    <row r="6" spans="1:4" ht="13.5" thickBot="1">
      <c r="A6" s="104"/>
      <c r="B6" s="163" t="s">
        <v>5</v>
      </c>
      <c r="C6" s="165"/>
      <c r="D6" s="163" t="s">
        <v>5</v>
      </c>
    </row>
    <row r="7" spans="1:4">
      <c r="A7" s="102" t="s">
        <v>37</v>
      </c>
      <c r="B7" s="166"/>
      <c r="C7" s="165"/>
      <c r="D7" s="166"/>
    </row>
    <row r="8" spans="1:4">
      <c r="A8" s="97" t="s">
        <v>15</v>
      </c>
      <c r="B8" s="104">
        <v>151933381</v>
      </c>
      <c r="D8" s="104">
        <v>138524123</v>
      </c>
    </row>
    <row r="9" spans="1:4" ht="38.25">
      <c r="A9" s="105" t="s">
        <v>106</v>
      </c>
      <c r="B9" s="103">
        <v>21566</v>
      </c>
      <c r="D9" s="104">
        <v>1073676</v>
      </c>
    </row>
    <row r="10" spans="1:4" ht="25.5">
      <c r="A10" s="105" t="s">
        <v>100</v>
      </c>
      <c r="B10" s="103">
        <v>120427851</v>
      </c>
      <c r="D10" s="104">
        <v>173175483</v>
      </c>
    </row>
    <row r="11" spans="1:4">
      <c r="A11" s="105" t="s">
        <v>56</v>
      </c>
      <c r="B11" s="103">
        <v>5450496</v>
      </c>
      <c r="D11" s="104">
        <v>5008892</v>
      </c>
    </row>
    <row r="12" spans="1:4">
      <c r="A12" s="105" t="s">
        <v>16</v>
      </c>
      <c r="B12" s="103">
        <v>634399613</v>
      </c>
      <c r="D12" s="104">
        <v>638009716</v>
      </c>
    </row>
    <row r="13" spans="1:4" ht="25.5">
      <c r="A13" s="105" t="s">
        <v>101</v>
      </c>
      <c r="B13" s="103">
        <v>58420172</v>
      </c>
      <c r="D13" s="104">
        <v>114454312</v>
      </c>
    </row>
    <row r="14" spans="1:4">
      <c r="A14" s="105" t="s">
        <v>17</v>
      </c>
      <c r="B14" s="103">
        <v>529027</v>
      </c>
      <c r="D14" s="104">
        <v>515809</v>
      </c>
    </row>
    <row r="15" spans="1:4">
      <c r="A15" s="105" t="s">
        <v>18</v>
      </c>
      <c r="B15" s="103">
        <v>19327553</v>
      </c>
      <c r="D15" s="104">
        <v>20529051</v>
      </c>
    </row>
    <row r="16" spans="1:4">
      <c r="A16" s="105" t="s">
        <v>86</v>
      </c>
      <c r="B16" s="103">
        <v>30049</v>
      </c>
      <c r="D16" s="104">
        <v>223444</v>
      </c>
    </row>
    <row r="17" spans="1:4">
      <c r="A17" s="105" t="s">
        <v>19</v>
      </c>
      <c r="B17" s="103">
        <v>24154348</v>
      </c>
      <c r="D17" s="104">
        <v>16769937</v>
      </c>
    </row>
    <row r="18" spans="1:4" ht="13.5" thickBot="1">
      <c r="A18" s="102" t="s">
        <v>58</v>
      </c>
      <c r="B18" s="106">
        <f>SUM(B6:B17)</f>
        <v>1014694056</v>
      </c>
      <c r="D18" s="106">
        <f>SUM(D6:D17)</f>
        <v>1108284443</v>
      </c>
    </row>
    <row r="19" spans="1:4" ht="13.5" thickTop="1">
      <c r="A19" s="102" t="s">
        <v>20</v>
      </c>
      <c r="B19" s="103"/>
    </row>
    <row r="20" spans="1:4" ht="38.25">
      <c r="A20" s="105" t="s">
        <v>106</v>
      </c>
      <c r="B20" s="103">
        <v>36131</v>
      </c>
      <c r="D20" s="104">
        <v>0</v>
      </c>
    </row>
    <row r="21" spans="1:4">
      <c r="A21" s="105" t="s">
        <v>47</v>
      </c>
      <c r="B21" s="103">
        <v>1352761</v>
      </c>
      <c r="D21" s="104">
        <v>474078</v>
      </c>
    </row>
    <row r="22" spans="1:4">
      <c r="A22" s="105" t="s">
        <v>57</v>
      </c>
      <c r="B22" s="103">
        <v>27020179</v>
      </c>
      <c r="D22" s="104">
        <v>79882889</v>
      </c>
    </row>
    <row r="23" spans="1:4">
      <c r="A23" s="105" t="s">
        <v>21</v>
      </c>
      <c r="B23" s="103">
        <v>712454455</v>
      </c>
      <c r="D23" s="104">
        <v>766667220</v>
      </c>
    </row>
    <row r="24" spans="1:4">
      <c r="A24" s="105" t="s">
        <v>35</v>
      </c>
      <c r="B24" s="103">
        <v>32010369</v>
      </c>
      <c r="D24" s="104">
        <v>43711582</v>
      </c>
    </row>
    <row r="25" spans="1:4" ht="25.5">
      <c r="A25" s="105" t="s">
        <v>36</v>
      </c>
      <c r="B25" s="103">
        <v>77685617</v>
      </c>
      <c r="D25" s="104">
        <v>70735198</v>
      </c>
    </row>
    <row r="26" spans="1:4">
      <c r="A26" s="105" t="s">
        <v>22</v>
      </c>
      <c r="B26" s="103">
        <v>34263037</v>
      </c>
      <c r="D26" s="104">
        <v>35479720</v>
      </c>
    </row>
    <row r="27" spans="1:4">
      <c r="A27" s="105" t="s">
        <v>63</v>
      </c>
      <c r="B27" s="103">
        <v>5643022</v>
      </c>
      <c r="D27" s="104">
        <v>3872560</v>
      </c>
    </row>
    <row r="28" spans="1:4">
      <c r="A28" s="105" t="s">
        <v>23</v>
      </c>
      <c r="B28" s="103">
        <v>22906003</v>
      </c>
      <c r="D28" s="104">
        <v>14634808</v>
      </c>
    </row>
    <row r="29" spans="1:4" ht="13.5" thickBot="1">
      <c r="A29" s="102" t="s">
        <v>59</v>
      </c>
      <c r="B29" s="106">
        <f>SUM(B20:B28)</f>
        <v>913371574</v>
      </c>
      <c r="D29" s="106">
        <f>SUM(D20:D28)</f>
        <v>1015458055</v>
      </c>
    </row>
    <row r="30" spans="1:4" ht="13.5" thickTop="1">
      <c r="A30" s="107" t="s">
        <v>64</v>
      </c>
      <c r="B30" s="103"/>
    </row>
    <row r="31" spans="1:4">
      <c r="A31" s="105" t="s">
        <v>24</v>
      </c>
      <c r="B31" s="103">
        <v>57135194</v>
      </c>
      <c r="D31" s="104">
        <v>57135194</v>
      </c>
    </row>
    <row r="32" spans="1:4">
      <c r="A32" s="105" t="s">
        <v>43</v>
      </c>
      <c r="B32" s="103">
        <v>25632</v>
      </c>
      <c r="D32" s="104">
        <v>25632</v>
      </c>
    </row>
    <row r="33" spans="1:4">
      <c r="A33" s="105" t="s">
        <v>46</v>
      </c>
      <c r="B33" s="103">
        <v>8234923</v>
      </c>
      <c r="D33" s="104">
        <v>8234923</v>
      </c>
    </row>
    <row r="34" spans="1:4" ht="38.25">
      <c r="A34" s="105" t="s">
        <v>102</v>
      </c>
      <c r="B34" s="103">
        <v>378859</v>
      </c>
      <c r="D34" s="104">
        <v>-227202</v>
      </c>
    </row>
    <row r="35" spans="1:4" ht="25.5">
      <c r="A35" s="105" t="s">
        <v>40</v>
      </c>
      <c r="B35" s="103">
        <v>2450037</v>
      </c>
      <c r="D35" s="104">
        <v>1880026</v>
      </c>
    </row>
    <row r="36" spans="1:4">
      <c r="A36" s="105" t="s">
        <v>39</v>
      </c>
      <c r="B36" s="103">
        <v>33097837</v>
      </c>
      <c r="D36" s="104">
        <v>25777815</v>
      </c>
    </row>
    <row r="37" spans="1:4">
      <c r="A37" s="102" t="s">
        <v>65</v>
      </c>
      <c r="B37" s="108">
        <f>SUM(B31:B36)</f>
        <v>101322482</v>
      </c>
      <c r="D37" s="108">
        <f>SUM(D31:D36)</f>
        <v>92826388</v>
      </c>
    </row>
    <row r="38" spans="1:4" ht="13.5" thickBot="1">
      <c r="A38" s="102" t="s">
        <v>66</v>
      </c>
      <c r="B38" s="109">
        <f>SUM(B29,B37)</f>
        <v>1014694056</v>
      </c>
      <c r="D38" s="109">
        <f>SUM(D29,D37)</f>
        <v>1108284443</v>
      </c>
    </row>
    <row r="39" spans="1:4" ht="13.5" thickTop="1"/>
    <row r="40" spans="1:4" hidden="1"/>
    <row r="41" spans="1:4" hidden="1"/>
    <row r="42" spans="1:4" ht="13.5" thickBot="1">
      <c r="A42" s="138" t="s">
        <v>67</v>
      </c>
      <c r="B42" s="140">
        <v>4657.46</v>
      </c>
      <c r="C42" s="139"/>
      <c r="D42" s="140">
        <v>4221.03</v>
      </c>
    </row>
    <row r="43" spans="1:4" ht="13.5" thickTop="1"/>
    <row r="44" spans="1:4"/>
    <row r="45" spans="1:4"/>
    <row r="46" spans="1:4"/>
    <row r="47" spans="1:4"/>
    <row r="48" spans="1:4"/>
    <row r="49"/>
    <row r="50"/>
    <row r="51"/>
    <row r="52"/>
    <row r="53"/>
    <row r="54"/>
    <row r="55"/>
    <row r="56"/>
    <row r="57"/>
    <row r="58"/>
    <row r="59"/>
    <row r="60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I88"/>
  <sheetViews>
    <sheetView showGridLines="0" zoomScaleNormal="100" workbookViewId="0"/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55</v>
      </c>
      <c r="B1" s="95"/>
      <c r="C1" s="97"/>
    </row>
    <row r="2" spans="1:9" s="96" customFormat="1" ht="12.75" customHeight="1">
      <c r="A2" s="192" t="s">
        <v>129</v>
      </c>
      <c r="B2" s="193"/>
      <c r="C2" s="193"/>
      <c r="D2" s="193"/>
    </row>
    <row r="3" spans="1:9" s="96" customFormat="1" ht="12.75" customHeight="1">
      <c r="A3" s="195"/>
      <c r="B3" s="195"/>
      <c r="C3" s="195"/>
      <c r="D3" s="195"/>
      <c r="E3" s="95"/>
      <c r="F3" s="95"/>
      <c r="G3" s="95"/>
      <c r="H3" s="95"/>
      <c r="I3" s="95"/>
    </row>
    <row r="4" spans="1:9" s="96" customFormat="1">
      <c r="A4" s="107"/>
      <c r="C4" s="98"/>
      <c r="D4" s="98"/>
      <c r="E4" s="98"/>
      <c r="F4" s="95"/>
      <c r="G4" s="95"/>
      <c r="H4" s="95"/>
      <c r="I4" s="95"/>
    </row>
    <row r="5" spans="1:9" s="96" customFormat="1" ht="89.25">
      <c r="A5" s="97"/>
      <c r="B5" s="100" t="s">
        <v>130</v>
      </c>
      <c r="C5" s="101"/>
      <c r="D5" s="100" t="s">
        <v>131</v>
      </c>
      <c r="E5" s="99"/>
    </row>
    <row r="6" spans="1:9" ht="25.5">
      <c r="A6" s="124" t="s">
        <v>26</v>
      </c>
      <c r="B6" s="103"/>
      <c r="D6" s="103"/>
      <c r="E6" s="103"/>
      <c r="H6" s="125"/>
    </row>
    <row r="7" spans="1:9">
      <c r="A7" s="126" t="s">
        <v>6</v>
      </c>
      <c r="B7" s="127">
        <v>88712391</v>
      </c>
      <c r="C7" s="127"/>
      <c r="D7" s="127">
        <v>70083412</v>
      </c>
      <c r="E7" s="103"/>
      <c r="F7" s="128"/>
      <c r="H7" s="129"/>
    </row>
    <row r="8" spans="1:9">
      <c r="A8" s="126" t="s">
        <v>7</v>
      </c>
      <c r="B8" s="127">
        <v>-42241124</v>
      </c>
      <c r="C8" s="127"/>
      <c r="D8" s="127">
        <v>-40957032</v>
      </c>
      <c r="E8" s="103"/>
      <c r="H8" s="129"/>
    </row>
    <row r="9" spans="1:9">
      <c r="A9" s="126" t="s">
        <v>9</v>
      </c>
      <c r="B9" s="127">
        <v>25557643</v>
      </c>
      <c r="C9" s="127"/>
      <c r="D9" s="127">
        <v>20803200</v>
      </c>
      <c r="E9" s="103"/>
      <c r="H9" s="129"/>
    </row>
    <row r="10" spans="1:9">
      <c r="A10" s="126" t="s">
        <v>10</v>
      </c>
      <c r="B10" s="127">
        <v>-3980379</v>
      </c>
      <c r="C10" s="127"/>
      <c r="D10" s="127">
        <v>-1639894</v>
      </c>
      <c r="E10" s="103"/>
      <c r="H10" s="129"/>
    </row>
    <row r="11" spans="1:9" ht="25.5">
      <c r="A11" s="126" t="s">
        <v>92</v>
      </c>
      <c r="B11" s="127">
        <v>-1353491</v>
      </c>
      <c r="C11" s="127"/>
      <c r="D11" s="127">
        <v>-2092037</v>
      </c>
      <c r="E11" s="103"/>
      <c r="H11" s="129"/>
    </row>
    <row r="12" spans="1:9">
      <c r="A12" s="126" t="s">
        <v>27</v>
      </c>
      <c r="B12" s="127">
        <v>4096285</v>
      </c>
      <c r="C12" s="127"/>
      <c r="D12" s="127">
        <v>1972551</v>
      </c>
      <c r="E12" s="103"/>
      <c r="H12" s="129"/>
    </row>
    <row r="13" spans="1:9">
      <c r="A13" s="126" t="s">
        <v>114</v>
      </c>
      <c r="B13" s="127">
        <v>-2440304</v>
      </c>
      <c r="C13" s="127"/>
      <c r="D13" s="130">
        <v>-1652232</v>
      </c>
      <c r="E13" s="103"/>
      <c r="H13" s="129"/>
    </row>
    <row r="14" spans="1:9">
      <c r="A14" s="126" t="s">
        <v>81</v>
      </c>
      <c r="B14" s="127">
        <v>-15612483</v>
      </c>
      <c r="C14" s="127"/>
      <c r="D14" s="127">
        <v>-13677964</v>
      </c>
      <c r="E14" s="103"/>
      <c r="H14" s="129"/>
    </row>
    <row r="15" spans="1:9">
      <c r="A15" s="126" t="s">
        <v>82</v>
      </c>
      <c r="B15" s="127">
        <v>-7547765</v>
      </c>
      <c r="C15" s="127"/>
      <c r="D15" s="127">
        <v>-6479951</v>
      </c>
      <c r="E15" s="103"/>
      <c r="H15" s="129"/>
    </row>
    <row r="16" spans="1:9">
      <c r="A16" s="124" t="s">
        <v>28</v>
      </c>
      <c r="B16" s="127"/>
      <c r="C16" s="127"/>
      <c r="D16" s="127"/>
      <c r="E16" s="103"/>
      <c r="H16" s="129"/>
    </row>
    <row r="17" spans="1:8">
      <c r="A17" s="126" t="s">
        <v>29</v>
      </c>
      <c r="B17" s="127">
        <v>40084</v>
      </c>
      <c r="C17" s="127"/>
      <c r="D17" s="127">
        <v>16814</v>
      </c>
      <c r="E17" s="103"/>
      <c r="H17" s="129"/>
    </row>
    <row r="18" spans="1:8">
      <c r="A18" s="126" t="s">
        <v>56</v>
      </c>
      <c r="B18" s="127">
        <v>-365902</v>
      </c>
      <c r="C18" s="127"/>
      <c r="D18" s="127">
        <v>-1872950</v>
      </c>
      <c r="E18" s="103"/>
      <c r="H18" s="129"/>
    </row>
    <row r="19" spans="1:8">
      <c r="A19" s="126" t="s">
        <v>16</v>
      </c>
      <c r="B19" s="127">
        <v>-37815238</v>
      </c>
      <c r="C19" s="127"/>
      <c r="D19" s="127">
        <v>-53581980</v>
      </c>
      <c r="E19" s="103"/>
      <c r="H19" s="129"/>
    </row>
    <row r="20" spans="1:8">
      <c r="A20" s="126" t="s">
        <v>19</v>
      </c>
      <c r="B20" s="127">
        <v>1003016</v>
      </c>
      <c r="C20" s="127"/>
      <c r="D20" s="127">
        <v>-439821</v>
      </c>
      <c r="E20" s="103"/>
      <c r="H20" s="129"/>
    </row>
    <row r="21" spans="1:8">
      <c r="A21" s="124" t="s">
        <v>30</v>
      </c>
      <c r="B21" s="127"/>
      <c r="C21" s="127"/>
      <c r="D21" s="127"/>
      <c r="E21" s="103"/>
      <c r="H21" s="129"/>
    </row>
    <row r="22" spans="1:8">
      <c r="A22" s="126" t="s">
        <v>47</v>
      </c>
      <c r="B22" s="127">
        <v>839761</v>
      </c>
      <c r="C22" s="127"/>
      <c r="D22" s="127">
        <v>262772</v>
      </c>
      <c r="E22" s="103"/>
      <c r="H22" s="129"/>
    </row>
    <row r="23" spans="1:8">
      <c r="A23" s="126" t="s">
        <v>57</v>
      </c>
      <c r="B23" s="127">
        <v>-52807000</v>
      </c>
      <c r="C23" s="127"/>
      <c r="D23" s="127">
        <v>63042327</v>
      </c>
      <c r="E23" s="103"/>
      <c r="H23" s="129"/>
    </row>
    <row r="24" spans="1:8">
      <c r="A24" s="126" t="s">
        <v>21</v>
      </c>
      <c r="B24" s="127">
        <v>-54087139</v>
      </c>
      <c r="C24" s="127"/>
      <c r="D24" s="127">
        <v>43527701</v>
      </c>
      <c r="E24" s="103"/>
      <c r="H24" s="129"/>
    </row>
    <row r="25" spans="1:8">
      <c r="A25" s="126" t="s">
        <v>23</v>
      </c>
      <c r="B25" s="127">
        <v>3905786</v>
      </c>
      <c r="C25" s="127"/>
      <c r="D25" s="127">
        <v>836941</v>
      </c>
      <c r="E25" s="103"/>
      <c r="H25" s="129"/>
    </row>
    <row r="26" spans="1:8" ht="25.5">
      <c r="A26" s="124" t="s">
        <v>138</v>
      </c>
      <c r="B26" s="131">
        <f>SUM(B7:B25)</f>
        <v>-94095859</v>
      </c>
      <c r="C26" s="132"/>
      <c r="D26" s="131">
        <f>SUM(D7:D25)</f>
        <v>78151857</v>
      </c>
      <c r="E26" s="133">
        <v>0</v>
      </c>
      <c r="H26" s="129"/>
    </row>
    <row r="27" spans="1:8">
      <c r="A27" s="126" t="s">
        <v>42</v>
      </c>
      <c r="B27" s="127">
        <v>-15449</v>
      </c>
      <c r="C27" s="127"/>
      <c r="D27" s="127">
        <v>-207735</v>
      </c>
      <c r="E27" s="103"/>
      <c r="H27" s="129"/>
    </row>
    <row r="28" spans="1:8" ht="25.5">
      <c r="A28" s="124" t="s">
        <v>139</v>
      </c>
      <c r="B28" s="134">
        <f>SUM(B26:B27)</f>
        <v>-94111308</v>
      </c>
      <c r="C28" s="132"/>
      <c r="D28" s="134">
        <f>SUM(D26:D27)</f>
        <v>77944122</v>
      </c>
      <c r="E28" s="133">
        <v>0</v>
      </c>
      <c r="H28" s="129"/>
    </row>
    <row r="29" spans="1:8" ht="25.5">
      <c r="A29" s="124" t="s">
        <v>31</v>
      </c>
      <c r="B29" s="127"/>
      <c r="C29" s="127"/>
      <c r="D29" s="127"/>
      <c r="E29" s="103"/>
      <c r="H29" s="129"/>
    </row>
    <row r="30" spans="1:8" ht="25.5">
      <c r="A30" s="126" t="s">
        <v>103</v>
      </c>
      <c r="B30" s="127">
        <v>-50001879</v>
      </c>
      <c r="C30" s="127"/>
      <c r="D30" s="127">
        <v>-118306951</v>
      </c>
      <c r="E30" s="103"/>
      <c r="H30" s="129"/>
    </row>
    <row r="31" spans="1:8" ht="25.5">
      <c r="A31" s="126" t="s">
        <v>115</v>
      </c>
      <c r="B31" s="127">
        <v>111569888</v>
      </c>
      <c r="C31" s="127"/>
      <c r="D31" s="127">
        <v>112099450</v>
      </c>
      <c r="E31" s="103"/>
      <c r="H31" s="129"/>
    </row>
    <row r="32" spans="1:8">
      <c r="A32" s="126" t="s">
        <v>69</v>
      </c>
      <c r="B32" s="127">
        <v>-330104</v>
      </c>
      <c r="C32" s="127"/>
      <c r="D32" s="127">
        <v>-162951</v>
      </c>
      <c r="E32" s="103"/>
      <c r="H32" s="129"/>
    </row>
    <row r="33" spans="1:8">
      <c r="A33" s="126" t="s">
        <v>70</v>
      </c>
      <c r="B33" s="127">
        <v>310030</v>
      </c>
      <c r="C33" s="127"/>
      <c r="D33" s="127">
        <v>177838</v>
      </c>
      <c r="E33" s="103"/>
      <c r="H33" s="129"/>
    </row>
    <row r="34" spans="1:8" ht="25.5">
      <c r="A34" s="126" t="s">
        <v>104</v>
      </c>
      <c r="B34" s="127">
        <v>-560761599</v>
      </c>
      <c r="C34" s="127"/>
      <c r="D34" s="127">
        <v>-140523974</v>
      </c>
      <c r="E34" s="103"/>
      <c r="H34" s="129"/>
    </row>
    <row r="35" spans="1:8" ht="25.5">
      <c r="A35" s="126" t="s">
        <v>105</v>
      </c>
      <c r="B35" s="127">
        <v>620058152</v>
      </c>
      <c r="C35" s="127"/>
      <c r="D35" s="127">
        <v>140792955</v>
      </c>
      <c r="E35" s="103"/>
      <c r="H35" s="129"/>
    </row>
    <row r="36" spans="1:8">
      <c r="A36" s="126" t="s">
        <v>48</v>
      </c>
      <c r="B36" s="127">
        <v>-1516916</v>
      </c>
      <c r="C36" s="127"/>
      <c r="D36" s="127">
        <v>-1470027</v>
      </c>
      <c r="E36" s="103"/>
      <c r="H36" s="129"/>
    </row>
    <row r="37" spans="1:8">
      <c r="A37" s="126" t="s">
        <v>71</v>
      </c>
      <c r="B37" s="127">
        <v>39610</v>
      </c>
      <c r="C37" s="127"/>
      <c r="D37" s="127">
        <v>77356</v>
      </c>
      <c r="E37" s="103"/>
      <c r="H37" s="129"/>
    </row>
    <row r="38" spans="1:8" ht="25.5">
      <c r="A38" s="124" t="s">
        <v>93</v>
      </c>
      <c r="B38" s="134">
        <f>SUM(B30:B37)</f>
        <v>119367182</v>
      </c>
      <c r="C38" s="132"/>
      <c r="D38" s="134">
        <f>SUM(D30:D37)</f>
        <v>-7316304</v>
      </c>
      <c r="E38" s="133"/>
      <c r="H38" s="129"/>
    </row>
    <row r="39" spans="1:8" ht="25.5">
      <c r="A39" s="124" t="s">
        <v>32</v>
      </c>
      <c r="B39" s="127"/>
      <c r="C39" s="127"/>
      <c r="D39" s="127"/>
      <c r="E39" s="103"/>
      <c r="H39" s="129"/>
    </row>
    <row r="40" spans="1:8">
      <c r="A40" s="126" t="s">
        <v>140</v>
      </c>
      <c r="B40" s="127">
        <v>8859480</v>
      </c>
      <c r="C40" s="127"/>
      <c r="D40" s="127">
        <v>0</v>
      </c>
      <c r="E40" s="103"/>
      <c r="H40" s="129"/>
    </row>
    <row r="41" spans="1:8">
      <c r="A41" s="126" t="s">
        <v>94</v>
      </c>
      <c r="B41" s="127">
        <v>-1459300</v>
      </c>
      <c r="C41" s="127"/>
      <c r="D41" s="127">
        <v>0</v>
      </c>
      <c r="E41" s="103"/>
      <c r="H41" s="129"/>
    </row>
    <row r="42" spans="1:8">
      <c r="A42" s="126" t="s">
        <v>116</v>
      </c>
      <c r="B42" s="127">
        <v>-19481744</v>
      </c>
      <c r="C42" s="127"/>
      <c r="D42" s="127">
        <v>0</v>
      </c>
      <c r="E42" s="103"/>
      <c r="H42" s="129"/>
    </row>
    <row r="43" spans="1:8">
      <c r="A43" s="126" t="s">
        <v>33</v>
      </c>
      <c r="B43" s="127">
        <v>2000000</v>
      </c>
      <c r="C43" s="127"/>
      <c r="D43" s="127">
        <v>10325754</v>
      </c>
      <c r="E43" s="103"/>
      <c r="H43" s="129"/>
    </row>
    <row r="44" spans="1:8">
      <c r="A44" s="126" t="s">
        <v>34</v>
      </c>
      <c r="B44" s="127">
        <v>-3015091</v>
      </c>
      <c r="C44" s="127"/>
      <c r="D44" s="127">
        <v>-10459639</v>
      </c>
      <c r="E44" s="103"/>
      <c r="H44" s="129"/>
    </row>
    <row r="45" spans="1:8" ht="25.5">
      <c r="A45" s="124" t="s">
        <v>83</v>
      </c>
      <c r="B45" s="134">
        <f>SUM(B40:B44)</f>
        <v>-13096655</v>
      </c>
      <c r="C45" s="132"/>
      <c r="D45" s="134">
        <f>SUM(D40:D44)</f>
        <v>-133885</v>
      </c>
      <c r="E45" s="133"/>
      <c r="H45" s="129"/>
    </row>
    <row r="46" spans="1:8">
      <c r="A46" s="125" t="s">
        <v>141</v>
      </c>
      <c r="B46" s="136">
        <f>SUM(B28,B38,B45)</f>
        <v>12159219</v>
      </c>
      <c r="C46" s="112"/>
      <c r="D46" s="136">
        <f>SUM(D28,D38,D45)</f>
        <v>70493933</v>
      </c>
    </row>
    <row r="47" spans="1:8" ht="25.5">
      <c r="A47" s="135" t="s">
        <v>49</v>
      </c>
      <c r="B47" s="104">
        <v>1250039</v>
      </c>
      <c r="D47" s="104">
        <v>5983276</v>
      </c>
    </row>
    <row r="48" spans="1:8">
      <c r="A48" s="135" t="s">
        <v>50</v>
      </c>
      <c r="B48" s="104">
        <v>138524123</v>
      </c>
      <c r="D48" s="104">
        <v>153600744</v>
      </c>
    </row>
    <row r="49" spans="1:4" ht="26.25" thickBot="1">
      <c r="A49" s="125" t="s">
        <v>142</v>
      </c>
      <c r="B49" s="137">
        <f>SUM(B46:B48)</f>
        <v>151933381</v>
      </c>
      <c r="C49" s="112"/>
      <c r="D49" s="137">
        <f>SUM(D46:D48)</f>
        <v>230077953</v>
      </c>
    </row>
    <row r="50" spans="1:4" ht="13.5" thickTop="1"/>
    <row r="51" spans="1:4"/>
    <row r="52" spans="1:4"/>
    <row r="53" spans="1:4"/>
    <row r="54" spans="1:4"/>
    <row r="55" spans="1:4"/>
    <row r="56" spans="1:4"/>
    <row r="57" spans="1:4"/>
    <row r="58" spans="1:4"/>
    <row r="59" spans="1:4"/>
    <row r="60" spans="1:4"/>
    <row r="61" spans="1:4"/>
    <row r="62" spans="1:4"/>
    <row r="63" spans="1:4"/>
    <row r="64" spans="1: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Q40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7" sqref="P7"/>
    </sheetView>
  </sheetViews>
  <sheetFormatPr defaultColWidth="0" defaultRowHeight="12.75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8.2851562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55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128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7" customFormat="1" ht="114.75">
      <c r="A4" s="141" t="s">
        <v>5</v>
      </c>
      <c r="B4" s="143" t="s">
        <v>117</v>
      </c>
      <c r="C4" s="143"/>
      <c r="D4" s="143" t="s">
        <v>118</v>
      </c>
      <c r="E4" s="143"/>
      <c r="F4" s="142" t="s">
        <v>46</v>
      </c>
      <c r="G4" s="143"/>
      <c r="H4" s="142" t="s">
        <v>119</v>
      </c>
      <c r="I4" s="143"/>
      <c r="J4" s="144" t="s">
        <v>96</v>
      </c>
      <c r="K4" s="143"/>
      <c r="L4" s="142" t="s">
        <v>40</v>
      </c>
      <c r="M4" s="143"/>
      <c r="N4" s="142" t="s">
        <v>120</v>
      </c>
      <c r="O4" s="143"/>
      <c r="P4" s="142" t="s">
        <v>72</v>
      </c>
    </row>
    <row r="5" spans="1:16" s="103" customFormat="1">
      <c r="A5" s="145" t="s">
        <v>95</v>
      </c>
      <c r="B5" s="146">
        <v>57135194</v>
      </c>
      <c r="C5" s="147"/>
      <c r="D5" s="146">
        <v>25632</v>
      </c>
      <c r="E5" s="147"/>
      <c r="F5" s="146">
        <v>8234923</v>
      </c>
      <c r="G5" s="147"/>
      <c r="H5" s="147">
        <v>7594546</v>
      </c>
      <c r="I5" s="147"/>
      <c r="J5" s="146">
        <v>-222039</v>
      </c>
      <c r="K5" s="147"/>
      <c r="L5" s="146">
        <v>2254448</v>
      </c>
      <c r="M5" s="147"/>
      <c r="N5" s="146">
        <v>22751554</v>
      </c>
      <c r="O5" s="147"/>
      <c r="P5" s="146">
        <v>97774258</v>
      </c>
    </row>
    <row r="6" spans="1:16" s="103" customFormat="1">
      <c r="A6" s="145" t="s">
        <v>79</v>
      </c>
      <c r="B6" s="146" t="s">
        <v>87</v>
      </c>
      <c r="C6" s="147"/>
      <c r="D6" s="146" t="s">
        <v>87</v>
      </c>
      <c r="E6" s="147"/>
      <c r="F6" s="146" t="s">
        <v>87</v>
      </c>
      <c r="G6" s="147"/>
      <c r="H6" s="147" t="s">
        <v>87</v>
      </c>
      <c r="I6" s="147"/>
      <c r="J6" s="146" t="s">
        <v>87</v>
      </c>
      <c r="K6" s="147"/>
      <c r="L6" s="146" t="s">
        <v>87</v>
      </c>
      <c r="M6" s="147"/>
      <c r="N6" s="151">
        <v>-9831993</v>
      </c>
      <c r="O6" s="147"/>
      <c r="P6" s="161">
        <v>-9831993</v>
      </c>
    </row>
    <row r="7" spans="1:16" s="103" customFormat="1" ht="25.5">
      <c r="A7" s="167" t="s">
        <v>121</v>
      </c>
      <c r="B7" s="168">
        <v>57135194</v>
      </c>
      <c r="C7" s="169"/>
      <c r="D7" s="168">
        <v>25632</v>
      </c>
      <c r="E7" s="169"/>
      <c r="F7" s="168">
        <v>8234923</v>
      </c>
      <c r="G7" s="169"/>
      <c r="H7" s="168">
        <v>7594546</v>
      </c>
      <c r="I7" s="169"/>
      <c r="J7" s="168">
        <v>-222039</v>
      </c>
      <c r="K7" s="169"/>
      <c r="L7" s="168">
        <v>2254448</v>
      </c>
      <c r="M7" s="169"/>
      <c r="N7" s="168">
        <v>12919561</v>
      </c>
      <c r="O7" s="169"/>
      <c r="P7" s="168">
        <v>87942265</v>
      </c>
    </row>
    <row r="8" spans="1:16" s="103" customFormat="1">
      <c r="A8" s="148" t="s">
        <v>74</v>
      </c>
      <c r="B8" s="149"/>
      <c r="C8" s="150"/>
      <c r="D8" s="149"/>
      <c r="E8" s="150"/>
      <c r="F8" s="149"/>
      <c r="G8" s="150"/>
      <c r="H8" s="150"/>
      <c r="I8" s="150"/>
      <c r="J8" s="149"/>
      <c r="K8" s="150"/>
      <c r="L8" s="149"/>
      <c r="M8" s="150"/>
      <c r="N8" s="149"/>
      <c r="O8" s="150"/>
      <c r="P8" s="151"/>
    </row>
    <row r="9" spans="1:16" s="103" customFormat="1">
      <c r="A9" s="2" t="s">
        <v>75</v>
      </c>
      <c r="B9" s="151" t="s">
        <v>107</v>
      </c>
      <c r="C9" s="152"/>
      <c r="D9" s="151" t="s">
        <v>107</v>
      </c>
      <c r="E9" s="152"/>
      <c r="F9" s="151" t="s">
        <v>107</v>
      </c>
      <c r="G9" s="152"/>
      <c r="H9" s="152" t="s">
        <v>87</v>
      </c>
      <c r="I9" s="152"/>
      <c r="J9" s="151" t="s">
        <v>107</v>
      </c>
      <c r="K9" s="152"/>
      <c r="L9" s="151" t="s">
        <v>87</v>
      </c>
      <c r="M9" s="152"/>
      <c r="N9" s="151">
        <v>8517057</v>
      </c>
      <c r="O9" s="150"/>
      <c r="P9" s="151">
        <v>8517057</v>
      </c>
    </row>
    <row r="10" spans="1:16" s="103" customFormat="1">
      <c r="A10" s="148" t="s">
        <v>122</v>
      </c>
      <c r="B10" s="151"/>
      <c r="C10" s="152"/>
      <c r="D10" s="151"/>
      <c r="E10" s="152"/>
      <c r="F10" s="151"/>
      <c r="G10" s="152"/>
      <c r="H10" s="152"/>
      <c r="I10" s="152"/>
      <c r="J10" s="151"/>
      <c r="K10" s="152"/>
      <c r="L10" s="151"/>
      <c r="M10" s="152"/>
      <c r="N10" s="151"/>
      <c r="O10" s="150"/>
      <c r="P10" s="151"/>
    </row>
    <row r="11" spans="1:16" s="103" customFormat="1" ht="38.25">
      <c r="A11" s="153" t="s">
        <v>51</v>
      </c>
      <c r="B11" s="151"/>
      <c r="C11" s="152"/>
      <c r="D11" s="151"/>
      <c r="E11" s="152"/>
      <c r="F11" s="151"/>
      <c r="G11" s="152"/>
      <c r="H11" s="152"/>
      <c r="I11" s="152"/>
      <c r="J11" s="151"/>
      <c r="K11" s="152"/>
      <c r="L11" s="151"/>
      <c r="M11" s="152"/>
      <c r="N11" s="151"/>
      <c r="O11" s="150"/>
      <c r="P11" s="151"/>
    </row>
    <row r="12" spans="1:16" s="103" customFormat="1" ht="51">
      <c r="A12" s="2" t="s">
        <v>73</v>
      </c>
      <c r="B12" s="151" t="s">
        <v>107</v>
      </c>
      <c r="C12" s="152"/>
      <c r="D12" s="151" t="s">
        <v>107</v>
      </c>
      <c r="E12" s="152"/>
      <c r="F12" s="151" t="s">
        <v>107</v>
      </c>
      <c r="G12" s="152"/>
      <c r="H12" s="152" t="s">
        <v>87</v>
      </c>
      <c r="I12" s="152"/>
      <c r="J12" s="151">
        <v>209979</v>
      </c>
      <c r="K12" s="152"/>
      <c r="L12" s="151" t="s">
        <v>87</v>
      </c>
      <c r="M12" s="152"/>
      <c r="N12" s="151" t="s">
        <v>107</v>
      </c>
      <c r="O12" s="150"/>
      <c r="P12" s="151">
        <v>209979</v>
      </c>
    </row>
    <row r="13" spans="1:16" s="103" customFormat="1" ht="63.75">
      <c r="A13" s="2" t="s">
        <v>76</v>
      </c>
      <c r="B13" s="151" t="s">
        <v>87</v>
      </c>
      <c r="C13" s="152"/>
      <c r="D13" s="151" t="s">
        <v>87</v>
      </c>
      <c r="E13" s="152"/>
      <c r="F13" s="151" t="s">
        <v>87</v>
      </c>
      <c r="G13" s="152"/>
      <c r="H13" s="152" t="s">
        <v>87</v>
      </c>
      <c r="I13" s="152"/>
      <c r="J13" s="151">
        <v>-3469</v>
      </c>
      <c r="K13" s="152"/>
      <c r="L13" s="151" t="s">
        <v>87</v>
      </c>
      <c r="M13" s="152"/>
      <c r="N13" s="151" t="s">
        <v>87</v>
      </c>
      <c r="O13" s="150"/>
      <c r="P13" s="151">
        <v>-3469</v>
      </c>
    </row>
    <row r="14" spans="1:16" s="103" customFormat="1">
      <c r="A14" s="2" t="s">
        <v>60</v>
      </c>
      <c r="B14" s="151" t="s">
        <v>87</v>
      </c>
      <c r="C14" s="152"/>
      <c r="D14" s="151" t="s">
        <v>87</v>
      </c>
      <c r="E14" s="152"/>
      <c r="F14" s="151" t="s">
        <v>87</v>
      </c>
      <c r="G14" s="152"/>
      <c r="H14" s="152" t="s">
        <v>87</v>
      </c>
      <c r="I14" s="152"/>
      <c r="J14" s="151" t="s">
        <v>87</v>
      </c>
      <c r="K14" s="152"/>
      <c r="L14" s="151">
        <v>-371646</v>
      </c>
      <c r="M14" s="152"/>
      <c r="N14" s="151" t="s">
        <v>87</v>
      </c>
      <c r="O14" s="150"/>
      <c r="P14" s="151">
        <v>-371646</v>
      </c>
    </row>
    <row r="15" spans="1:16" s="103" customFormat="1" ht="39">
      <c r="A15" s="153" t="s">
        <v>62</v>
      </c>
      <c r="B15" s="154" t="s">
        <v>87</v>
      </c>
      <c r="C15" s="155"/>
      <c r="D15" s="154" t="s">
        <v>87</v>
      </c>
      <c r="E15" s="155"/>
      <c r="F15" s="154" t="s">
        <v>87</v>
      </c>
      <c r="G15" s="155"/>
      <c r="H15" s="155" t="s">
        <v>87</v>
      </c>
      <c r="I15" s="155"/>
      <c r="J15" s="154">
        <v>206510</v>
      </c>
      <c r="K15" s="155"/>
      <c r="L15" s="154">
        <v>-371646</v>
      </c>
      <c r="M15" s="155"/>
      <c r="N15" s="154" t="s">
        <v>87</v>
      </c>
      <c r="O15" s="156"/>
      <c r="P15" s="154">
        <v>-165136</v>
      </c>
    </row>
    <row r="16" spans="1:16" s="103" customFormat="1">
      <c r="A16" s="2" t="s">
        <v>123</v>
      </c>
      <c r="B16" s="157" t="s">
        <v>87</v>
      </c>
      <c r="C16" s="152"/>
      <c r="D16" s="157" t="s">
        <v>87</v>
      </c>
      <c r="E16" s="152"/>
      <c r="F16" s="157" t="s">
        <v>87</v>
      </c>
      <c r="G16" s="152"/>
      <c r="H16" s="157" t="s">
        <v>107</v>
      </c>
      <c r="I16" s="152"/>
      <c r="J16" s="157">
        <v>206510</v>
      </c>
      <c r="K16" s="152"/>
      <c r="L16" s="157">
        <v>-371646</v>
      </c>
      <c r="M16" s="152"/>
      <c r="N16" s="157" t="s">
        <v>87</v>
      </c>
      <c r="O16" s="152"/>
      <c r="P16" s="157">
        <v>-165136</v>
      </c>
    </row>
    <row r="17" spans="1:16" s="103" customFormat="1">
      <c r="A17" s="148" t="s">
        <v>77</v>
      </c>
      <c r="B17" s="158" t="s">
        <v>107</v>
      </c>
      <c r="C17" s="147"/>
      <c r="D17" s="158" t="s">
        <v>107</v>
      </c>
      <c r="E17" s="147"/>
      <c r="F17" s="158" t="s">
        <v>107</v>
      </c>
      <c r="G17" s="147"/>
      <c r="H17" s="158" t="s">
        <v>107</v>
      </c>
      <c r="I17" s="147"/>
      <c r="J17" s="158">
        <v>206510</v>
      </c>
      <c r="K17" s="147"/>
      <c r="L17" s="158">
        <v>-371646</v>
      </c>
      <c r="M17" s="147"/>
      <c r="N17" s="158">
        <v>8517057</v>
      </c>
      <c r="O17" s="147"/>
      <c r="P17" s="158">
        <v>8351921</v>
      </c>
    </row>
    <row r="18" spans="1:16" s="103" customFormat="1">
      <c r="A18" s="148" t="s">
        <v>124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</row>
    <row r="19" spans="1:16" s="103" customFormat="1">
      <c r="A19" s="2" t="s">
        <v>78</v>
      </c>
      <c r="B19" s="151" t="s">
        <v>87</v>
      </c>
      <c r="C19" s="152"/>
      <c r="D19" s="151" t="s">
        <v>87</v>
      </c>
      <c r="E19" s="152"/>
      <c r="F19" s="151" t="s">
        <v>87</v>
      </c>
      <c r="G19" s="152"/>
      <c r="H19" s="184">
        <v>-7594546</v>
      </c>
      <c r="I19" s="164"/>
      <c r="J19" s="170" t="s">
        <v>87</v>
      </c>
      <c r="K19" s="164"/>
      <c r="L19" s="170" t="s">
        <v>87</v>
      </c>
      <c r="M19" s="164"/>
      <c r="N19" s="184">
        <v>7594546</v>
      </c>
      <c r="O19" s="152"/>
      <c r="P19" s="151" t="s">
        <v>87</v>
      </c>
    </row>
    <row r="20" spans="1:16" s="103" customFormat="1" ht="26.25" thickBot="1">
      <c r="A20" s="159" t="s">
        <v>126</v>
      </c>
      <c r="B20" s="160">
        <v>57135194</v>
      </c>
      <c r="C20" s="147"/>
      <c r="D20" s="160">
        <v>25632</v>
      </c>
      <c r="E20" s="147"/>
      <c r="F20" s="160">
        <v>8234923</v>
      </c>
      <c r="G20" s="147"/>
      <c r="H20" s="160" t="s">
        <v>107</v>
      </c>
      <c r="I20" s="147"/>
      <c r="J20" s="160">
        <v>-15529</v>
      </c>
      <c r="K20" s="147"/>
      <c r="L20" s="160">
        <v>1882802</v>
      </c>
      <c r="M20" s="147"/>
      <c r="N20" s="160">
        <v>29031164</v>
      </c>
      <c r="O20" s="147"/>
      <c r="P20" s="160">
        <v>96294186</v>
      </c>
    </row>
    <row r="21" spans="1:16" s="103" customFormat="1" ht="13.5" thickTop="1">
      <c r="A21" s="15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</row>
    <row r="22" spans="1:16" s="103" customFormat="1" ht="128.25" thickBot="1">
      <c r="A22" s="141"/>
      <c r="B22" s="142" t="s">
        <v>117</v>
      </c>
      <c r="C22" s="143"/>
      <c r="D22" s="142" t="s">
        <v>118</v>
      </c>
      <c r="E22" s="143"/>
      <c r="F22" s="142" t="s">
        <v>46</v>
      </c>
      <c r="G22" s="143"/>
      <c r="H22" s="142" t="s">
        <v>96</v>
      </c>
      <c r="I22" s="143"/>
      <c r="J22" s="144" t="s">
        <v>40</v>
      </c>
      <c r="K22" s="143"/>
      <c r="L22" s="142" t="s">
        <v>125</v>
      </c>
      <c r="M22" s="143"/>
      <c r="N22" s="142" t="s">
        <v>72</v>
      </c>
      <c r="O22" s="143"/>
      <c r="P22" s="96"/>
    </row>
    <row r="23" spans="1:16" s="103" customFormat="1">
      <c r="A23" s="171" t="s">
        <v>97</v>
      </c>
      <c r="B23" s="172">
        <v>57135194</v>
      </c>
      <c r="C23" s="173"/>
      <c r="D23" s="172">
        <v>25632</v>
      </c>
      <c r="E23" s="173"/>
      <c r="F23" s="172">
        <v>8234923</v>
      </c>
      <c r="G23" s="173"/>
      <c r="H23" s="172">
        <v>-227202</v>
      </c>
      <c r="I23" s="173"/>
      <c r="J23" s="172">
        <v>1880026</v>
      </c>
      <c r="K23" s="173"/>
      <c r="L23" s="172">
        <v>25777815</v>
      </c>
      <c r="M23" s="173"/>
      <c r="N23" s="172">
        <v>92826388</v>
      </c>
      <c r="O23" s="147"/>
      <c r="P23" s="96"/>
    </row>
    <row r="24" spans="1:16" s="103" customFormat="1">
      <c r="A24" s="174" t="s">
        <v>74</v>
      </c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52"/>
      <c r="P24" s="96"/>
    </row>
    <row r="25" spans="1:16" s="103" customFormat="1">
      <c r="A25" s="171" t="s">
        <v>75</v>
      </c>
      <c r="B25" s="175" t="s">
        <v>87</v>
      </c>
      <c r="C25" s="173"/>
      <c r="D25" s="175" t="s">
        <v>87</v>
      </c>
      <c r="E25" s="173"/>
      <c r="F25" s="175" t="s">
        <v>87</v>
      </c>
      <c r="G25" s="173"/>
      <c r="H25" s="175" t="s">
        <v>87</v>
      </c>
      <c r="I25" s="173"/>
      <c r="J25" s="175" t="s">
        <v>87</v>
      </c>
      <c r="K25" s="173"/>
      <c r="L25" s="176">
        <v>7320022</v>
      </c>
      <c r="M25" s="173"/>
      <c r="N25" s="176">
        <v>7320022</v>
      </c>
      <c r="O25" s="152"/>
      <c r="P25" s="96"/>
    </row>
    <row r="26" spans="1:16" s="103" customFormat="1">
      <c r="A26" s="174" t="s">
        <v>25</v>
      </c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52"/>
      <c r="P26" s="96"/>
    </row>
    <row r="27" spans="1:16" s="103" customFormat="1" ht="38.25">
      <c r="A27" s="177" t="s">
        <v>51</v>
      </c>
      <c r="B27" s="177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52"/>
      <c r="P27" s="96"/>
    </row>
    <row r="28" spans="1:16" s="103" customFormat="1" ht="51">
      <c r="A28" s="171" t="s">
        <v>98</v>
      </c>
      <c r="B28" s="151" t="s">
        <v>87</v>
      </c>
      <c r="C28" s="151"/>
      <c r="D28" s="151" t="s">
        <v>87</v>
      </c>
      <c r="E28" s="151"/>
      <c r="F28" s="151" t="s">
        <v>87</v>
      </c>
      <c r="G28" s="151"/>
      <c r="H28" s="151">
        <v>792598</v>
      </c>
      <c r="I28" s="151"/>
      <c r="J28" s="151" t="s">
        <v>87</v>
      </c>
      <c r="K28" s="151"/>
      <c r="L28" s="151" t="s">
        <v>87</v>
      </c>
      <c r="M28" s="151"/>
      <c r="N28" s="151">
        <v>792598</v>
      </c>
      <c r="O28" s="152"/>
      <c r="P28" s="96"/>
    </row>
    <row r="29" spans="1:16" s="103" customFormat="1" ht="63.75">
      <c r="A29" s="171" t="s">
        <v>99</v>
      </c>
      <c r="B29" s="151" t="s">
        <v>87</v>
      </c>
      <c r="C29" s="151"/>
      <c r="D29" s="151" t="s">
        <v>87</v>
      </c>
      <c r="E29" s="151"/>
      <c r="F29" s="151" t="s">
        <v>87</v>
      </c>
      <c r="G29" s="151"/>
      <c r="H29" s="151">
        <v>-186537</v>
      </c>
      <c r="I29" s="151"/>
      <c r="J29" s="151" t="s">
        <v>87</v>
      </c>
      <c r="K29" s="151"/>
      <c r="L29" s="151" t="s">
        <v>87</v>
      </c>
      <c r="M29" s="151"/>
      <c r="N29" s="151">
        <v>-186537</v>
      </c>
      <c r="O29" s="152"/>
      <c r="P29" s="96"/>
    </row>
    <row r="30" spans="1:16" s="103" customFormat="1">
      <c r="A30" s="171" t="s">
        <v>60</v>
      </c>
      <c r="B30" s="151" t="s">
        <v>87</v>
      </c>
      <c r="C30" s="151"/>
      <c r="D30" s="151" t="s">
        <v>87</v>
      </c>
      <c r="E30" s="151"/>
      <c r="F30" s="151" t="s">
        <v>87</v>
      </c>
      <c r="G30" s="151"/>
      <c r="H30" s="151" t="s">
        <v>87</v>
      </c>
      <c r="I30" s="151"/>
      <c r="J30" s="151">
        <v>570011</v>
      </c>
      <c r="K30" s="151"/>
      <c r="L30" s="151" t="s">
        <v>87</v>
      </c>
      <c r="M30" s="151"/>
      <c r="N30" s="151">
        <v>570011</v>
      </c>
      <c r="O30" s="155"/>
      <c r="P30" s="96"/>
    </row>
    <row r="31" spans="1:16" s="103" customFormat="1" ht="38.25">
      <c r="A31" s="177" t="s">
        <v>62</v>
      </c>
      <c r="B31" s="151" t="s">
        <v>87</v>
      </c>
      <c r="C31" s="151"/>
      <c r="D31" s="151" t="s">
        <v>87</v>
      </c>
      <c r="E31" s="151"/>
      <c r="F31" s="151" t="s">
        <v>87</v>
      </c>
      <c r="G31" s="151"/>
      <c r="H31" s="151">
        <v>606061</v>
      </c>
      <c r="I31" s="151"/>
      <c r="J31" s="151">
        <v>570011</v>
      </c>
      <c r="K31" s="151"/>
      <c r="L31" s="151" t="s">
        <v>87</v>
      </c>
      <c r="M31" s="151"/>
      <c r="N31" s="151">
        <v>1176072</v>
      </c>
      <c r="O31" s="152"/>
      <c r="P31" s="96"/>
    </row>
    <row r="32" spans="1:16" s="103" customFormat="1" ht="13.5" thickBot="1">
      <c r="A32" s="171" t="s">
        <v>61</v>
      </c>
      <c r="B32" s="151" t="s">
        <v>87</v>
      </c>
      <c r="C32" s="151"/>
      <c r="D32" s="151" t="s">
        <v>87</v>
      </c>
      <c r="E32" s="151"/>
      <c r="F32" s="151" t="s">
        <v>87</v>
      </c>
      <c r="G32" s="151"/>
      <c r="H32" s="154">
        <v>606061</v>
      </c>
      <c r="I32" s="154"/>
      <c r="J32" s="154">
        <v>570011</v>
      </c>
      <c r="K32" s="154"/>
      <c r="L32" s="154" t="s">
        <v>87</v>
      </c>
      <c r="M32" s="154"/>
      <c r="N32" s="154">
        <v>1176072</v>
      </c>
      <c r="O32" s="147"/>
      <c r="P32" s="96"/>
    </row>
    <row r="33" spans="1:16" s="103" customFormat="1" ht="13.5" thickBot="1">
      <c r="A33" s="178" t="s">
        <v>77</v>
      </c>
      <c r="B33" s="179" t="s">
        <v>87</v>
      </c>
      <c r="C33" s="173"/>
      <c r="D33" s="179" t="s">
        <v>87</v>
      </c>
      <c r="E33" s="173"/>
      <c r="F33" s="179" t="s">
        <v>87</v>
      </c>
      <c r="G33" s="173"/>
      <c r="H33" s="180">
        <v>606061</v>
      </c>
      <c r="I33" s="173"/>
      <c r="J33" s="180">
        <v>570011</v>
      </c>
      <c r="K33" s="173"/>
      <c r="L33" s="180">
        <v>7320022</v>
      </c>
      <c r="M33" s="173"/>
      <c r="N33" s="180">
        <v>8496094</v>
      </c>
      <c r="O33" s="152"/>
      <c r="P33" s="96"/>
    </row>
    <row r="34" spans="1:16" ht="25.5">
      <c r="A34" s="178" t="s">
        <v>127</v>
      </c>
      <c r="B34" s="181">
        <v>57135194</v>
      </c>
      <c r="C34" s="182"/>
      <c r="D34" s="181">
        <v>25632</v>
      </c>
      <c r="E34" s="182"/>
      <c r="F34" s="181">
        <v>8234923</v>
      </c>
      <c r="G34" s="182"/>
      <c r="H34" s="181">
        <v>378859</v>
      </c>
      <c r="I34" s="182"/>
      <c r="J34" s="181">
        <v>2450037</v>
      </c>
      <c r="K34" s="182"/>
      <c r="L34" s="181">
        <v>33097837</v>
      </c>
      <c r="M34" s="182"/>
      <c r="N34" s="183">
        <v>101322482</v>
      </c>
      <c r="O34" s="5"/>
      <c r="P34" s="96"/>
    </row>
    <row r="35" spans="1:16"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</row>
    <row r="36" spans="1:16"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</row>
    <row r="37" spans="1:16"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</row>
    <row r="38" spans="1:16"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</row>
    <row r="39" spans="1:16"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</row>
    <row r="40" spans="1:16"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3" t="str">
        <f>BS!$B$4</f>
        <v>30 сентября 2019 г.</v>
      </c>
      <c r="D3" s="1"/>
      <c r="E3" s="3" t="str">
        <f>BS!$D$4</f>
        <v>31 декабря 2018 г.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25.5">
      <c r="A23" s="21"/>
      <c r="B23" s="27"/>
      <c r="C23" s="3" t="str">
        <f>BS!$B$4</f>
        <v>30 сентября 2019 г.</v>
      </c>
      <c r="D23" s="1"/>
      <c r="E23" s="3" t="str">
        <f>BS!$D$4</f>
        <v>31 декабря 2018 г.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25.5">
      <c r="B29" s="33"/>
      <c r="C29" s="3" t="str">
        <f>BS!$B$4</f>
        <v>30 сентября 2019 г.</v>
      </c>
      <c r="D29" s="1"/>
      <c r="E29" s="3" t="str">
        <f>BS!$D$4</f>
        <v>31 декабря 2018 г.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BS!B18</f>
        <v>1014694056</v>
      </c>
      <c r="D34" s="47"/>
      <c r="E34" s="48">
        <f>BS!D18</f>
        <v>1108284443</v>
      </c>
    </row>
    <row r="35" spans="1:19">
      <c r="A35" s="38" t="s">
        <v>2</v>
      </c>
      <c r="B35" s="39"/>
      <c r="C35" s="35">
        <f>C27-C34</f>
        <v>-426060648</v>
      </c>
      <c r="D35" s="39"/>
      <c r="E35" s="35">
        <f>E27-E34</f>
        <v>-637773884</v>
      </c>
      <c r="S35" s="40"/>
    </row>
    <row r="36" spans="1:19">
      <c r="A36" s="49" t="s">
        <v>3</v>
      </c>
      <c r="B36" s="49"/>
      <c r="C36" s="48">
        <f>BS!B29</f>
        <v>913371574</v>
      </c>
      <c r="D36" s="47"/>
      <c r="E36" s="48">
        <f>BS!D29</f>
        <v>1015458055</v>
      </c>
      <c r="S36" s="41"/>
    </row>
    <row r="37" spans="1:19">
      <c r="A37" s="38" t="s">
        <v>2</v>
      </c>
      <c r="C37" s="35">
        <f>C36-C33</f>
        <v>383556530</v>
      </c>
      <c r="D37" s="39"/>
      <c r="E37" s="35">
        <f>E36-E33</f>
        <v>592731699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41</v>
      </c>
      <c r="C89" s="35"/>
      <c r="D89" s="39"/>
      <c r="E89" s="35"/>
      <c r="O89" s="35"/>
    </row>
    <row r="90" spans="1:18" ht="25.5">
      <c r="B90" s="27"/>
      <c r="C90" s="3" t="str">
        <f>BS!$B$4</f>
        <v>30 сентября 2019 г.</v>
      </c>
      <c r="D90" s="1"/>
      <c r="E90" s="3" t="str">
        <f>BS!$D$4</f>
        <v>31 декабря 2018 г.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4</v>
      </c>
      <c r="B102" s="47"/>
      <c r="C102" s="48">
        <f>SUM(IS!B6,IS!B10,IS!B14)</f>
        <v>121956742</v>
      </c>
      <c r="D102" s="47"/>
      <c r="E102" s="48">
        <f>SUM(IS!D6,IS!D10,IS!D14)</f>
        <v>103744457</v>
      </c>
    </row>
    <row r="103" spans="1:9">
      <c r="A103" s="38" t="s">
        <v>2</v>
      </c>
      <c r="B103" s="39"/>
      <c r="C103" s="35">
        <f>C95-C102</f>
        <v>-38323823</v>
      </c>
      <c r="D103" s="39"/>
      <c r="E103" s="35">
        <f>E95-E102</f>
        <v>-40296177</v>
      </c>
    </row>
    <row r="104" spans="1:9">
      <c r="A104" s="49" t="s">
        <v>4</v>
      </c>
      <c r="B104" s="47"/>
      <c r="C104" s="48">
        <f>IS!B25</f>
        <v>7320022</v>
      </c>
      <c r="D104" s="47"/>
      <c r="E104" s="48">
        <f>IS!D25</f>
        <v>8517057</v>
      </c>
    </row>
    <row r="105" spans="1:9">
      <c r="A105" s="38" t="s">
        <v>2</v>
      </c>
      <c r="B105" s="39"/>
      <c r="C105" s="35">
        <f>C101-C104</f>
        <v>5826159</v>
      </c>
      <c r="D105" s="39"/>
      <c r="E105" s="35">
        <f>E101-E104</f>
        <v>1314996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 t="str">
        <f>BS!$B$6</f>
        <v>тыс. тенге</v>
      </c>
      <c r="R6" s="35" t="e">
        <f t="shared" ref="R6:R12" si="1">O6-Q6</f>
        <v>#VALUE!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BS!$B$9</f>
        <v>21566</v>
      </c>
      <c r="R7" s="35">
        <f t="shared" si="1"/>
        <v>1118062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 t="e">
        <f>BS!#REF!</f>
        <v>#REF!</v>
      </c>
      <c r="R8" s="35" t="e">
        <f t="shared" si="1"/>
        <v>#REF!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 t="e">
        <f>BS!#REF!</f>
        <v>#REF!</v>
      </c>
      <c r="R9" s="35" t="e">
        <f t="shared" si="1"/>
        <v>#REF!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 t="e">
        <f>BS!#REF!</f>
        <v>#REF!</v>
      </c>
      <c r="R11" s="35" t="e">
        <f t="shared" si="1"/>
        <v>#REF!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 t="e">
        <f>BS!#REF!</f>
        <v>#REF!</v>
      </c>
      <c r="R12" s="35" t="e">
        <f t="shared" si="1"/>
        <v>#REF!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BS!$B$21</f>
        <v>1352761</v>
      </c>
      <c r="R16" s="35">
        <f t="shared" si="3"/>
        <v>12763872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BS!$B$26</f>
        <v>34263037</v>
      </c>
      <c r="R17" s="35">
        <f t="shared" si="3"/>
        <v>-25459752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BS!$B$27</f>
        <v>5643022</v>
      </c>
      <c r="R18" s="35">
        <f t="shared" si="3"/>
        <v>399030764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BS!$B$28</f>
        <v>22906003</v>
      </c>
      <c r="R19" s="35">
        <f t="shared" si="3"/>
        <v>9880353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 t="e">
        <f>BS!#REF!</f>
        <v>#REF!</v>
      </c>
      <c r="R20" s="35" t="e">
        <f t="shared" si="3"/>
        <v>#REF!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 t="e">
        <f>BS!#REF!</f>
        <v>#REF!</v>
      </c>
      <c r="R21" s="35" t="e">
        <f t="shared" si="3"/>
        <v>#REF!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 t="str">
        <f>BS!$D$6</f>
        <v>тыс. тенге</v>
      </c>
      <c r="R31" s="35" t="e">
        <f t="shared" ref="R31:R37" si="5">O31-Q31</f>
        <v>#VALUE!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BS!$D$9</f>
        <v>1073676</v>
      </c>
      <c r="R32" s="35">
        <f t="shared" si="5"/>
        <v>189197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 t="e">
        <f>BS!#REF!</f>
        <v>#REF!</v>
      </c>
      <c r="R33" s="35" t="e">
        <f t="shared" si="5"/>
        <v>#REF!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 t="e">
        <f>BS!#REF!</f>
        <v>#REF!</v>
      </c>
      <c r="R34" s="35" t="e">
        <f t="shared" si="5"/>
        <v>#REF!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 t="e">
        <f>BS!#REF!</f>
        <v>#REF!</v>
      </c>
      <c r="R36" s="35" t="e">
        <f t="shared" si="5"/>
        <v>#REF!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 t="e">
        <f>BS!#REF!</f>
        <v>#REF!</v>
      </c>
      <c r="R37" s="35" t="e">
        <f t="shared" si="5"/>
        <v>#REF!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BS!$D$21</f>
        <v>474078</v>
      </c>
      <c r="R41" s="35">
        <f t="shared" si="7"/>
        <v>20754498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BS!$D$26</f>
        <v>35479720</v>
      </c>
      <c r="R42" s="35">
        <f t="shared" si="7"/>
        <v>-35479720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BS!$D$27</f>
        <v>3872560</v>
      </c>
      <c r="R43" s="35">
        <f t="shared" si="7"/>
        <v>310847838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BS!$D$28</f>
        <v>14634808</v>
      </c>
      <c r="R44" s="35">
        <f t="shared" si="7"/>
        <v>19806956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 t="e">
        <f>BS!#REF!</f>
        <v>#REF!</v>
      </c>
      <c r="R45" s="35" t="e">
        <f t="shared" si="7"/>
        <v>#REF!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 t="e">
        <f>BS!#REF!</f>
        <v>#REF!</v>
      </c>
      <c r="R46" s="35" t="e">
        <f t="shared" si="7"/>
        <v>#REF!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96" t="e">
        <f>#REF!&amp;CHAR(10)&amp;#REF!</f>
        <v>#REF!</v>
      </c>
      <c r="D3" s="196"/>
      <c r="E3" s="196"/>
      <c r="F3" s="196"/>
      <c r="G3" s="196"/>
      <c r="H3" s="68"/>
      <c r="I3" s="196" t="e">
        <f>#REF!&amp;CHAR(10)&amp;#REF!</f>
        <v>#REF!</v>
      </c>
      <c r="J3" s="196"/>
      <c r="K3" s="196"/>
      <c r="L3" s="196"/>
      <c r="M3" s="196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97" t="e">
        <f>#REF!</f>
        <v>#REF!</v>
      </c>
      <c r="D3" s="197"/>
      <c r="E3" s="197"/>
      <c r="F3" s="2"/>
      <c r="G3" s="197" t="e">
        <f>#REF!</f>
        <v>#REF!</v>
      </c>
      <c r="H3" s="197"/>
      <c r="I3" s="197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97" t="e">
        <f>#REF!</f>
        <v>#REF!</v>
      </c>
      <c r="D8" s="197"/>
      <c r="E8" s="197"/>
      <c r="F8" s="2"/>
      <c r="G8" s="197" t="e">
        <f>#REF!</f>
        <v>#REF!</v>
      </c>
      <c r="H8" s="197"/>
      <c r="I8" s="197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98" t="str">
        <f>BS!$B$4</f>
        <v>30 сентября 2019 г.</v>
      </c>
      <c r="D29" s="198"/>
      <c r="E29" s="198"/>
      <c r="F29" s="19"/>
      <c r="G29" s="198" t="str">
        <f>BS!$D$4</f>
        <v>31 декабря 2018 г.</v>
      </c>
      <c r="H29" s="198"/>
      <c r="I29" s="198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IS</vt:lpstr>
      <vt:lpstr>BS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Тян Юлия Дмитриевна</cp:lastModifiedBy>
  <dcterms:created xsi:type="dcterms:W3CDTF">2012-02-08T04:34:09Z</dcterms:created>
  <dcterms:modified xsi:type="dcterms:W3CDTF">2019-11-14T14:17:15Z</dcterms:modified>
</cp:coreProperties>
</file>