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7496" windowHeight="8328" tabRatio="885" activeTab="1"/>
  </bookViews>
  <sheets>
    <sheet name="ф.1" sheetId="1" r:id="rId1"/>
    <sheet name="ф.2" sheetId="2" r:id="rId2"/>
  </sheets>
  <definedNames>
    <definedName name="q">#REF!</definedName>
    <definedName name="вп">#REF!</definedName>
    <definedName name="_xlnm.Print_Area" localSheetId="0">'ф.1'!$A$1:$D$87</definedName>
    <definedName name="ф77">#REF!</definedName>
  </definedNames>
  <calcPr fullCalcOnLoad="1"/>
</workbook>
</file>

<file path=xl/sharedStrings.xml><?xml version="1.0" encoding="utf-8"?>
<sst xmlns="http://schemas.openxmlformats.org/spreadsheetml/2006/main" count="219" uniqueCount="196">
  <si>
    <t>Расходы от реализации или безвозмездной передачи активов</t>
  </si>
  <si>
    <t>Прочие расходы</t>
  </si>
  <si>
    <t>Итого капитал</t>
  </si>
  <si>
    <t>Аффинированные драгоценные металлы</t>
  </si>
  <si>
    <t>Прочие активы</t>
  </si>
  <si>
    <t>Запасы</t>
  </si>
  <si>
    <t>Уставный капитал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</si>
  <si>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</si>
  <si>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</si>
  <si>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</si>
  <si>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</si>
  <si>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Доля меньшинства</t>
  </si>
  <si>
    <t>Выпущенные долговые ценные бумаги</t>
  </si>
  <si>
    <t>Прочие обязательства</t>
  </si>
  <si>
    <t>Бухгалтерский баланс</t>
  </si>
  <si>
    <t>За отчетный период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</si>
  <si>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</si>
  <si>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</si>
  <si>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Прочие доходы</t>
  </si>
  <si>
    <t>Операционные расходы</t>
  </si>
  <si>
    <t>(полное наименование организации)</t>
  </si>
  <si>
    <t>(в тысячах тенге)</t>
  </si>
  <si>
    <t>Займы полученные</t>
  </si>
  <si>
    <t>Код строки</t>
  </si>
  <si>
    <t>в том числе:</t>
  </si>
  <si>
    <t>Доходы (расходы) по финансовым активам (нетто)</t>
  </si>
  <si>
    <t>Доходы (расходы) от переоценки иностранной валюты (нетто)</t>
  </si>
  <si>
    <t>Доходы от реализации (выбытия) активов</t>
  </si>
  <si>
    <t>Статья «Доля меньшинства» заполняется при составлении консолидированной финансовой отчетности.</t>
  </si>
  <si>
    <t>Денежные средства и эквиваленты денежных средств</t>
  </si>
  <si>
    <t>Производные инструменты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</si>
  <si>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</si>
  <si>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</si>
  <si>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>Ценные бумаги, удерживаемые до погашения (за вычетом резервов на обесценение)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</si>
  <si>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</si>
  <si>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</si>
  <si>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</si>
  <si>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</si>
  <si>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</si>
  <si>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</si>
  <si>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</si>
  <si>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</si>
  <si>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Обязательства</t>
  </si>
  <si>
    <t>Операция «РЕПО»</t>
  </si>
  <si>
    <t>Начисленные расходы по расчетам с акционерами по акциям</t>
  </si>
  <si>
    <t>Собственный капитал</t>
  </si>
  <si>
    <t>Прибыль (убыток) от прекращенной деятельности</t>
  </si>
  <si>
    <t>Отчет о прибылях и убытках</t>
  </si>
  <si>
    <t>Комиссионные вознаграждения</t>
  </si>
  <si>
    <t>Доходы от осуществления банковской и иной деятельности, не связанные с получением вознаграждения</t>
  </si>
  <si>
    <t>Дивиденды</t>
  </si>
  <si>
    <t>Доходы, связанные с участием в ассоциированных организациях</t>
  </si>
  <si>
    <t>Комиссионные расходы</t>
  </si>
  <si>
    <t>Наименование статьи</t>
  </si>
  <si>
    <t>Активы</t>
  </si>
  <si>
    <t>Расходы, связанные с выплатой вознаграждения</t>
  </si>
  <si>
    <t>Место печати</t>
  </si>
  <si>
    <t>Субординированный долг</t>
  </si>
  <si>
    <t>Кредиторская задолженность</t>
  </si>
  <si>
    <t>АО "Фонд финансовой поддержки сельского хозяйства"</t>
  </si>
  <si>
    <t>АО"Фонд финансовой поддержки сельского хозяйства"</t>
  </si>
  <si>
    <t>3.1</t>
  </si>
  <si>
    <t>3.2</t>
  </si>
  <si>
    <t>3.3</t>
  </si>
  <si>
    <t>3.4</t>
  </si>
  <si>
    <t>3.5</t>
  </si>
  <si>
    <t>3.6</t>
  </si>
  <si>
    <t>Ценные бумаги, оцениваемые по справедливой стоимости, изменения которых отражаются в составе прибыли или убытка</t>
  </si>
  <si>
    <t>из них:</t>
  </si>
  <si>
    <t>Текущее налоговое требование</t>
  </si>
  <si>
    <t>Отложенное налоговое требование</t>
  </si>
  <si>
    <t>Резервы</t>
  </si>
  <si>
    <t>Отложенное налоговое обязательство</t>
  </si>
  <si>
    <t>За аналогичный период предыдущего года</t>
  </si>
  <si>
    <t>Итого доходов (сумма строк с 1 по 9)</t>
  </si>
  <si>
    <t>Итого расходов (сумма строк с 11 по 16)</t>
  </si>
  <si>
    <t>Корпоративный подоходный налог</t>
  </si>
  <si>
    <t>Чистая прибыль (убыток) после уплаты корпоративного подоходного налога (стр.20-стр.21)</t>
  </si>
  <si>
    <t>Текущее налоговое обязательство</t>
  </si>
  <si>
    <t>Первый руководитель              _____________________Сарыбаев Н.К.</t>
  </si>
  <si>
    <t>Главный бухгалтер           _________________________Даукенова Г.С.</t>
  </si>
  <si>
    <t>Исполнитель                         _______________________ Даукенова Г.С.</t>
  </si>
  <si>
    <t>Телефон 8(7172)678-244</t>
  </si>
  <si>
    <t>На конец отчетного периода</t>
  </si>
  <si>
    <t>На конец предыдущего года</t>
  </si>
  <si>
    <t>наличные деньги в кассе</t>
  </si>
  <si>
    <t>деньги на счетах в банках и организациях, осуществляющих отдельные виды банковских операций</t>
  </si>
  <si>
    <t>от пенсионных активов</t>
  </si>
  <si>
    <t>от инвестиционного дохода (убытка) по пенсионным активам</t>
  </si>
  <si>
    <t>Займы (микрокредиты) предоставленные (за вычетом резервов на обесценение)</t>
  </si>
  <si>
    <t>Итого активы</t>
  </si>
  <si>
    <t>Вклады привлеченные</t>
  </si>
  <si>
    <t>Итого обязательства</t>
  </si>
  <si>
    <t>простые акции</t>
  </si>
  <si>
    <t>привилегированные акции</t>
  </si>
  <si>
    <t>Нераспределенная прибыль (непокрытый убыток)</t>
  </si>
  <si>
    <t>предыдущих лет</t>
  </si>
  <si>
    <t>отчетного периода</t>
  </si>
  <si>
    <t>Итого капитал и обязательства (стр. 35+стр.43)</t>
  </si>
  <si>
    <t>Приложение 10</t>
  </si>
  <si>
    <t>к постановлению Правления</t>
  </si>
  <si>
    <t>Национального Банка</t>
  </si>
  <si>
    <t>Республики Казахстан</t>
  </si>
  <si>
    <t>от 27 мая 2013 года № 130</t>
  </si>
  <si>
    <t>1 марта</t>
  </si>
  <si>
    <t>1 апреля</t>
  </si>
  <si>
    <t>на 01.08</t>
  </si>
  <si>
    <t>на 01.09</t>
  </si>
  <si>
    <t>Доходы, связанные с получением вознаграждения:</t>
  </si>
  <si>
    <t xml:space="preserve">   по корреспондентским и текущим счетам</t>
  </si>
  <si>
    <t>1.1</t>
  </si>
  <si>
    <t xml:space="preserve">   по размещенным вкладам</t>
  </si>
  <si>
    <t>1.2</t>
  </si>
  <si>
    <t xml:space="preserve">   по предоставленным займам (микрокредитам)</t>
  </si>
  <si>
    <t>1.3</t>
  </si>
  <si>
    <t xml:space="preserve">   по предоставленной финансовой аренде</t>
  </si>
  <si>
    <t>1.4</t>
  </si>
  <si>
    <t xml:space="preserve">   по приобретенным ценным бумагам</t>
  </si>
  <si>
    <t>1.5</t>
  </si>
  <si>
    <t xml:space="preserve">   по операциям «обратное РЕПО»</t>
  </si>
  <si>
    <t>1.6</t>
  </si>
  <si>
    <t xml:space="preserve">   прочие доходы, связанные с получением вознаграждения</t>
  </si>
  <si>
    <t>1.7</t>
  </si>
  <si>
    <t xml:space="preserve">    от пенсионных активов          </t>
  </si>
  <si>
    <t>2.1</t>
  </si>
  <si>
    <t xml:space="preserve">    от инвестиционного дохода/убытка по пенсионным активам</t>
  </si>
  <si>
    <t>2.2</t>
  </si>
  <si>
    <t xml:space="preserve">   доходы от осуществления переводных операций</t>
  </si>
  <si>
    <t xml:space="preserve">   доходы от осуществления клиринговых операций</t>
  </si>
  <si>
    <t xml:space="preserve">   доходы от осуществления кассовых операций</t>
  </si>
  <si>
    <t xml:space="preserve">   доходы от осуществления сейфовых операций</t>
  </si>
  <si>
    <t xml:space="preserve">   доходы от инкассации</t>
  </si>
  <si>
    <t xml:space="preserve">   прочие доходы от банковской и иной деятельности, не связанные с получением вознаграждения</t>
  </si>
  <si>
    <t xml:space="preserve">в том числе:  </t>
  </si>
  <si>
    <t xml:space="preserve">   доходы (расходы) от купли/продажи финансовых активов (нетто)</t>
  </si>
  <si>
    <t>4.1</t>
  </si>
  <si>
    <t xml:space="preserve">  доходы (расходы) от изменения стоимости финансовых активов, оцениваемых по справедливой стоимости, изменения которой отражаются в составе прибыли и убытка (нетто)</t>
  </si>
  <si>
    <t>4.2</t>
  </si>
  <si>
    <t xml:space="preserve">   по привлеченным вкладам</t>
  </si>
  <si>
    <t>11.1</t>
  </si>
  <si>
    <t xml:space="preserve">   по полученным займам</t>
  </si>
  <si>
    <t>11.2</t>
  </si>
  <si>
    <t xml:space="preserve">   по полученной финансовой аренде</t>
  </si>
  <si>
    <t>11.3</t>
  </si>
  <si>
    <t xml:space="preserve">   по выпущенным ценным бумагам</t>
  </si>
  <si>
    <t>11.4</t>
  </si>
  <si>
    <t xml:space="preserve">   по операциям «РЕПО»</t>
  </si>
  <si>
    <t>11.5</t>
  </si>
  <si>
    <t xml:space="preserve">   прочие расходы, связанные с выплатой вознаграждения</t>
  </si>
  <si>
    <t>11.6</t>
  </si>
  <si>
    <t xml:space="preserve">   вознаграждение управляющему агенту</t>
  </si>
  <si>
    <t>12.1</t>
  </si>
  <si>
    <t xml:space="preserve">   вознаграждение за кастодиальное обслуживание</t>
  </si>
  <si>
    <t>12.2</t>
  </si>
  <si>
    <t>Расходы, по банковской и иной деятельности, не связанные с выплатой вознаграждения</t>
  </si>
  <si>
    <t xml:space="preserve">   расходы от осуществления переводных операций</t>
  </si>
  <si>
    <t>13.1</t>
  </si>
  <si>
    <t xml:space="preserve">   расходы от осуществления клиринговых операций</t>
  </si>
  <si>
    <t>13.2</t>
  </si>
  <si>
    <t xml:space="preserve">   расходы от осуществления кассовых операций</t>
  </si>
  <si>
    <t>13.3</t>
  </si>
  <si>
    <t xml:space="preserve">   расходы от осуществления сейфовых операций</t>
  </si>
  <si>
    <t>13.4</t>
  </si>
  <si>
    <t xml:space="preserve">   расходы от осуществления инкассации</t>
  </si>
  <si>
    <t>13.5</t>
  </si>
  <si>
    <t xml:space="preserve">   расходы на оплату труда и командировочные</t>
  </si>
  <si>
    <t>14.1</t>
  </si>
  <si>
    <t xml:space="preserve">   амортизационные отчисления</t>
  </si>
  <si>
    <t>14.2</t>
  </si>
  <si>
    <t xml:space="preserve">   расходы на материалы</t>
  </si>
  <si>
    <t>14.3</t>
  </si>
  <si>
    <t xml:space="preserve">   расходы по уплате  налогов и других обязательных платежей в бюджет, за исключением корпоративного подоходного налога </t>
  </si>
  <si>
    <t>14.4</t>
  </si>
  <si>
    <t>Прибыль (убыток) до отчисления в резервы (провизии) (стр.10- стр.17)</t>
  </si>
  <si>
    <t>18</t>
  </si>
  <si>
    <t xml:space="preserve">Резервы (восстановление резервов) на возможные потери по операциям </t>
  </si>
  <si>
    <t>19</t>
  </si>
  <si>
    <t>на возмещение разницы между показателем номинальной доходности и минимальным значением доходности</t>
  </si>
  <si>
    <t>19.1</t>
  </si>
  <si>
    <t>Итого чистая прибыль (убыток) до уплаты корпоративного подоходного налога  (стр.18-стр.19)</t>
  </si>
  <si>
    <t>Итого чистая прибыль (убыток) за период (стр.22+/- стр.23-стр.24)</t>
  </si>
  <si>
    <t xml:space="preserve">дата </t>
  </si>
  <si>
    <t>на 01.10</t>
  </si>
  <si>
    <t>12.12.14.</t>
  </si>
  <si>
    <t>01.12.</t>
  </si>
  <si>
    <t>12.01.15.</t>
  </si>
  <si>
    <r>
      <t xml:space="preserve">Приложение 11 к </t>
    </r>
    <r>
      <rPr>
        <u val="single"/>
        <sz val="8"/>
        <rFont val="Times New Roman"/>
        <family val="1"/>
      </rPr>
      <t>постановлению</t>
    </r>
    <r>
      <rPr>
        <sz val="8"/>
        <rFont val="Times New Roman"/>
        <family val="1"/>
      </rPr>
      <t xml:space="preserve"> Правления Национального Банка Республики Казахстан от 27 мая 2013 года №130</t>
    </r>
  </si>
  <si>
    <t>Форма № 2</t>
  </si>
  <si>
    <t>( в тысячах тенге)</t>
  </si>
  <si>
    <t xml:space="preserve"> Статья «Доля меньшинства» заполняется при составлении консолидированной финансовой отчетности.</t>
  </si>
  <si>
    <t>Первый руководитель                _____________________ Сарыбаев Н.К.</t>
  </si>
  <si>
    <t>Главный бухгалтер           _________________________ Даукенова Г.С.</t>
  </si>
  <si>
    <t xml:space="preserve">Исполнитель                         _______________________   Даукенова Г.С. </t>
  </si>
  <si>
    <t>Телефон 8(7172) 678-244</t>
  </si>
  <si>
    <t>по состоянию на «31» декабря 2014 года</t>
  </si>
  <si>
    <t xml:space="preserve"> по состоянию на «31» декабря 2014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</si>
</sst>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General_)"/>
    <numFmt numFmtId="166" formatCode="#,##0.000"/>
    <numFmt numFmtId="167" formatCode="0.0"/>
    <numFmt numFmtId="168" formatCode="_-* #,##0.0_р_._-;\-* #,##0.0_р_._-;_-* &quot;-&quot;??_р_._-;_-@_-"/>
    <numFmt numFmtId="169" formatCode="d/m;@"/>
    <numFmt numFmtId="170" formatCode="_-* #,##0.0_р_._-;\-* #,##0.0_р_._-;_-* &quot;-&quot;?_р_._-;_-@_-"/>
    <numFmt numFmtId="171" formatCode="_-* #,##0_р_._-;\-* #,##0_р_._-;_-* &quot;-&quot;??_р_._-;_-@_-"/>
    <numFmt numFmtId="172" formatCode="0.0000"/>
    <numFmt numFmtId="173" formatCode="0.000"/>
    <numFmt numFmtId="174" formatCode="_-* #,##0_р_._-;\-* #,##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00000000"/>
    <numFmt numFmtId="180" formatCode="#,##0.0"/>
    <numFmt numFmtId="181" formatCode="_-* #,##0.000_р_._-;\-* #,##0.000_р_._-;_-* &quot;-&quot;??_р_._-;_-@_-"/>
    <numFmt numFmtId="182" formatCode="_-* #,##0.0000_р_._-;\-* #,##0.0000_р_._-;_-* &quot;-&quot;??_р_._-;_-@_-"/>
  </numFmts>
  <fonts count="57">
    <font>
      <sz val="10"/>
      <name val="Arial Cyr"/>
      <family val="0"/>
    </font>
    <font>
      <sz val="10"/>
      <color indexed="8"/>
      <name val="Arial Cyr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Helv"/>
      <family val="0"/>
    </font>
    <font>
      <sz val="8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sz val="8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9"/>
      <name val="Arial Cyr"/>
      <family val="0"/>
    </font>
    <font>
      <u val="single"/>
      <sz val="8"/>
      <name val="Times New Roman"/>
      <family val="1"/>
    </font>
    <font>
      <b/>
      <sz val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i/>
      <sz val="9"/>
      <name val="Calibr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0" borderId="0">
      <alignment/>
      <protection/>
    </xf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54" fillId="0" borderId="9" applyNumberFormat="0" applyFill="0" applyAlignment="0" applyProtection="0"/>
    <xf numFmtId="0" fontId="7" fillId="0" borderId="0">
      <alignment/>
      <protection/>
    </xf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4" fillId="0" borderId="0" xfId="74" applyNumberFormat="1" applyFont="1" applyFill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71" fontId="4" fillId="0" borderId="10" xfId="86" applyNumberFormat="1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171" fontId="3" fillId="0" borderId="10" xfId="86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4" fontId="4" fillId="0" borderId="10" xfId="86" applyNumberFormat="1" applyFont="1" applyFill="1" applyBorder="1" applyAlignment="1" applyProtection="1">
      <alignment horizontal="right"/>
      <protection locked="0"/>
    </xf>
    <xf numFmtId="4" fontId="4" fillId="0" borderId="10" xfId="86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Alignment="1" applyProtection="1">
      <alignment/>
      <protection locked="0"/>
    </xf>
    <xf numFmtId="3" fontId="9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36" fillId="0" borderId="0" xfId="0" applyFont="1" applyFill="1" applyAlignment="1">
      <alignment horizontal="left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71" fontId="4" fillId="0" borderId="0" xfId="0" applyNumberFormat="1" applyFont="1" applyFill="1" applyAlignment="1" applyProtection="1">
      <alignment/>
      <protection locked="0"/>
    </xf>
    <xf numFmtId="4" fontId="10" fillId="0" borderId="11" xfId="73" applyNumberFormat="1" applyFont="1" applyFill="1" applyBorder="1" applyAlignment="1">
      <alignment horizontal="right" vertical="top" wrapText="1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1" fontId="11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 vertical="center"/>
    </xf>
    <xf numFmtId="0" fontId="4" fillId="0" borderId="0" xfId="62" applyFont="1" applyFill="1" applyProtection="1">
      <alignment/>
      <protection locked="0"/>
    </xf>
    <xf numFmtId="43" fontId="9" fillId="0" borderId="10" xfId="86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4" fontId="13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71" fontId="9" fillId="0" borderId="10" xfId="86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vertical="center" wrapText="1"/>
    </xf>
    <xf numFmtId="171" fontId="9" fillId="0" borderId="10" xfId="86" applyNumberFormat="1" applyFont="1" applyFill="1" applyBorder="1" applyAlignment="1">
      <alignment vertical="center" wrapText="1"/>
    </xf>
    <xf numFmtId="0" fontId="4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justify" shrinkToFit="1"/>
    </xf>
    <xf numFmtId="0" fontId="3" fillId="0" borderId="0" xfId="0" applyFont="1" applyFill="1" applyAlignment="1" applyProtection="1">
      <alignment horizontal="right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vertical="top" wrapText="1"/>
      <protection/>
    </xf>
    <xf numFmtId="0" fontId="3" fillId="0" borderId="14" xfId="0" applyFont="1" applyFill="1" applyBorder="1" applyAlignment="1" applyProtection="1">
      <alignment horizontal="center" vertical="top" wrapText="1"/>
      <protection locked="0"/>
    </xf>
    <xf numFmtId="168" fontId="3" fillId="0" borderId="10" xfId="86" applyNumberFormat="1" applyFont="1" applyFill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 vertical="top" wrapText="1"/>
      <protection/>
    </xf>
    <xf numFmtId="0" fontId="4" fillId="0" borderId="16" xfId="0" applyFont="1" applyFill="1" applyBorder="1" applyAlignment="1" applyProtection="1">
      <alignment horizontal="center" vertical="top" wrapText="1"/>
      <protection locked="0"/>
    </xf>
    <xf numFmtId="168" fontId="4" fillId="0" borderId="10" xfId="86" applyNumberFormat="1" applyFont="1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 wrapText="1" shrinkToFit="1"/>
      <protection locked="0"/>
    </xf>
    <xf numFmtId="49" fontId="4" fillId="0" borderId="16" xfId="0" applyNumberFormat="1" applyFont="1" applyFill="1" applyBorder="1" applyAlignment="1" applyProtection="1">
      <alignment horizontal="center" vertical="top" wrapText="1"/>
      <protection locked="0"/>
    </xf>
    <xf numFmtId="0" fontId="3" fillId="0" borderId="16" xfId="0" applyFont="1" applyFill="1" applyBorder="1" applyAlignment="1" applyProtection="1">
      <alignment horizontal="center" vertical="top" wrapText="1"/>
      <protection locked="0"/>
    </xf>
    <xf numFmtId="49" fontId="3" fillId="0" borderId="16" xfId="0" applyNumberFormat="1" applyFont="1" applyFill="1" applyBorder="1" applyAlignment="1" applyProtection="1">
      <alignment horizontal="center" vertical="top" wrapText="1"/>
      <protection locked="0"/>
    </xf>
    <xf numFmtId="0" fontId="4" fillId="0" borderId="15" xfId="0" applyFont="1" applyFill="1" applyBorder="1" applyAlignment="1" applyProtection="1">
      <alignment horizontal="justify" vertical="top" wrapText="1"/>
      <protection/>
    </xf>
    <xf numFmtId="170" fontId="4" fillId="0" borderId="0" xfId="0" applyNumberFormat="1" applyFont="1" applyFill="1" applyAlignment="1" applyProtection="1">
      <alignment/>
      <protection locked="0"/>
    </xf>
    <xf numFmtId="0" fontId="3" fillId="0" borderId="15" xfId="0" applyFont="1" applyFill="1" applyBorder="1" applyAlignment="1" applyProtection="1">
      <alignment vertical="top" wrapText="1"/>
      <protection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vertical="top" wrapText="1"/>
      <protection/>
    </xf>
    <xf numFmtId="174" fontId="4" fillId="0" borderId="0" xfId="0" applyNumberFormat="1" applyFont="1" applyFill="1" applyAlignment="1" applyProtection="1">
      <alignment/>
      <protection locked="0"/>
    </xf>
    <xf numFmtId="0" fontId="4" fillId="0" borderId="10" xfId="86" applyNumberFormat="1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justify" vertical="top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 wrapText="1"/>
      <protection locked="0"/>
    </xf>
    <xf numFmtId="168" fontId="4" fillId="0" borderId="0" xfId="0" applyNumberFormat="1" applyFont="1" applyFill="1" applyAlignment="1" applyProtection="1">
      <alignment/>
      <protection locked="0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13" xfId="57"/>
    <cellStyle name="Обычный 14" xfId="58"/>
    <cellStyle name="Обычный 2" xfId="59"/>
    <cellStyle name="Обычный 2 2" xfId="60"/>
    <cellStyle name="Обычный 2 3" xfId="61"/>
    <cellStyle name="Обычный 2 4" xfId="62"/>
    <cellStyle name="Обычный 3" xfId="63"/>
    <cellStyle name="Обычный 4" xfId="64"/>
    <cellStyle name="Обычный 4 2" xfId="65"/>
    <cellStyle name="Обычный 4 3" xfId="66"/>
    <cellStyle name="Обычный 5" xfId="67"/>
    <cellStyle name="Обычный 5 2" xfId="68"/>
    <cellStyle name="Обычный 6" xfId="69"/>
    <cellStyle name="Обычный 7" xfId="70"/>
    <cellStyle name="Обычный 8" xfId="71"/>
    <cellStyle name="Обычный 9" xfId="72"/>
    <cellStyle name="Обычный_ББ нов" xfId="73"/>
    <cellStyle name="Обычный_Приложения к Правилам по ИК_рус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Процентный 2" xfId="80"/>
    <cellStyle name="Процентный 3" xfId="81"/>
    <cellStyle name="Процентный 4" xfId="82"/>
    <cellStyle name="Связанная ячейка" xfId="83"/>
    <cellStyle name="Стиль 1" xfId="84"/>
    <cellStyle name="Текст предупреждения" xfId="85"/>
    <cellStyle name="Comma" xfId="86"/>
    <cellStyle name="Comma [0]" xfId="87"/>
    <cellStyle name="Финансовый 2" xfId="88"/>
    <cellStyle name="Финансовый 3" xfId="89"/>
    <cellStyle name="Финансовый 4" xfId="90"/>
    <cellStyle name="Финансовый 5" xfId="91"/>
    <cellStyle name="Финансовый 6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87"/>
  <sheetViews>
    <sheetView zoomScale="70" zoomScaleNormal="70" zoomScalePageLayoutView="0" workbookViewId="0" topLeftCell="A1">
      <selection activeCell="A11" sqref="A11"/>
    </sheetView>
  </sheetViews>
  <sheetFormatPr defaultColWidth="9.00390625" defaultRowHeight="12.75"/>
  <cols>
    <col min="1" max="1" width="97.875" style="14" customWidth="1"/>
    <col min="2" max="2" width="8.875" style="14" customWidth="1"/>
    <col min="3" max="3" width="14.50390625" style="14" customWidth="1"/>
    <col min="4" max="4" width="14.875" style="14" customWidth="1"/>
    <col min="5" max="5" width="12.625" style="33" customWidth="1"/>
    <col min="6" max="8" width="18.00390625" style="14" customWidth="1"/>
    <col min="9" max="9" width="19.625" style="14" customWidth="1"/>
    <col min="10" max="10" width="13.50390625" style="14" customWidth="1"/>
    <col min="11" max="11" width="16.875" style="14" customWidth="1"/>
    <col min="12" max="12" width="14.125" style="14" customWidth="1"/>
    <col min="13" max="13" width="15.50390625" style="14" customWidth="1"/>
    <col min="14" max="16384" width="8.875" style="14" customWidth="1"/>
  </cols>
  <sheetData>
    <row r="1" spans="1:4" ht="12.75">
      <c r="A1" s="18"/>
      <c r="D1" s="19" t="s">
        <v>99</v>
      </c>
    </row>
    <row r="2" spans="1:4" ht="12.75">
      <c r="A2" s="18"/>
      <c r="D2" s="19" t="s">
        <v>100</v>
      </c>
    </row>
    <row r="3" ht="12.75">
      <c r="D3" s="19" t="s">
        <v>101</v>
      </c>
    </row>
    <row r="4" ht="12.75">
      <c r="D4" s="19" t="s">
        <v>102</v>
      </c>
    </row>
    <row r="5" ht="12.75">
      <c r="D5" s="19" t="s">
        <v>103</v>
      </c>
    </row>
    <row r="7" spans="1:6" ht="12.75">
      <c r="A7" s="42" t="s">
        <v>14</v>
      </c>
      <c r="B7" s="42"/>
      <c r="C7" s="42"/>
      <c r="D7" s="42"/>
      <c r="F7" s="33"/>
    </row>
    <row r="8" spans="1:6" ht="12.75">
      <c r="A8" s="43" t="s">
        <v>59</v>
      </c>
      <c r="B8" s="43"/>
      <c r="C8" s="43"/>
      <c r="D8" s="43"/>
      <c r="F8" s="33"/>
    </row>
    <row r="9" spans="1:6" ht="12.75">
      <c r="A9" s="44" t="s">
        <v>20</v>
      </c>
      <c r="B9" s="44"/>
      <c r="C9" s="44"/>
      <c r="D9" s="44"/>
      <c r="F9" s="33"/>
    </row>
    <row r="10" spans="1:6" ht="12.75">
      <c r="A10" s="43" t="s">
        <v>194</v>
      </c>
      <c r="B10" s="43"/>
      <c r="C10" s="43"/>
      <c r="D10" s="43"/>
      <c r="F10" s="33"/>
    </row>
    <row r="11" spans="1:4" ht="12.75">
      <c r="A11" s="18"/>
      <c r="D11" s="20" t="s">
        <v>21</v>
      </c>
    </row>
    <row r="12" spans="1:12" ht="48" customHeight="1">
      <c r="A12" s="15" t="s">
        <v>53</v>
      </c>
      <c r="B12" s="15" t="s">
        <v>23</v>
      </c>
      <c r="C12" s="15" t="s">
        <v>83</v>
      </c>
      <c r="D12" s="15" t="s">
        <v>84</v>
      </c>
      <c r="F12" s="15" t="s">
        <v>184</v>
      </c>
      <c r="G12" s="5" t="s">
        <v>182</v>
      </c>
      <c r="H12" s="5" t="s">
        <v>107</v>
      </c>
      <c r="I12" s="5" t="s">
        <v>106</v>
      </c>
      <c r="J12" s="5" t="s">
        <v>105</v>
      </c>
      <c r="K12" s="5" t="s">
        <v>104</v>
      </c>
      <c r="L12" s="2"/>
    </row>
    <row r="13" spans="1:12" ht="12.75">
      <c r="A13" s="15">
        <v>1</v>
      </c>
      <c r="B13" s="15">
        <v>2</v>
      </c>
      <c r="C13" s="15">
        <v>3</v>
      </c>
      <c r="D13" s="15">
        <v>4</v>
      </c>
      <c r="F13" s="15">
        <v>3</v>
      </c>
      <c r="G13" s="6">
        <v>3</v>
      </c>
      <c r="H13" s="6">
        <v>3</v>
      </c>
      <c r="I13" s="6">
        <v>3</v>
      </c>
      <c r="J13" s="6">
        <v>3</v>
      </c>
      <c r="K13" s="6">
        <v>3</v>
      </c>
      <c r="L13" s="2"/>
    </row>
    <row r="14" spans="1:12" ht="13.5">
      <c r="A14" s="21" t="s">
        <v>54</v>
      </c>
      <c r="B14" s="15"/>
      <c r="C14" s="16"/>
      <c r="D14" s="16"/>
      <c r="F14" s="16"/>
      <c r="G14" s="4"/>
      <c r="H14" s="4"/>
      <c r="I14" s="4"/>
      <c r="J14" s="4"/>
      <c r="K14" s="4"/>
      <c r="L14" s="2"/>
    </row>
    <row r="15" spans="1:13" ht="13.5">
      <c r="A15" s="21" t="s">
        <v>29</v>
      </c>
      <c r="B15" s="15">
        <v>1</v>
      </c>
      <c r="C15" s="40">
        <f>C17+C18</f>
        <v>2491284</v>
      </c>
      <c r="D15" s="12">
        <f>D17+D18</f>
        <v>2447877</v>
      </c>
      <c r="E15" s="34">
        <f>C15-F15</f>
        <v>-2272107</v>
      </c>
      <c r="F15" s="40">
        <f>F17+F18</f>
        <v>4763391</v>
      </c>
      <c r="G15" s="22">
        <v>5146467.077280001</v>
      </c>
      <c r="H15" s="22">
        <v>6481379.57002</v>
      </c>
      <c r="I15" s="23">
        <v>7927379.57633</v>
      </c>
      <c r="J15" s="4">
        <v>6869638</v>
      </c>
      <c r="K15" s="4">
        <v>2889758</v>
      </c>
      <c r="L15" s="24">
        <f>J15-K15</f>
        <v>3979880</v>
      </c>
      <c r="M15" s="25">
        <f>11675519991.93-546053658.2</f>
        <v>11129466333.73</v>
      </c>
    </row>
    <row r="16" spans="1:12" ht="13.5">
      <c r="A16" s="21" t="s">
        <v>68</v>
      </c>
      <c r="B16" s="15"/>
      <c r="C16" s="39"/>
      <c r="D16" s="12"/>
      <c r="E16" s="34">
        <f aca="true" t="shared" si="0" ref="E16:E75">C16-F16</f>
        <v>0</v>
      </c>
      <c r="F16" s="39"/>
      <c r="G16" s="9"/>
      <c r="H16" s="9"/>
      <c r="I16" s="9"/>
      <c r="J16" s="4"/>
      <c r="K16" s="4"/>
      <c r="L16" s="2"/>
    </row>
    <row r="17" spans="1:12" ht="13.5">
      <c r="A17" s="21" t="s">
        <v>85</v>
      </c>
      <c r="B17" s="15">
        <v>1.1</v>
      </c>
      <c r="C17" s="39"/>
      <c r="D17" s="12"/>
      <c r="E17" s="34">
        <f t="shared" si="0"/>
        <v>0</v>
      </c>
      <c r="F17" s="39"/>
      <c r="G17" s="9"/>
      <c r="H17" s="9"/>
      <c r="I17" s="9"/>
      <c r="J17" s="4"/>
      <c r="K17" s="4"/>
      <c r="L17" s="2"/>
    </row>
    <row r="18" spans="1:12" ht="13.5">
      <c r="A18" s="21" t="s">
        <v>86</v>
      </c>
      <c r="B18" s="15">
        <v>1.2</v>
      </c>
      <c r="C18" s="40">
        <v>2491284</v>
      </c>
      <c r="D18" s="12">
        <v>2447877</v>
      </c>
      <c r="E18" s="34">
        <f t="shared" si="0"/>
        <v>-2272107</v>
      </c>
      <c r="F18" s="40">
        <v>4763391</v>
      </c>
      <c r="G18" s="9">
        <v>5146467.077280001</v>
      </c>
      <c r="H18" s="9">
        <v>6481379.57002</v>
      </c>
      <c r="I18" s="9">
        <v>7927379.57633</v>
      </c>
      <c r="J18" s="4"/>
      <c r="K18" s="4"/>
      <c r="L18" s="2"/>
    </row>
    <row r="19" spans="1:12" ht="13.5">
      <c r="A19" s="21" t="s">
        <v>3</v>
      </c>
      <c r="B19" s="15">
        <v>2</v>
      </c>
      <c r="C19" s="32"/>
      <c r="D19" s="12"/>
      <c r="E19" s="34">
        <f t="shared" si="0"/>
        <v>0</v>
      </c>
      <c r="F19" s="32"/>
      <c r="G19" s="9"/>
      <c r="H19" s="9"/>
      <c r="I19" s="9"/>
      <c r="J19" s="4"/>
      <c r="K19" s="4"/>
      <c r="L19" s="2"/>
    </row>
    <row r="20" spans="1:12" ht="26.25">
      <c r="A20" s="21" t="s">
        <v>67</v>
      </c>
      <c r="B20" s="15">
        <v>3</v>
      </c>
      <c r="C20" s="32"/>
      <c r="D20" s="12"/>
      <c r="E20" s="34">
        <f t="shared" si="0"/>
        <v>0</v>
      </c>
      <c r="F20" s="32"/>
      <c r="G20" s="9"/>
      <c r="H20" s="9"/>
      <c r="I20" s="9"/>
      <c r="J20" s="4">
        <v>124671</v>
      </c>
      <c r="K20" s="4">
        <v>123100</v>
      </c>
      <c r="L20" s="24">
        <f>J20-K20</f>
        <v>1571</v>
      </c>
    </row>
    <row r="21" spans="1:12" ht="13.5">
      <c r="A21" s="21" t="s">
        <v>30</v>
      </c>
      <c r="B21" s="15">
        <v>4</v>
      </c>
      <c r="C21" s="32"/>
      <c r="D21" s="12"/>
      <c r="E21" s="34">
        <f t="shared" si="0"/>
        <v>0</v>
      </c>
      <c r="F21" s="32"/>
      <c r="G21" s="9"/>
      <c r="H21" s="9"/>
      <c r="I21" s="9"/>
      <c r="J21" s="4"/>
      <c r="K21" s="4"/>
      <c r="L21" s="2"/>
    </row>
    <row r="22" spans="1:12" ht="13.5">
      <c r="A22" s="21" t="s">
        <v>31</v>
      </c>
      <c r="B22" s="15">
        <v>5</v>
      </c>
      <c r="C22" s="32"/>
      <c r="D22" s="12"/>
      <c r="E22" s="34">
        <f t="shared" si="0"/>
        <v>0</v>
      </c>
      <c r="F22" s="32"/>
      <c r="G22" s="9"/>
      <c r="H22" s="9"/>
      <c r="I22" s="9"/>
      <c r="J22" s="4"/>
      <c r="K22" s="4"/>
      <c r="L22" s="2"/>
    </row>
    <row r="23" spans="1:12" ht="13.5">
      <c r="A23" s="21" t="s">
        <v>32</v>
      </c>
      <c r="B23" s="15">
        <v>6</v>
      </c>
      <c r="C23" s="37">
        <f>137605+2</f>
        <v>137607</v>
      </c>
      <c r="D23" s="12">
        <f>54202</f>
        <v>54202</v>
      </c>
      <c r="E23" s="34">
        <f t="shared" si="0"/>
        <v>-43745</v>
      </c>
      <c r="F23" s="37">
        <f>181353-1</f>
        <v>181352</v>
      </c>
      <c r="G23" s="9">
        <v>198464.91230000005</v>
      </c>
      <c r="H23" s="9">
        <v>221056.09342000005</v>
      </c>
      <c r="I23" s="9">
        <v>203921.19209000003</v>
      </c>
      <c r="J23" s="4"/>
      <c r="K23" s="4"/>
      <c r="L23" s="2"/>
    </row>
    <row r="24" spans="1:12" ht="13.5">
      <c r="A24" s="21" t="s">
        <v>48</v>
      </c>
      <c r="B24" s="15">
        <v>7</v>
      </c>
      <c r="C24" s="32"/>
      <c r="D24" s="12">
        <f>D26+D27</f>
        <v>0</v>
      </c>
      <c r="E24" s="34">
        <f t="shared" si="0"/>
        <v>0</v>
      </c>
      <c r="F24" s="32"/>
      <c r="G24" s="9"/>
      <c r="H24" s="9"/>
      <c r="I24" s="9"/>
      <c r="J24" s="4"/>
      <c r="K24" s="4"/>
      <c r="L24" s="2"/>
    </row>
    <row r="25" spans="1:12" ht="13.5">
      <c r="A25" s="21" t="s">
        <v>68</v>
      </c>
      <c r="B25" s="15"/>
      <c r="C25" s="32"/>
      <c r="D25" s="12"/>
      <c r="E25" s="34">
        <f t="shared" si="0"/>
        <v>0</v>
      </c>
      <c r="F25" s="32"/>
      <c r="G25" s="9"/>
      <c r="H25" s="9"/>
      <c r="I25" s="9"/>
      <c r="J25" s="4"/>
      <c r="K25" s="4"/>
      <c r="L25" s="2"/>
    </row>
    <row r="26" spans="1:12" ht="13.5">
      <c r="A26" s="21" t="s">
        <v>87</v>
      </c>
      <c r="B26" s="15">
        <v>7.1</v>
      </c>
      <c r="C26" s="32"/>
      <c r="D26" s="12"/>
      <c r="E26" s="34">
        <f t="shared" si="0"/>
        <v>0</v>
      </c>
      <c r="F26" s="32"/>
      <c r="G26" s="9"/>
      <c r="H26" s="9"/>
      <c r="I26" s="9"/>
      <c r="J26" s="4"/>
      <c r="K26" s="4"/>
      <c r="L26" s="2"/>
    </row>
    <row r="27" spans="1:12" ht="13.5">
      <c r="A27" s="21" t="s">
        <v>88</v>
      </c>
      <c r="B27" s="15">
        <v>7.2</v>
      </c>
      <c r="C27" s="32"/>
      <c r="D27" s="12"/>
      <c r="E27" s="34">
        <f t="shared" si="0"/>
        <v>0</v>
      </c>
      <c r="F27" s="32"/>
      <c r="G27" s="9"/>
      <c r="H27" s="9"/>
      <c r="I27" s="9"/>
      <c r="J27" s="4"/>
      <c r="K27" s="4"/>
      <c r="L27" s="2"/>
    </row>
    <row r="28" spans="1:12" ht="13.5">
      <c r="A28" s="21" t="s">
        <v>33</v>
      </c>
      <c r="B28" s="15">
        <v>8</v>
      </c>
      <c r="C28" s="32"/>
      <c r="D28" s="12"/>
      <c r="E28" s="34">
        <f t="shared" si="0"/>
        <v>0</v>
      </c>
      <c r="F28" s="32"/>
      <c r="G28" s="9"/>
      <c r="H28" s="9"/>
      <c r="I28" s="9"/>
      <c r="J28" s="4">
        <v>1173535</v>
      </c>
      <c r="K28" s="4">
        <v>1239989</v>
      </c>
      <c r="L28" s="24">
        <f aca="true" t="shared" si="1" ref="L28:L75">J28-K28</f>
        <v>-66454</v>
      </c>
    </row>
    <row r="29" spans="1:12" ht="13.5">
      <c r="A29" s="21" t="s">
        <v>34</v>
      </c>
      <c r="B29" s="15">
        <v>9</v>
      </c>
      <c r="C29" s="32"/>
      <c r="D29" s="12"/>
      <c r="E29" s="34">
        <f t="shared" si="0"/>
        <v>0</v>
      </c>
      <c r="F29" s="32"/>
      <c r="G29" s="9"/>
      <c r="H29" s="9"/>
      <c r="I29" s="9"/>
      <c r="J29" s="4">
        <v>33497334</v>
      </c>
      <c r="K29" s="4">
        <v>33547497</v>
      </c>
      <c r="L29" s="24">
        <f t="shared" si="1"/>
        <v>-50163</v>
      </c>
    </row>
    <row r="30" spans="1:12" ht="13.5">
      <c r="A30" s="21" t="s">
        <v>35</v>
      </c>
      <c r="B30" s="15">
        <v>10</v>
      </c>
      <c r="C30" s="32"/>
      <c r="D30" s="12"/>
      <c r="E30" s="34">
        <f t="shared" si="0"/>
        <v>0</v>
      </c>
      <c r="F30" s="32"/>
      <c r="G30" s="9"/>
      <c r="H30" s="9"/>
      <c r="I30" s="9"/>
      <c r="J30" s="4"/>
      <c r="K30" s="4"/>
      <c r="L30" s="24">
        <f t="shared" si="1"/>
        <v>0</v>
      </c>
    </row>
    <row r="31" spans="1:12" ht="13.5">
      <c r="A31" s="21" t="s">
        <v>36</v>
      </c>
      <c r="B31" s="15">
        <v>11</v>
      </c>
      <c r="C31" s="37">
        <v>1862466</v>
      </c>
      <c r="D31" s="12">
        <v>1630207</v>
      </c>
      <c r="E31" s="34">
        <f t="shared" si="0"/>
        <v>106152</v>
      </c>
      <c r="F31" s="37">
        <v>1756314</v>
      </c>
      <c r="G31" s="9">
        <v>1328343.2158400002</v>
      </c>
      <c r="H31" s="9">
        <v>1522956.07877</v>
      </c>
      <c r="I31" s="9">
        <v>1444995.7756600003</v>
      </c>
      <c r="J31" s="4">
        <v>413154</v>
      </c>
      <c r="K31" s="4">
        <v>417323</v>
      </c>
      <c r="L31" s="24">
        <f t="shared" si="1"/>
        <v>-4169</v>
      </c>
    </row>
    <row r="32" spans="1:12" ht="13.5">
      <c r="A32" s="21" t="s">
        <v>89</v>
      </c>
      <c r="B32" s="15">
        <v>12</v>
      </c>
      <c r="C32" s="37">
        <v>50015699</v>
      </c>
      <c r="D32" s="12">
        <v>33630484</v>
      </c>
      <c r="E32" s="34">
        <f t="shared" si="0"/>
        <v>2161962</v>
      </c>
      <c r="F32" s="37">
        <v>47853737</v>
      </c>
      <c r="G32" s="9">
        <v>47837346.41065001</v>
      </c>
      <c r="H32" s="9">
        <v>47696543.33717</v>
      </c>
      <c r="I32" s="9">
        <v>44938695.30414</v>
      </c>
      <c r="J32" s="4">
        <v>453697</v>
      </c>
      <c r="K32" s="4">
        <v>342501</v>
      </c>
      <c r="L32" s="24">
        <f t="shared" si="1"/>
        <v>111196</v>
      </c>
    </row>
    <row r="33" spans="1:12" ht="13.5">
      <c r="A33" s="21" t="s">
        <v>37</v>
      </c>
      <c r="B33" s="15">
        <v>13</v>
      </c>
      <c r="C33" s="37"/>
      <c r="D33" s="12"/>
      <c r="E33" s="34">
        <f t="shared" si="0"/>
        <v>0</v>
      </c>
      <c r="F33" s="37"/>
      <c r="G33" s="9"/>
      <c r="H33" s="9"/>
      <c r="I33" s="9"/>
      <c r="J33" s="4">
        <v>2561</v>
      </c>
      <c r="K33" s="4">
        <v>2561</v>
      </c>
      <c r="L33" s="24">
        <f t="shared" si="1"/>
        <v>0</v>
      </c>
    </row>
    <row r="34" spans="1:12" ht="13.5">
      <c r="A34" s="21" t="s">
        <v>38</v>
      </c>
      <c r="B34" s="15">
        <v>14</v>
      </c>
      <c r="C34" s="37">
        <v>384904</v>
      </c>
      <c r="D34" s="12">
        <v>417323</v>
      </c>
      <c r="E34" s="34">
        <f t="shared" si="0"/>
        <v>-13465</v>
      </c>
      <c r="F34" s="37">
        <v>398369</v>
      </c>
      <c r="G34" s="9">
        <v>398369.29204000003</v>
      </c>
      <c r="H34" s="9">
        <v>406794.99744999997</v>
      </c>
      <c r="I34" s="9">
        <v>406794.99744999997</v>
      </c>
      <c r="J34" s="4">
        <v>43320</v>
      </c>
      <c r="K34" s="4">
        <v>44248</v>
      </c>
      <c r="L34" s="24">
        <f t="shared" si="1"/>
        <v>-928</v>
      </c>
    </row>
    <row r="35" spans="1:12" ht="13.5">
      <c r="A35" s="21" t="s">
        <v>5</v>
      </c>
      <c r="B35" s="15">
        <v>15</v>
      </c>
      <c r="C35" s="37">
        <v>7457</v>
      </c>
      <c r="D35" s="12">
        <v>6976</v>
      </c>
      <c r="E35" s="34">
        <f t="shared" si="0"/>
        <v>-3603</v>
      </c>
      <c r="F35" s="37">
        <v>11060</v>
      </c>
      <c r="G35" s="9">
        <v>11604.223080000043</v>
      </c>
      <c r="H35" s="9">
        <v>14824.399080000043</v>
      </c>
      <c r="I35" s="9">
        <v>577244.40879</v>
      </c>
      <c r="J35" s="4">
        <v>659205</v>
      </c>
      <c r="K35" s="4">
        <v>662672</v>
      </c>
      <c r="L35" s="24">
        <f t="shared" si="1"/>
        <v>-3467</v>
      </c>
    </row>
    <row r="36" spans="1:12" ht="13.5">
      <c r="A36" s="21" t="s">
        <v>39</v>
      </c>
      <c r="B36" s="15">
        <v>16</v>
      </c>
      <c r="C36" s="37">
        <v>0</v>
      </c>
      <c r="D36" s="12">
        <v>2561</v>
      </c>
      <c r="E36" s="34">
        <f t="shared" si="0"/>
        <v>0</v>
      </c>
      <c r="F36" s="37">
        <v>0</v>
      </c>
      <c r="G36" s="9">
        <v>0</v>
      </c>
      <c r="H36" s="9">
        <v>2561.061</v>
      </c>
      <c r="I36" s="9">
        <v>2561.061</v>
      </c>
      <c r="J36" s="4">
        <v>278698</v>
      </c>
      <c r="K36" s="4">
        <v>293700</v>
      </c>
      <c r="L36" s="24">
        <f t="shared" si="1"/>
        <v>-15002</v>
      </c>
    </row>
    <row r="37" spans="1:12" ht="13.5">
      <c r="A37" s="21" t="s">
        <v>40</v>
      </c>
      <c r="B37" s="15">
        <v>17</v>
      </c>
      <c r="C37" s="37">
        <v>83424</v>
      </c>
      <c r="D37" s="12">
        <v>46107</v>
      </c>
      <c r="E37" s="34">
        <f t="shared" si="0"/>
        <v>27490</v>
      </c>
      <c r="F37" s="37">
        <v>55934</v>
      </c>
      <c r="G37" s="9">
        <v>60249.087289999996</v>
      </c>
      <c r="H37" s="9">
        <v>61463.48805</v>
      </c>
      <c r="I37" s="9">
        <v>61643.45205</v>
      </c>
      <c r="J37" s="4"/>
      <c r="K37" s="4"/>
      <c r="L37" s="24">
        <f t="shared" si="1"/>
        <v>0</v>
      </c>
    </row>
    <row r="38" spans="1:12" ht="13.5">
      <c r="A38" s="21" t="s">
        <v>41</v>
      </c>
      <c r="B38" s="15">
        <v>18</v>
      </c>
      <c r="C38" s="37">
        <v>688918</v>
      </c>
      <c r="D38" s="12">
        <v>638155</v>
      </c>
      <c r="E38" s="34">
        <f t="shared" si="0"/>
        <v>5083</v>
      </c>
      <c r="F38" s="37">
        <v>683835</v>
      </c>
      <c r="G38" s="9">
        <v>687845.60979</v>
      </c>
      <c r="H38" s="9">
        <v>666104.99963</v>
      </c>
      <c r="I38" s="9">
        <v>661093.1277999999</v>
      </c>
      <c r="J38" s="4">
        <v>1342583</v>
      </c>
      <c r="K38" s="4">
        <v>1342583</v>
      </c>
      <c r="L38" s="24">
        <f t="shared" si="1"/>
        <v>0</v>
      </c>
    </row>
    <row r="39" spans="1:12" ht="13.5">
      <c r="A39" s="21" t="s">
        <v>69</v>
      </c>
      <c r="B39" s="15">
        <v>19</v>
      </c>
      <c r="C39" s="37">
        <v>503109</v>
      </c>
      <c r="D39" s="12">
        <v>255472</v>
      </c>
      <c r="E39" s="34">
        <f t="shared" si="0"/>
        <v>82213</v>
      </c>
      <c r="F39" s="37">
        <v>420896</v>
      </c>
      <c r="G39" s="9">
        <v>349453.57822</v>
      </c>
      <c r="H39" s="9">
        <v>381375.5932</v>
      </c>
      <c r="I39" s="9">
        <v>359968.58112</v>
      </c>
      <c r="J39" s="4"/>
      <c r="K39" s="4"/>
      <c r="L39" s="24">
        <f t="shared" si="1"/>
        <v>0</v>
      </c>
    </row>
    <row r="40" spans="1:12" ht="13.5">
      <c r="A40" s="21" t="s">
        <v>70</v>
      </c>
      <c r="B40" s="15">
        <v>20</v>
      </c>
      <c r="C40" s="37"/>
      <c r="D40" s="12"/>
      <c r="E40" s="34">
        <f t="shared" si="0"/>
        <v>0</v>
      </c>
      <c r="F40" s="37"/>
      <c r="G40" s="9"/>
      <c r="H40" s="9"/>
      <c r="I40" s="9"/>
      <c r="J40" s="7">
        <f>J15+J16+J17+J18+J19+J20+J21+J25+J26+J27+J28+J29+J30+J31+J32+J33+J34+J35+J36+J37+J38</f>
        <v>44858396</v>
      </c>
      <c r="K40" s="7">
        <v>40905932</v>
      </c>
      <c r="L40" s="24">
        <f t="shared" si="1"/>
        <v>3952464</v>
      </c>
    </row>
    <row r="41" spans="1:12" ht="13.5">
      <c r="A41" s="21" t="s">
        <v>4</v>
      </c>
      <c r="B41" s="15">
        <v>21</v>
      </c>
      <c r="C41" s="37">
        <v>1464482</v>
      </c>
      <c r="D41" s="12">
        <v>1255583</v>
      </c>
      <c r="E41" s="34">
        <f t="shared" si="0"/>
        <v>-256850</v>
      </c>
      <c r="F41" s="37">
        <v>1721332</v>
      </c>
      <c r="G41" s="9">
        <v>2089295.69986</v>
      </c>
      <c r="H41" s="9">
        <v>1836285.55325</v>
      </c>
      <c r="I41" s="9">
        <v>1270708.349</v>
      </c>
      <c r="J41" s="4"/>
      <c r="K41" s="4"/>
      <c r="L41" s="24">
        <f t="shared" si="1"/>
        <v>0</v>
      </c>
    </row>
    <row r="42" spans="1:12" ht="13.5">
      <c r="A42" s="21" t="s">
        <v>90</v>
      </c>
      <c r="B42" s="15">
        <v>22</v>
      </c>
      <c r="C42" s="17">
        <f>C15+C19+C20+C21+C22+C23+C24+C28+C29+C30+C31+C32+C33+C34+C35+C36+C37+C38+C39+C40+C41</f>
        <v>57639350</v>
      </c>
      <c r="D42" s="17">
        <f>D15+D19+D20+D21+D22+D23+D24+D28+D29+D30+D31+D32+D33+D34+D35+D36+D37+D38+D39+D40+D41</f>
        <v>40384947</v>
      </c>
      <c r="E42" s="34">
        <f t="shared" si="0"/>
        <v>-206870</v>
      </c>
      <c r="F42" s="17">
        <f>F15+F19+F20+F21+F22+F23+F24+F28+F29+F30+F31+F32+F33+F34+F35+F36+F37+F38+F39+F40+F41</f>
        <v>57846220</v>
      </c>
      <c r="G42" s="26">
        <v>58107439.106350005</v>
      </c>
      <c r="H42" s="26">
        <v>59291345.17103999</v>
      </c>
      <c r="I42" s="27">
        <v>57855005.825430006</v>
      </c>
      <c r="J42" s="4"/>
      <c r="K42" s="4"/>
      <c r="L42" s="24">
        <f t="shared" si="1"/>
        <v>0</v>
      </c>
    </row>
    <row r="43" spans="1:12" ht="13.5">
      <c r="A43" s="21"/>
      <c r="B43" s="15"/>
      <c r="C43" s="12"/>
      <c r="D43" s="12"/>
      <c r="E43" s="34">
        <f t="shared" si="0"/>
        <v>0</v>
      </c>
      <c r="F43" s="12"/>
      <c r="G43" s="10"/>
      <c r="H43" s="10"/>
      <c r="I43" s="10"/>
      <c r="J43" s="4"/>
      <c r="K43" s="4"/>
      <c r="L43" s="24">
        <f t="shared" si="1"/>
        <v>0</v>
      </c>
    </row>
    <row r="44" spans="1:12" ht="13.5">
      <c r="A44" s="21" t="s">
        <v>42</v>
      </c>
      <c r="B44" s="15"/>
      <c r="C44" s="12"/>
      <c r="D44" s="12"/>
      <c r="E44" s="34">
        <f t="shared" si="0"/>
        <v>0</v>
      </c>
      <c r="F44" s="12"/>
      <c r="G44" s="10"/>
      <c r="H44" s="10"/>
      <c r="I44" s="10"/>
      <c r="J44" s="4"/>
      <c r="K44" s="4"/>
      <c r="L44" s="24">
        <f t="shared" si="1"/>
        <v>0</v>
      </c>
    </row>
    <row r="45" spans="1:12" ht="13.5">
      <c r="A45" s="21" t="s">
        <v>91</v>
      </c>
      <c r="B45" s="15">
        <v>23</v>
      </c>
      <c r="C45" s="12"/>
      <c r="D45" s="12"/>
      <c r="E45" s="34">
        <f t="shared" si="0"/>
        <v>0</v>
      </c>
      <c r="F45" s="12"/>
      <c r="G45" s="10"/>
      <c r="H45" s="10"/>
      <c r="I45" s="10"/>
      <c r="J45" s="4"/>
      <c r="K45" s="4"/>
      <c r="L45" s="24">
        <f t="shared" si="1"/>
        <v>0</v>
      </c>
    </row>
    <row r="46" spans="1:12" ht="13.5">
      <c r="A46" s="21" t="s">
        <v>30</v>
      </c>
      <c r="B46" s="15">
        <v>24</v>
      </c>
      <c r="C46" s="12"/>
      <c r="D46" s="12"/>
      <c r="E46" s="34">
        <f t="shared" si="0"/>
        <v>0</v>
      </c>
      <c r="F46" s="12"/>
      <c r="G46" s="10"/>
      <c r="H46" s="10"/>
      <c r="I46" s="10"/>
      <c r="J46" s="4"/>
      <c r="K46" s="4"/>
      <c r="L46" s="24">
        <f t="shared" si="1"/>
        <v>0</v>
      </c>
    </row>
    <row r="47" spans="1:12" ht="13.5">
      <c r="A47" s="21" t="s">
        <v>12</v>
      </c>
      <c r="B47" s="15">
        <v>25</v>
      </c>
      <c r="C47" s="12"/>
      <c r="D47" s="12"/>
      <c r="E47" s="34">
        <f t="shared" si="0"/>
        <v>0</v>
      </c>
      <c r="F47" s="12"/>
      <c r="G47" s="10"/>
      <c r="H47" s="10"/>
      <c r="I47" s="10"/>
      <c r="J47" s="4">
        <v>16971387</v>
      </c>
      <c r="K47" s="4">
        <v>13065349</v>
      </c>
      <c r="L47" s="24">
        <f t="shared" si="1"/>
        <v>3906038</v>
      </c>
    </row>
    <row r="48" spans="1:12" ht="13.5">
      <c r="A48" s="21" t="s">
        <v>43</v>
      </c>
      <c r="B48" s="15">
        <v>26</v>
      </c>
      <c r="C48" s="12"/>
      <c r="D48" s="12"/>
      <c r="E48" s="34">
        <f t="shared" si="0"/>
        <v>0</v>
      </c>
      <c r="F48" s="12"/>
      <c r="G48" s="10"/>
      <c r="H48" s="10"/>
      <c r="I48" s="10"/>
      <c r="J48" s="4">
        <v>88120</v>
      </c>
      <c r="K48" s="4">
        <v>75440</v>
      </c>
      <c r="L48" s="24">
        <f t="shared" si="1"/>
        <v>12680</v>
      </c>
    </row>
    <row r="49" spans="1:12" ht="13.5">
      <c r="A49" s="21" t="s">
        <v>22</v>
      </c>
      <c r="B49" s="15">
        <v>27</v>
      </c>
      <c r="C49" s="37">
        <v>27004331</v>
      </c>
      <c r="D49" s="12">
        <v>12271997</v>
      </c>
      <c r="E49" s="34">
        <f t="shared" si="0"/>
        <v>-572682</v>
      </c>
      <c r="F49" s="37">
        <v>27577013</v>
      </c>
      <c r="G49" s="10">
        <v>26803978.70846</v>
      </c>
      <c r="H49" s="10">
        <v>26514928.452600002</v>
      </c>
      <c r="I49" s="10">
        <v>29336397.32324</v>
      </c>
      <c r="J49" s="4">
        <v>22657</v>
      </c>
      <c r="K49" s="4">
        <v>23868</v>
      </c>
      <c r="L49" s="24">
        <f t="shared" si="1"/>
        <v>-1211</v>
      </c>
    </row>
    <row r="50" spans="1:12" ht="13.5">
      <c r="A50" s="21" t="s">
        <v>58</v>
      </c>
      <c r="B50" s="15">
        <v>28</v>
      </c>
      <c r="C50" s="37">
        <f>61566-2</f>
        <v>61564</v>
      </c>
      <c r="D50" s="12">
        <f>71563-3</f>
        <v>71560</v>
      </c>
      <c r="E50" s="34">
        <f t="shared" si="0"/>
        <v>-9382</v>
      </c>
      <c r="F50" s="37">
        <v>70946</v>
      </c>
      <c r="G50" s="10">
        <v>66316.09337</v>
      </c>
      <c r="H50" s="10">
        <v>57116.050650000005</v>
      </c>
      <c r="I50" s="10">
        <v>87009.43136</v>
      </c>
      <c r="J50" s="4"/>
      <c r="K50" s="4"/>
      <c r="L50" s="24">
        <f t="shared" si="1"/>
        <v>0</v>
      </c>
    </row>
    <row r="51" spans="1:12" ht="13.5">
      <c r="A51" s="21" t="s">
        <v>71</v>
      </c>
      <c r="B51" s="15">
        <v>29</v>
      </c>
      <c r="C51" s="37">
        <v>43629</v>
      </c>
      <c r="D51" s="12">
        <v>28743</v>
      </c>
      <c r="E51" s="34">
        <f t="shared" si="0"/>
        <v>38949</v>
      </c>
      <c r="F51" s="37">
        <v>4680</v>
      </c>
      <c r="G51" s="10">
        <v>7952.8634</v>
      </c>
      <c r="H51" s="10">
        <v>9915.88084</v>
      </c>
      <c r="I51" s="10">
        <v>12600.5721</v>
      </c>
      <c r="J51" s="4"/>
      <c r="K51" s="4"/>
      <c r="L51" s="24">
        <f t="shared" si="1"/>
        <v>0</v>
      </c>
    </row>
    <row r="52" spans="1:12" ht="13.5">
      <c r="A52" s="21" t="s">
        <v>44</v>
      </c>
      <c r="B52" s="15">
        <v>30</v>
      </c>
      <c r="C52" s="37"/>
      <c r="D52" s="12"/>
      <c r="E52" s="34">
        <f t="shared" si="0"/>
        <v>0</v>
      </c>
      <c r="F52" s="37"/>
      <c r="G52" s="10"/>
      <c r="H52" s="10"/>
      <c r="I52" s="10"/>
      <c r="J52" s="4"/>
      <c r="K52" s="4"/>
      <c r="L52" s="24">
        <f t="shared" si="1"/>
        <v>0</v>
      </c>
    </row>
    <row r="53" spans="1:12" ht="13.5">
      <c r="A53" s="21" t="s">
        <v>57</v>
      </c>
      <c r="B53" s="15">
        <v>31</v>
      </c>
      <c r="C53" s="37"/>
      <c r="D53" s="12"/>
      <c r="E53" s="34">
        <f t="shared" si="0"/>
        <v>0</v>
      </c>
      <c r="F53" s="37"/>
      <c r="G53" s="10"/>
      <c r="H53" s="10"/>
      <c r="I53" s="10"/>
      <c r="J53" s="4"/>
      <c r="K53" s="4"/>
      <c r="L53" s="24">
        <f t="shared" si="1"/>
        <v>0</v>
      </c>
    </row>
    <row r="54" spans="1:12" ht="13.5">
      <c r="A54" s="21" t="s">
        <v>78</v>
      </c>
      <c r="B54" s="15">
        <v>32</v>
      </c>
      <c r="C54" s="37">
        <v>60694</v>
      </c>
      <c r="D54" s="12">
        <v>86807</v>
      </c>
      <c r="E54" s="34">
        <f t="shared" si="0"/>
        <v>-48426</v>
      </c>
      <c r="F54" s="37">
        <v>109120</v>
      </c>
      <c r="G54" s="10">
        <v>87328.07487999999</v>
      </c>
      <c r="H54" s="10">
        <v>88978.91411000001</v>
      </c>
      <c r="I54" s="10">
        <v>122573.00728000003</v>
      </c>
      <c r="J54" s="4">
        <v>61264</v>
      </c>
      <c r="K54" s="4">
        <v>54420</v>
      </c>
      <c r="L54" s="24">
        <f t="shared" si="1"/>
        <v>6844</v>
      </c>
    </row>
    <row r="55" spans="1:12" ht="13.5">
      <c r="A55" s="21" t="s">
        <v>72</v>
      </c>
      <c r="B55" s="15">
        <v>33</v>
      </c>
      <c r="C55" s="37">
        <v>1342871</v>
      </c>
      <c r="D55" s="12">
        <v>569999</v>
      </c>
      <c r="E55" s="34">
        <f t="shared" si="0"/>
        <v>63844</v>
      </c>
      <c r="F55" s="37">
        <v>1279027</v>
      </c>
      <c r="G55" s="10">
        <v>1268236.16804</v>
      </c>
      <c r="H55" s="10">
        <v>1296812.4502</v>
      </c>
      <c r="I55" s="10">
        <v>520808.45019999996</v>
      </c>
      <c r="J55" s="4">
        <v>337100</v>
      </c>
      <c r="K55" s="4">
        <v>350741</v>
      </c>
      <c r="L55" s="24">
        <f t="shared" si="1"/>
        <v>-13641</v>
      </c>
    </row>
    <row r="56" spans="1:12" ht="13.5">
      <c r="A56" s="21" t="s">
        <v>13</v>
      </c>
      <c r="B56" s="15">
        <v>34</v>
      </c>
      <c r="C56" s="37">
        <v>34174</v>
      </c>
      <c r="D56" s="12">
        <v>24443</v>
      </c>
      <c r="E56" s="34">
        <f t="shared" si="0"/>
        <v>6940</v>
      </c>
      <c r="F56" s="37">
        <v>27234</v>
      </c>
      <c r="G56" s="10">
        <v>626599.46949</v>
      </c>
      <c r="H56" s="10">
        <v>625834.8846100001</v>
      </c>
      <c r="I56" s="10">
        <v>631503.77148</v>
      </c>
      <c r="J56" s="4">
        <v>22619</v>
      </c>
      <c r="K56" s="4">
        <v>18444</v>
      </c>
      <c r="L56" s="24">
        <f t="shared" si="1"/>
        <v>4175</v>
      </c>
    </row>
    <row r="57" spans="1:12" ht="13.5">
      <c r="A57" s="21" t="s">
        <v>92</v>
      </c>
      <c r="B57" s="15">
        <v>35</v>
      </c>
      <c r="C57" s="35">
        <f>SUM(C45:C56)</f>
        <v>28547263</v>
      </c>
      <c r="D57" s="17">
        <f>SUM(D45:D56)</f>
        <v>13053549</v>
      </c>
      <c r="E57" s="34">
        <f t="shared" si="0"/>
        <v>-520757</v>
      </c>
      <c r="F57" s="35">
        <f>SUM(F45:F56)</f>
        <v>29068020</v>
      </c>
      <c r="G57" s="26">
        <v>28860411.37764</v>
      </c>
      <c r="H57" s="26">
        <v>28593586.633010004</v>
      </c>
      <c r="I57" s="27">
        <v>30710892.55566</v>
      </c>
      <c r="J57" s="7">
        <f>J43+J44+J45+J46+J47+J48+J49+J52+J53+J54+J55+J56</f>
        <v>17503147</v>
      </c>
      <c r="K57" s="7">
        <v>13588262</v>
      </c>
      <c r="L57" s="24">
        <f t="shared" si="1"/>
        <v>3914885</v>
      </c>
    </row>
    <row r="58" spans="1:12" ht="13.5">
      <c r="A58" s="21"/>
      <c r="B58" s="15"/>
      <c r="C58" s="12"/>
      <c r="D58" s="12"/>
      <c r="E58" s="34">
        <f t="shared" si="0"/>
        <v>0</v>
      </c>
      <c r="F58" s="12"/>
      <c r="G58" s="10"/>
      <c r="H58" s="10"/>
      <c r="I58" s="10"/>
      <c r="J58" s="4"/>
      <c r="K58" s="4"/>
      <c r="L58" s="24">
        <f t="shared" si="1"/>
        <v>0</v>
      </c>
    </row>
    <row r="59" spans="1:12" ht="13.5">
      <c r="A59" s="21" t="s">
        <v>45</v>
      </c>
      <c r="B59" s="15"/>
      <c r="C59" s="12"/>
      <c r="D59" s="12"/>
      <c r="E59" s="34">
        <f t="shared" si="0"/>
        <v>0</v>
      </c>
      <c r="F59" s="12"/>
      <c r="G59" s="10"/>
      <c r="H59" s="10"/>
      <c r="I59" s="10"/>
      <c r="J59" s="4"/>
      <c r="K59" s="4"/>
      <c r="L59" s="24">
        <f t="shared" si="1"/>
        <v>0</v>
      </c>
    </row>
    <row r="60" spans="1:12" ht="13.5">
      <c r="A60" s="21" t="s">
        <v>6</v>
      </c>
      <c r="B60" s="15">
        <v>36</v>
      </c>
      <c r="C60" s="38">
        <f>C62+C63</f>
        <v>25692450</v>
      </c>
      <c r="D60" s="12">
        <f>D62+D63</f>
        <v>25692450</v>
      </c>
      <c r="E60" s="34">
        <f t="shared" si="0"/>
        <v>0</v>
      </c>
      <c r="F60" s="38">
        <f>F62+F63</f>
        <v>25692450</v>
      </c>
      <c r="G60" s="10">
        <v>25692450</v>
      </c>
      <c r="H60" s="10">
        <v>25692450</v>
      </c>
      <c r="I60" s="10">
        <v>25692450</v>
      </c>
      <c r="J60" s="4">
        <v>25692450</v>
      </c>
      <c r="K60" s="4">
        <v>25692450</v>
      </c>
      <c r="L60" s="24">
        <f t="shared" si="1"/>
        <v>0</v>
      </c>
    </row>
    <row r="61" spans="1:12" ht="13.5">
      <c r="A61" s="21" t="s">
        <v>68</v>
      </c>
      <c r="B61" s="15"/>
      <c r="C61" s="38"/>
      <c r="D61" s="12"/>
      <c r="E61" s="34">
        <f t="shared" si="0"/>
        <v>0</v>
      </c>
      <c r="F61" s="38"/>
      <c r="G61" s="10"/>
      <c r="H61" s="10"/>
      <c r="I61" s="10"/>
      <c r="J61" s="4"/>
      <c r="K61" s="4"/>
      <c r="L61" s="24">
        <f t="shared" si="1"/>
        <v>0</v>
      </c>
    </row>
    <row r="62" spans="1:12" ht="13.5">
      <c r="A62" s="21" t="s">
        <v>93</v>
      </c>
      <c r="B62" s="15">
        <v>36.1</v>
      </c>
      <c r="C62" s="38">
        <v>25692450</v>
      </c>
      <c r="D62" s="12">
        <v>25692450</v>
      </c>
      <c r="E62" s="34">
        <f t="shared" si="0"/>
        <v>0</v>
      </c>
      <c r="F62" s="38">
        <v>25692450</v>
      </c>
      <c r="G62" s="10">
        <v>25692450</v>
      </c>
      <c r="H62" s="10">
        <v>25692450</v>
      </c>
      <c r="I62" s="10"/>
      <c r="J62" s="4">
        <v>25692450</v>
      </c>
      <c r="K62" s="4">
        <v>25692450</v>
      </c>
      <c r="L62" s="24">
        <f t="shared" si="1"/>
        <v>0</v>
      </c>
    </row>
    <row r="63" spans="1:12" ht="13.5">
      <c r="A63" s="21" t="s">
        <v>94</v>
      </c>
      <c r="B63" s="15">
        <v>36.2</v>
      </c>
      <c r="C63" s="38"/>
      <c r="D63" s="12"/>
      <c r="E63" s="34">
        <f t="shared" si="0"/>
        <v>0</v>
      </c>
      <c r="F63" s="38"/>
      <c r="G63" s="10"/>
      <c r="H63" s="10"/>
      <c r="I63" s="10"/>
      <c r="J63" s="4"/>
      <c r="K63" s="4"/>
      <c r="L63" s="24">
        <f t="shared" si="1"/>
        <v>0</v>
      </c>
    </row>
    <row r="64" spans="1:12" ht="13.5">
      <c r="A64" s="21" t="s">
        <v>7</v>
      </c>
      <c r="B64" s="15">
        <v>37</v>
      </c>
      <c r="C64" s="38">
        <v>6952410</v>
      </c>
      <c r="D64" s="12">
        <v>2913645</v>
      </c>
      <c r="E64" s="34">
        <f t="shared" si="0"/>
        <v>26899</v>
      </c>
      <c r="F64" s="38">
        <v>6925511</v>
      </c>
      <c r="G64" s="10">
        <v>6889326.834179999</v>
      </c>
      <c r="H64" s="10">
        <v>6661221.136179999</v>
      </c>
      <c r="I64" s="10">
        <v>2984377.29918</v>
      </c>
      <c r="J64" s="4">
        <v>3577825</v>
      </c>
      <c r="K64" s="4">
        <v>3577824.5381799997</v>
      </c>
      <c r="L64" s="24">
        <f t="shared" si="1"/>
        <v>0.4618200003169477</v>
      </c>
    </row>
    <row r="65" spans="1:12" ht="13.5">
      <c r="A65" s="21" t="s">
        <v>8</v>
      </c>
      <c r="B65" s="15">
        <v>38</v>
      </c>
      <c r="C65" s="38"/>
      <c r="D65" s="12"/>
      <c r="E65" s="34">
        <f t="shared" si="0"/>
        <v>0</v>
      </c>
      <c r="F65" s="38"/>
      <c r="G65" s="10"/>
      <c r="H65" s="10"/>
      <c r="I65" s="10"/>
      <c r="J65" s="4"/>
      <c r="K65" s="4"/>
      <c r="L65" s="24">
        <f t="shared" si="1"/>
        <v>0</v>
      </c>
    </row>
    <row r="66" spans="1:12" ht="13.5">
      <c r="A66" s="21" t="s">
        <v>9</v>
      </c>
      <c r="B66" s="15">
        <v>39</v>
      </c>
      <c r="C66" s="38">
        <v>14832</v>
      </c>
      <c r="D66" s="12">
        <v>14832</v>
      </c>
      <c r="E66" s="34">
        <f t="shared" si="0"/>
        <v>0</v>
      </c>
      <c r="F66" s="38">
        <v>14832</v>
      </c>
      <c r="G66" s="10">
        <v>14832.2</v>
      </c>
      <c r="H66" s="10">
        <v>14832.2</v>
      </c>
      <c r="I66" s="10">
        <v>14832.2</v>
      </c>
      <c r="J66" s="4">
        <v>14832</v>
      </c>
      <c r="K66" s="4">
        <v>14832.2</v>
      </c>
      <c r="L66" s="24">
        <f t="shared" si="1"/>
        <v>-0.2000000000007276</v>
      </c>
    </row>
    <row r="67" spans="1:12" ht="13.5">
      <c r="A67" s="21" t="s">
        <v>10</v>
      </c>
      <c r="B67" s="15">
        <v>40</v>
      </c>
      <c r="C67" s="38">
        <v>-5239589</v>
      </c>
      <c r="D67" s="12">
        <f>-2022097</f>
        <v>-2022097</v>
      </c>
      <c r="E67" s="34">
        <f t="shared" si="0"/>
        <v>305394</v>
      </c>
      <c r="F67" s="38">
        <v>-5544983</v>
      </c>
      <c r="G67" s="10">
        <v>-4358564.65508</v>
      </c>
      <c r="H67" s="10">
        <v>-2796938.85108</v>
      </c>
      <c r="I67" s="10"/>
      <c r="J67" s="4"/>
      <c r="K67" s="4"/>
      <c r="L67" s="24">
        <f t="shared" si="1"/>
        <v>0</v>
      </c>
    </row>
    <row r="68" spans="1:12" ht="13.5">
      <c r="A68" s="21" t="s">
        <v>95</v>
      </c>
      <c r="B68" s="15">
        <v>41</v>
      </c>
      <c r="C68" s="38">
        <f>C70+C71</f>
        <v>1671984</v>
      </c>
      <c r="D68" s="12">
        <f>D70+D71</f>
        <v>732568</v>
      </c>
      <c r="E68" s="34">
        <f t="shared" si="0"/>
        <v>-294824.0532499999</v>
      </c>
      <c r="F68" s="38">
        <f>F70+F71</f>
        <v>1966808.0532499999</v>
      </c>
      <c r="G68" s="10">
        <v>1008986.05325</v>
      </c>
      <c r="H68" s="10">
        <v>1126196.75632</v>
      </c>
      <c r="I68" s="10">
        <v>-2022096.85108</v>
      </c>
      <c r="J68" s="4">
        <v>-2371686</v>
      </c>
      <c r="K68" s="4">
        <v>-2371685.85108</v>
      </c>
      <c r="L68" s="24">
        <f t="shared" si="1"/>
        <v>-0.14892000006511807</v>
      </c>
    </row>
    <row r="69" spans="1:12" ht="13.5">
      <c r="A69" s="21" t="s">
        <v>24</v>
      </c>
      <c r="B69" s="15"/>
      <c r="C69" s="38"/>
      <c r="D69" s="12"/>
      <c r="E69" s="34">
        <f t="shared" si="0"/>
        <v>0</v>
      </c>
      <c r="F69" s="38"/>
      <c r="G69" s="10"/>
      <c r="H69" s="10"/>
      <c r="I69" s="10">
        <v>474550.4874899999</v>
      </c>
      <c r="J69" s="4">
        <f>J71+J72</f>
        <v>441828</v>
      </c>
      <c r="K69" s="4">
        <v>404249</v>
      </c>
      <c r="L69" s="24">
        <f t="shared" si="1"/>
        <v>37579</v>
      </c>
    </row>
    <row r="70" spans="1:12" ht="13.5">
      <c r="A70" s="21" t="s">
        <v>96</v>
      </c>
      <c r="B70" s="15">
        <v>41.1</v>
      </c>
      <c r="C70" s="38">
        <f>D68</f>
        <v>732568</v>
      </c>
      <c r="D70" s="12">
        <v>122404</v>
      </c>
      <c r="E70" s="34">
        <f t="shared" si="0"/>
        <v>-276418.05325</v>
      </c>
      <c r="F70" s="38">
        <f>G68</f>
        <v>1008986.05325</v>
      </c>
      <c r="G70" s="10">
        <v>732568</v>
      </c>
      <c r="H70" s="10">
        <v>732568</v>
      </c>
      <c r="I70" s="10"/>
      <c r="J70" s="4"/>
      <c r="K70" s="4"/>
      <c r="L70" s="24">
        <f t="shared" si="1"/>
        <v>0</v>
      </c>
    </row>
    <row r="71" spans="1:12" ht="13.5">
      <c r="A71" s="21" t="s">
        <v>97</v>
      </c>
      <c r="B71" s="15">
        <v>41.2</v>
      </c>
      <c r="C71" s="38">
        <v>939416</v>
      </c>
      <c r="D71" s="12">
        <v>610164</v>
      </c>
      <c r="E71" s="34">
        <f t="shared" si="0"/>
        <v>-18406</v>
      </c>
      <c r="F71" s="38">
        <v>957822</v>
      </c>
      <c r="G71" s="10">
        <v>276418.05325</v>
      </c>
      <c r="H71" s="10">
        <v>393628.75632</v>
      </c>
      <c r="I71" s="10">
        <v>732565.1624299999</v>
      </c>
      <c r="J71" s="4">
        <v>482875</v>
      </c>
      <c r="K71" s="4">
        <v>482875</v>
      </c>
      <c r="L71" s="24">
        <f t="shared" si="1"/>
        <v>0</v>
      </c>
    </row>
    <row r="72" spans="1:12" ht="13.5">
      <c r="A72" s="21" t="s">
        <v>11</v>
      </c>
      <c r="B72" s="15">
        <v>42</v>
      </c>
      <c r="C72" s="12"/>
      <c r="D72" s="12"/>
      <c r="E72" s="34">
        <f t="shared" si="0"/>
        <v>0</v>
      </c>
      <c r="F72" s="12"/>
      <c r="G72" s="10"/>
      <c r="H72" s="10"/>
      <c r="I72" s="10">
        <v>-258014.67494</v>
      </c>
      <c r="J72" s="4">
        <v>-41047</v>
      </c>
      <c r="K72" s="4">
        <v>-78626</v>
      </c>
      <c r="L72" s="24">
        <f t="shared" si="1"/>
        <v>37579</v>
      </c>
    </row>
    <row r="73" spans="1:12" ht="13.5">
      <c r="A73" s="21" t="s">
        <v>2</v>
      </c>
      <c r="B73" s="15">
        <v>43</v>
      </c>
      <c r="C73" s="17">
        <f>C60+C64+C65+C66+C67+C68+C72</f>
        <v>29092087</v>
      </c>
      <c r="D73" s="17">
        <f>D60+D64+D65+D66+D67+D68+D72</f>
        <v>27331398</v>
      </c>
      <c r="E73" s="34">
        <f t="shared" si="0"/>
        <v>37468.94675000012</v>
      </c>
      <c r="F73" s="17">
        <f>F60+F64+F65+F66+F67+F68+F72</f>
        <v>29054618.05325</v>
      </c>
      <c r="G73" s="26">
        <v>29247030.432349995</v>
      </c>
      <c r="H73" s="26">
        <v>30697761.24142</v>
      </c>
      <c r="I73" s="10"/>
      <c r="J73" s="4"/>
      <c r="K73" s="4"/>
      <c r="L73" s="24">
        <f t="shared" si="1"/>
        <v>0</v>
      </c>
    </row>
    <row r="74" spans="1:12" ht="13.5">
      <c r="A74" s="21"/>
      <c r="B74" s="15"/>
      <c r="C74" s="12"/>
      <c r="D74" s="12"/>
      <c r="E74" s="34">
        <f t="shared" si="0"/>
        <v>0</v>
      </c>
      <c r="F74" s="12"/>
      <c r="G74" s="22"/>
      <c r="H74" s="22"/>
      <c r="I74" s="27">
        <v>27144113.13559</v>
      </c>
      <c r="J74" s="7">
        <f>J60+J64-J65+J66+J68+J69</f>
        <v>27355249</v>
      </c>
      <c r="K74" s="7">
        <v>27317669.8871</v>
      </c>
      <c r="L74" s="24">
        <f t="shared" si="1"/>
        <v>37579.112900000066</v>
      </c>
    </row>
    <row r="75" spans="1:12" ht="13.5">
      <c r="A75" s="21" t="s">
        <v>98</v>
      </c>
      <c r="B75" s="15">
        <v>44</v>
      </c>
      <c r="C75" s="35">
        <f>C57+C73</f>
        <v>57639350</v>
      </c>
      <c r="D75" s="17">
        <f>D57+D73</f>
        <v>40384947</v>
      </c>
      <c r="E75" s="34">
        <f t="shared" si="0"/>
        <v>-483288.0532499999</v>
      </c>
      <c r="F75" s="35">
        <f>F57+F73</f>
        <v>58122638.05325</v>
      </c>
      <c r="G75" s="26">
        <v>58107441.809989996</v>
      </c>
      <c r="H75" s="26">
        <v>59291347.87443</v>
      </c>
      <c r="I75" s="27">
        <v>57855005.69125</v>
      </c>
      <c r="J75" s="7">
        <f>J57+J74</f>
        <v>44858396</v>
      </c>
      <c r="K75" s="7">
        <v>40905931.887099996</v>
      </c>
      <c r="L75" s="24">
        <f t="shared" si="1"/>
        <v>3952464.112900004</v>
      </c>
    </row>
    <row r="76" spans="1:12" ht="12.75">
      <c r="A76" s="28" t="s">
        <v>28</v>
      </c>
      <c r="C76" s="29">
        <f>C42-C75</f>
        <v>0</v>
      </c>
      <c r="D76" s="29">
        <f>D42-D75</f>
        <v>0</v>
      </c>
      <c r="F76" s="29">
        <f>F42-F75</f>
        <v>-276418.0532499999</v>
      </c>
      <c r="G76" s="13">
        <v>-2.70363999158144</v>
      </c>
      <c r="H76" s="13">
        <v>-2.703390009701252</v>
      </c>
      <c r="I76" s="11">
        <v>0.1341800093650818</v>
      </c>
      <c r="J76" s="8">
        <f>J40-J75</f>
        <v>0</v>
      </c>
      <c r="K76" s="8">
        <f>K40-K75</f>
        <v>0.11290000379085541</v>
      </c>
      <c r="L76" s="2"/>
    </row>
    <row r="77" ht="12.75">
      <c r="A77" s="30"/>
    </row>
    <row r="78" ht="12.75">
      <c r="A78" s="30"/>
    </row>
    <row r="79" ht="12.75">
      <c r="A79" s="30"/>
    </row>
    <row r="80" spans="1:6" ht="12.75">
      <c r="A80" s="1" t="s">
        <v>79</v>
      </c>
      <c r="B80" s="31" t="s">
        <v>181</v>
      </c>
      <c r="C80" s="36" t="s">
        <v>185</v>
      </c>
      <c r="F80" s="36" t="s">
        <v>183</v>
      </c>
    </row>
    <row r="81" spans="1:2" ht="12.75">
      <c r="A81" s="1"/>
      <c r="B81" s="2"/>
    </row>
    <row r="82" spans="1:2" ht="12.75">
      <c r="A82" s="1"/>
      <c r="B82" s="2"/>
    </row>
    <row r="83" spans="1:6" ht="12.75">
      <c r="A83" s="3" t="s">
        <v>80</v>
      </c>
      <c r="B83" s="31" t="s">
        <v>181</v>
      </c>
      <c r="C83" s="36" t="s">
        <v>185</v>
      </c>
      <c r="F83" s="36" t="s">
        <v>183</v>
      </c>
    </row>
    <row r="84" spans="1:2" ht="12.75">
      <c r="A84" s="1"/>
      <c r="B84" s="2"/>
    </row>
    <row r="85" spans="1:2" ht="12.75">
      <c r="A85" s="1" t="s">
        <v>81</v>
      </c>
      <c r="B85" s="2"/>
    </row>
    <row r="86" ht="12.75">
      <c r="A86" s="2" t="s">
        <v>82</v>
      </c>
    </row>
    <row r="87" ht="12.75">
      <c r="A87" s="1" t="s">
        <v>56</v>
      </c>
    </row>
  </sheetData>
  <sheetProtection/>
  <mergeCells count="4">
    <mergeCell ref="A7:D7"/>
    <mergeCell ref="A8:D8"/>
    <mergeCell ref="A9:D9"/>
    <mergeCell ref="A10:D10"/>
  </mergeCells>
  <printOptions/>
  <pageMargins left="0.7086614173228347" right="0.5118110236220472" top="0.3937007874015748" bottom="0" header="0" footer="0"/>
  <pageSetup blackAndWhite="1"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02"/>
  <sheetViews>
    <sheetView tabSelected="1" zoomScale="70" zoomScaleNormal="70" zoomScalePageLayoutView="0" workbookViewId="0" topLeftCell="A4">
      <selection activeCell="A7" sqref="A7"/>
    </sheetView>
  </sheetViews>
  <sheetFormatPr defaultColWidth="9.125" defaultRowHeight="12.75"/>
  <cols>
    <col min="1" max="1" width="83.375" style="2" customWidth="1"/>
    <col min="2" max="2" width="10.875" style="2" customWidth="1"/>
    <col min="3" max="3" width="15.375" style="2" customWidth="1"/>
    <col min="4" max="4" width="15.50390625" style="2" customWidth="1"/>
    <col min="5" max="5" width="16.00390625" style="2" customWidth="1"/>
    <col min="6" max="6" width="21.50390625" style="2" customWidth="1"/>
    <col min="7" max="7" width="11.50390625" style="2" customWidth="1"/>
    <col min="8" max="16384" width="9.125" style="2" customWidth="1"/>
  </cols>
  <sheetData>
    <row r="1" spans="5:6" ht="30.75" customHeight="1">
      <c r="E1" s="45" t="s">
        <v>186</v>
      </c>
      <c r="F1" s="46"/>
    </row>
    <row r="2" spans="5:6" ht="12.75">
      <c r="E2" s="47"/>
      <c r="F2" s="48" t="s">
        <v>187</v>
      </c>
    </row>
    <row r="3" spans="1:6" ht="12.75">
      <c r="A3" s="42" t="s">
        <v>47</v>
      </c>
      <c r="B3" s="42"/>
      <c r="C3" s="42"/>
      <c r="D3" s="42"/>
      <c r="E3" s="42"/>
      <c r="F3" s="42"/>
    </row>
    <row r="4" spans="1:6" ht="12.75">
      <c r="A4" s="43" t="s">
        <v>60</v>
      </c>
      <c r="B4" s="43"/>
      <c r="C4" s="43"/>
      <c r="D4" s="43"/>
      <c r="E4" s="43"/>
      <c r="F4" s="43"/>
    </row>
    <row r="5" spans="1:6" ht="12.75">
      <c r="A5" s="44" t="s">
        <v>20</v>
      </c>
      <c r="B5" s="44"/>
      <c r="C5" s="44"/>
      <c r="D5" s="44"/>
      <c r="E5" s="44"/>
      <c r="F5" s="44"/>
    </row>
    <row r="6" spans="1:6" ht="12.75">
      <c r="A6" s="43" t="s">
        <v>195</v>
      </c>
      <c r="B6" s="43"/>
      <c r="C6" s="43"/>
      <c r="D6" s="43"/>
      <c r="E6" s="43"/>
      <c r="F6" s="43"/>
    </row>
    <row r="7" spans="1:6" s="50" customFormat="1" ht="12.75">
      <c r="A7" s="49"/>
      <c r="B7" s="49"/>
      <c r="C7" s="49"/>
      <c r="D7" s="49"/>
      <c r="E7" s="49"/>
      <c r="F7" s="49"/>
    </row>
    <row r="8" s="50" customFormat="1" ht="12.75">
      <c r="F8" s="51" t="s">
        <v>188</v>
      </c>
    </row>
    <row r="9" spans="1:8" ht="66">
      <c r="A9" s="5" t="s">
        <v>53</v>
      </c>
      <c r="B9" s="5" t="s">
        <v>23</v>
      </c>
      <c r="C9" s="5" t="s">
        <v>15</v>
      </c>
      <c r="D9" s="5" t="s">
        <v>16</v>
      </c>
      <c r="E9" s="5" t="s">
        <v>73</v>
      </c>
      <c r="F9" s="5" t="s">
        <v>17</v>
      </c>
      <c r="G9" s="52"/>
      <c r="H9" s="41"/>
    </row>
    <row r="10" spans="1:6" ht="12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</row>
    <row r="11" spans="1:10" ht="12.75">
      <c r="A11" s="53" t="s">
        <v>108</v>
      </c>
      <c r="B11" s="54">
        <v>1</v>
      </c>
      <c r="C11" s="55">
        <f>SUM(C13:C19)</f>
        <v>1008297</v>
      </c>
      <c r="D11" s="55">
        <f>SUM(D13:D19)</f>
        <v>3307182</v>
      </c>
      <c r="E11" s="55">
        <f>SUM(E13:E19)</f>
        <v>598251</v>
      </c>
      <c r="F11" s="55">
        <f>SUM(F13:F19)</f>
        <v>1944170</v>
      </c>
      <c r="G11" s="2" t="b">
        <f>C11&gt;=C13+C14+C15+C16+C17+C18</f>
        <v>1</v>
      </c>
      <c r="H11" s="2" t="b">
        <f>D11&gt;=D13+D14+D15+D16+D17+D18</f>
        <v>1</v>
      </c>
      <c r="I11" s="2" t="b">
        <f>E11&gt;=E13+E14+E15+E16+E17+E18</f>
        <v>1</v>
      </c>
      <c r="J11" s="2" t="b">
        <f>F11&gt;=F13+F14+F15+F16+F17+F18</f>
        <v>1</v>
      </c>
    </row>
    <row r="12" spans="1:8" ht="12.75">
      <c r="A12" s="56" t="s">
        <v>24</v>
      </c>
      <c r="B12" s="57"/>
      <c r="C12" s="58"/>
      <c r="D12" s="58"/>
      <c r="E12" s="58"/>
      <c r="F12" s="58"/>
      <c r="G12" s="59"/>
      <c r="H12" s="8"/>
    </row>
    <row r="13" spans="1:6" ht="12.75">
      <c r="A13" s="56" t="s">
        <v>109</v>
      </c>
      <c r="B13" s="60" t="s">
        <v>110</v>
      </c>
      <c r="C13" s="58">
        <f>96221-4151</f>
        <v>92070</v>
      </c>
      <c r="D13" s="58">
        <f>436251-4151</f>
        <v>432100</v>
      </c>
      <c r="E13" s="58">
        <v>45536</v>
      </c>
      <c r="F13" s="58">
        <v>180197</v>
      </c>
    </row>
    <row r="14" spans="1:6" ht="12.75">
      <c r="A14" s="56" t="s">
        <v>111</v>
      </c>
      <c r="B14" s="60" t="s">
        <v>112</v>
      </c>
      <c r="C14" s="58">
        <v>4151</v>
      </c>
      <c r="D14" s="58">
        <v>4151</v>
      </c>
      <c r="E14" s="58"/>
      <c r="F14" s="58"/>
    </row>
    <row r="15" spans="1:6" ht="12.75">
      <c r="A15" s="56" t="s">
        <v>113</v>
      </c>
      <c r="B15" s="60" t="s">
        <v>114</v>
      </c>
      <c r="C15" s="58">
        <v>888630</v>
      </c>
      <c r="D15" s="58">
        <v>2829360</v>
      </c>
      <c r="E15" s="58">
        <v>534432</v>
      </c>
      <c r="F15" s="58">
        <v>1701495</v>
      </c>
    </row>
    <row r="16" spans="1:6" ht="12.75">
      <c r="A16" s="56" t="s">
        <v>115</v>
      </c>
      <c r="B16" s="60" t="s">
        <v>116</v>
      </c>
      <c r="C16" s="58">
        <v>23446</v>
      </c>
      <c r="D16" s="58">
        <v>41571</v>
      </c>
      <c r="E16" s="58">
        <v>18283</v>
      </c>
      <c r="F16" s="58">
        <v>62478</v>
      </c>
    </row>
    <row r="17" spans="1:8" ht="12.75">
      <c r="A17" s="56" t="s">
        <v>117</v>
      </c>
      <c r="B17" s="60" t="s">
        <v>118</v>
      </c>
      <c r="C17" s="58"/>
      <c r="D17" s="58"/>
      <c r="E17" s="58"/>
      <c r="F17" s="58"/>
      <c r="G17" s="59"/>
      <c r="H17" s="8"/>
    </row>
    <row r="18" spans="1:6" ht="12.75">
      <c r="A18" s="56" t="s">
        <v>119</v>
      </c>
      <c r="B18" s="60" t="s">
        <v>120</v>
      </c>
      <c r="C18" s="58"/>
      <c r="D18" s="58"/>
      <c r="E18" s="58"/>
      <c r="F18" s="58"/>
    </row>
    <row r="19" spans="1:6" ht="12.75">
      <c r="A19" s="56" t="s">
        <v>121</v>
      </c>
      <c r="B19" s="60" t="s">
        <v>122</v>
      </c>
      <c r="C19" s="58"/>
      <c r="D19" s="58"/>
      <c r="E19" s="58"/>
      <c r="F19" s="58"/>
    </row>
    <row r="20" spans="1:10" ht="12.75">
      <c r="A20" s="56" t="s">
        <v>48</v>
      </c>
      <c r="B20" s="61">
        <v>2</v>
      </c>
      <c r="C20" s="55"/>
      <c r="D20" s="55"/>
      <c r="E20" s="55"/>
      <c r="F20" s="55"/>
      <c r="G20" s="2" t="b">
        <f>C20&gt;=C22+C23</f>
        <v>1</v>
      </c>
      <c r="H20" s="2" t="b">
        <f>D20&gt;=D22+D23</f>
        <v>1</v>
      </c>
      <c r="I20" s="2" t="b">
        <f>E20&gt;=E22+E23</f>
        <v>1</v>
      </c>
      <c r="J20" s="2" t="b">
        <f>F20&gt;=F22+F23</f>
        <v>1</v>
      </c>
    </row>
    <row r="21" spans="1:6" ht="12.75">
      <c r="A21" s="56" t="s">
        <v>68</v>
      </c>
      <c r="B21" s="57"/>
      <c r="C21" s="58"/>
      <c r="D21" s="58"/>
      <c r="E21" s="58"/>
      <c r="F21" s="58"/>
    </row>
    <row r="22" spans="1:6" ht="12.75">
      <c r="A22" s="56" t="s">
        <v>123</v>
      </c>
      <c r="B22" s="60" t="s">
        <v>124</v>
      </c>
      <c r="C22" s="58"/>
      <c r="D22" s="58"/>
      <c r="E22" s="58"/>
      <c r="F22" s="58"/>
    </row>
    <row r="23" spans="1:6" ht="12.75">
      <c r="A23" s="56" t="s">
        <v>125</v>
      </c>
      <c r="B23" s="60" t="s">
        <v>126</v>
      </c>
      <c r="C23" s="58"/>
      <c r="D23" s="58"/>
      <c r="E23" s="58"/>
      <c r="F23" s="58"/>
    </row>
    <row r="24" spans="1:10" ht="26.25">
      <c r="A24" s="56" t="s">
        <v>49</v>
      </c>
      <c r="B24" s="62">
        <v>3</v>
      </c>
      <c r="C24" s="55">
        <f>SUM(C26:C31)</f>
        <v>29881</v>
      </c>
      <c r="D24" s="55">
        <f>SUM(D26:D31)</f>
        <v>122655</v>
      </c>
      <c r="E24" s="55">
        <f>SUM(E26:E31)</f>
        <v>27107</v>
      </c>
      <c r="F24" s="55">
        <f>SUM(F26:F31)</f>
        <v>88400</v>
      </c>
      <c r="G24" s="2" t="b">
        <f>C24&gt;=C26+C27+C28+C29+C30</f>
        <v>1</v>
      </c>
      <c r="H24" s="2" t="b">
        <f>D24&gt;=D26+D27+D28+D29+D30</f>
        <v>1</v>
      </c>
      <c r="I24" s="2" t="b">
        <f>E24&gt;=E26+E27+E28+E29+E30</f>
        <v>1</v>
      </c>
      <c r="J24" s="2" t="b">
        <f>F24&gt;=F26+F27+F28+F29+F30</f>
        <v>1</v>
      </c>
    </row>
    <row r="25" spans="1:6" ht="12.75">
      <c r="A25" s="56" t="s">
        <v>24</v>
      </c>
      <c r="B25" s="60"/>
      <c r="C25" s="58"/>
      <c r="D25" s="58"/>
      <c r="E25" s="58"/>
      <c r="F25" s="58"/>
    </row>
    <row r="26" spans="1:6" ht="12.75">
      <c r="A26" s="56" t="s">
        <v>127</v>
      </c>
      <c r="B26" s="60" t="s">
        <v>61</v>
      </c>
      <c r="C26" s="58"/>
      <c r="D26" s="58"/>
      <c r="E26" s="58"/>
      <c r="F26" s="58"/>
    </row>
    <row r="27" spans="1:6" ht="12.75">
      <c r="A27" s="56" t="s">
        <v>128</v>
      </c>
      <c r="B27" s="60" t="s">
        <v>62</v>
      </c>
      <c r="C27" s="58"/>
      <c r="D27" s="58"/>
      <c r="E27" s="58"/>
      <c r="F27" s="58"/>
    </row>
    <row r="28" spans="1:6" ht="12.75">
      <c r="A28" s="63" t="s">
        <v>129</v>
      </c>
      <c r="B28" s="60" t="s">
        <v>63</v>
      </c>
      <c r="C28" s="58"/>
      <c r="D28" s="58"/>
      <c r="E28" s="58"/>
      <c r="F28" s="58"/>
    </row>
    <row r="29" spans="1:6" ht="12.75">
      <c r="A29" s="56" t="s">
        <v>130</v>
      </c>
      <c r="B29" s="60" t="s">
        <v>64</v>
      </c>
      <c r="C29" s="58"/>
      <c r="D29" s="58"/>
      <c r="E29" s="58"/>
      <c r="F29" s="58"/>
    </row>
    <row r="30" spans="1:6" ht="12.75">
      <c r="A30" s="56" t="s">
        <v>131</v>
      </c>
      <c r="B30" s="60" t="s">
        <v>65</v>
      </c>
      <c r="C30" s="58"/>
      <c r="D30" s="58"/>
      <c r="E30" s="58"/>
      <c r="F30" s="58"/>
    </row>
    <row r="31" spans="1:6" ht="12.75">
      <c r="A31" s="56" t="s">
        <v>132</v>
      </c>
      <c r="B31" s="60" t="s">
        <v>66</v>
      </c>
      <c r="C31" s="58">
        <v>29881</v>
      </c>
      <c r="D31" s="58">
        <v>122655</v>
      </c>
      <c r="E31" s="58">
        <v>27107</v>
      </c>
      <c r="F31" s="58">
        <v>88400</v>
      </c>
    </row>
    <row r="32" spans="1:10" ht="12.75">
      <c r="A32" s="56" t="s">
        <v>25</v>
      </c>
      <c r="B32" s="57">
        <v>4</v>
      </c>
      <c r="C32" s="55">
        <f>SUM(C34:C35)</f>
        <v>0</v>
      </c>
      <c r="D32" s="55">
        <f>SUM(D34:D35)</f>
        <v>0</v>
      </c>
      <c r="E32" s="55">
        <f>SUM(E34:E35)</f>
        <v>0</v>
      </c>
      <c r="F32" s="55">
        <f>SUM(F34:F35)</f>
        <v>0</v>
      </c>
      <c r="G32" s="2" t="b">
        <f>C32&gt;=C34+C35</f>
        <v>1</v>
      </c>
      <c r="H32" s="2" t="b">
        <f>D32&gt;=D34+D35</f>
        <v>1</v>
      </c>
      <c r="I32" s="2" t="b">
        <f>E32&gt;=E34+E35</f>
        <v>1</v>
      </c>
      <c r="J32" s="2" t="b">
        <f>F32&gt;=F34+F35</f>
        <v>1</v>
      </c>
    </row>
    <row r="33" spans="1:6" ht="12.75">
      <c r="A33" s="56" t="s">
        <v>133</v>
      </c>
      <c r="B33" s="57"/>
      <c r="C33" s="58"/>
      <c r="D33" s="58"/>
      <c r="E33" s="58"/>
      <c r="F33" s="58"/>
    </row>
    <row r="34" spans="1:6" ht="12.75">
      <c r="A34" s="56" t="s">
        <v>134</v>
      </c>
      <c r="B34" s="60" t="s">
        <v>135</v>
      </c>
      <c r="C34" s="58">
        <v>0</v>
      </c>
      <c r="D34" s="58"/>
      <c r="E34" s="58"/>
      <c r="F34" s="58"/>
    </row>
    <row r="35" spans="1:6" ht="26.25">
      <c r="A35" s="56" t="s">
        <v>136</v>
      </c>
      <c r="B35" s="60" t="s">
        <v>137</v>
      </c>
      <c r="C35" s="58"/>
      <c r="D35" s="58"/>
      <c r="E35" s="58"/>
      <c r="F35" s="58"/>
    </row>
    <row r="36" spans="1:6" ht="12.75">
      <c r="A36" s="63" t="s">
        <v>26</v>
      </c>
      <c r="B36" s="57">
        <v>5</v>
      </c>
      <c r="C36" s="58">
        <v>48540</v>
      </c>
      <c r="D36" s="58">
        <v>-195079</v>
      </c>
      <c r="E36" s="58">
        <v>-10261</v>
      </c>
      <c r="F36" s="58">
        <v>-22255</v>
      </c>
    </row>
    <row r="37" spans="1:6" ht="12.75">
      <c r="A37" s="63" t="s">
        <v>50</v>
      </c>
      <c r="B37" s="57">
        <v>6</v>
      </c>
      <c r="C37" s="55"/>
      <c r="D37" s="55"/>
      <c r="E37" s="55"/>
      <c r="F37" s="58"/>
    </row>
    <row r="38" spans="1:7" ht="12.75">
      <c r="A38" s="63" t="s">
        <v>51</v>
      </c>
      <c r="B38" s="57">
        <v>7</v>
      </c>
      <c r="C38" s="58">
        <v>-7215</v>
      </c>
      <c r="D38" s="58">
        <v>-8461</v>
      </c>
      <c r="E38" s="58">
        <v>4428</v>
      </c>
      <c r="F38" s="58">
        <v>-16347</v>
      </c>
      <c r="G38" s="64"/>
    </row>
    <row r="39" spans="1:6" ht="12.75">
      <c r="A39" s="63" t="s">
        <v>27</v>
      </c>
      <c r="B39" s="57">
        <v>8</v>
      </c>
      <c r="C39" s="58">
        <v>0</v>
      </c>
      <c r="D39" s="58">
        <v>5103</v>
      </c>
      <c r="E39" s="58">
        <v>830</v>
      </c>
      <c r="F39" s="58">
        <v>10557</v>
      </c>
    </row>
    <row r="40" spans="1:6" ht="12.75">
      <c r="A40" s="56" t="s">
        <v>18</v>
      </c>
      <c r="B40" s="57">
        <v>9</v>
      </c>
      <c r="C40" s="58">
        <v>734360</v>
      </c>
      <c r="D40" s="58">
        <v>2285801</v>
      </c>
      <c r="E40" s="58">
        <v>520659</v>
      </c>
      <c r="F40" s="58">
        <v>939177</v>
      </c>
    </row>
    <row r="41" spans="1:6" ht="12.75">
      <c r="A41" s="65" t="s">
        <v>74</v>
      </c>
      <c r="B41" s="57">
        <v>10</v>
      </c>
      <c r="C41" s="55">
        <f>C11+C20+C24+C32+C36+C37+C38+C39+C40</f>
        <v>1813863</v>
      </c>
      <c r="D41" s="55">
        <f>D11+D20+D24+D32+D36+D37+D38+D39+D40</f>
        <v>5517201</v>
      </c>
      <c r="E41" s="55">
        <f>E11+E20+E24+E32+E36+E37+E38+E39+E40</f>
        <v>1141014</v>
      </c>
      <c r="F41" s="55">
        <f>F11+F20+F24+F32+F36+F37+F38+F39+F40</f>
        <v>2943702</v>
      </c>
    </row>
    <row r="42" spans="1:6" ht="12.75">
      <c r="A42" s="65"/>
      <c r="B42" s="57"/>
      <c r="C42" s="58"/>
      <c r="D42" s="58"/>
      <c r="E42" s="58"/>
      <c r="F42" s="58"/>
    </row>
    <row r="43" spans="1:10" ht="12.75">
      <c r="A43" s="56" t="s">
        <v>55</v>
      </c>
      <c r="B43" s="57">
        <v>11</v>
      </c>
      <c r="C43" s="55">
        <f>C45+C46+C47+C48+C49+C50</f>
        <v>41916</v>
      </c>
      <c r="D43" s="55">
        <f>D45+D46+D47+D48+D49+D50</f>
        <v>67348</v>
      </c>
      <c r="E43" s="55">
        <f>E45+E46+E47+E48+E49+E50</f>
        <v>4508</v>
      </c>
      <c r="F43" s="55">
        <f>F45+F46+F47+F48+F49+F50</f>
        <v>22692</v>
      </c>
      <c r="G43" s="2" t="b">
        <f>C43&gt;=C45+C46+C47+C48+C49</f>
        <v>1</v>
      </c>
      <c r="H43" s="2" t="b">
        <f>D43&gt;=D45+D46+D47+D48+D49</f>
        <v>1</v>
      </c>
      <c r="I43" s="2" t="b">
        <f>E43&gt;=E45+E46+E47+E48+E49</f>
        <v>1</v>
      </c>
      <c r="J43" s="2" t="b">
        <f>F43&gt;=F45+F46+F47+F48+F49</f>
        <v>1</v>
      </c>
    </row>
    <row r="44" spans="1:6" ht="12.75">
      <c r="A44" s="56" t="s">
        <v>24</v>
      </c>
      <c r="B44" s="57"/>
      <c r="C44" s="58"/>
      <c r="D44" s="58"/>
      <c r="E44" s="58"/>
      <c r="F44" s="58"/>
    </row>
    <row r="45" spans="1:6" ht="12.75">
      <c r="A45" s="56" t="s">
        <v>138</v>
      </c>
      <c r="B45" s="60" t="s">
        <v>139</v>
      </c>
      <c r="C45" s="58"/>
      <c r="D45" s="58"/>
      <c r="E45" s="58"/>
      <c r="F45" s="58"/>
    </row>
    <row r="46" spans="1:6" ht="12.75">
      <c r="A46" s="56" t="s">
        <v>140</v>
      </c>
      <c r="B46" s="60" t="s">
        <v>141</v>
      </c>
      <c r="C46" s="58">
        <v>41916</v>
      </c>
      <c r="D46" s="58">
        <v>67348</v>
      </c>
      <c r="E46" s="58">
        <v>4508</v>
      </c>
      <c r="F46" s="58">
        <v>22692</v>
      </c>
    </row>
    <row r="47" spans="1:6" ht="12.75">
      <c r="A47" s="53" t="s">
        <v>142</v>
      </c>
      <c r="B47" s="60" t="s">
        <v>143</v>
      </c>
      <c r="C47" s="58"/>
      <c r="D47" s="58"/>
      <c r="E47" s="58"/>
      <c r="F47" s="58"/>
    </row>
    <row r="48" spans="1:6" ht="12.75">
      <c r="A48" s="56" t="s">
        <v>144</v>
      </c>
      <c r="B48" s="60" t="s">
        <v>145</v>
      </c>
      <c r="C48" s="58"/>
      <c r="D48" s="58"/>
      <c r="E48" s="58"/>
      <c r="F48" s="58"/>
    </row>
    <row r="49" spans="1:6" ht="12.75">
      <c r="A49" s="56" t="s">
        <v>146</v>
      </c>
      <c r="B49" s="60" t="s">
        <v>147</v>
      </c>
      <c r="C49" s="58"/>
      <c r="D49" s="58"/>
      <c r="E49" s="58"/>
      <c r="F49" s="58"/>
    </row>
    <row r="50" spans="1:6" ht="12.75">
      <c r="A50" s="53" t="s">
        <v>148</v>
      </c>
      <c r="B50" s="60" t="s">
        <v>149</v>
      </c>
      <c r="C50" s="55"/>
      <c r="D50" s="55"/>
      <c r="E50" s="55"/>
      <c r="F50" s="55"/>
    </row>
    <row r="51" spans="1:10" ht="12.75">
      <c r="A51" s="53" t="s">
        <v>52</v>
      </c>
      <c r="B51" s="6">
        <v>12</v>
      </c>
      <c r="C51" s="55"/>
      <c r="D51" s="55"/>
      <c r="E51" s="55"/>
      <c r="F51" s="55"/>
      <c r="G51" s="2" t="b">
        <f>C51&gt;=C53+C54</f>
        <v>1</v>
      </c>
      <c r="H51" s="2" t="b">
        <f>D51&gt;=D53+D54</f>
        <v>1</v>
      </c>
      <c r="I51" s="2" t="b">
        <f>E51&gt;=E53+E54</f>
        <v>1</v>
      </c>
      <c r="J51" s="2" t="b">
        <f>F51&gt;=F53+F54</f>
        <v>1</v>
      </c>
    </row>
    <row r="52" spans="1:6" ht="12.75">
      <c r="A52" s="53" t="s">
        <v>24</v>
      </c>
      <c r="B52" s="6"/>
      <c r="C52" s="58"/>
      <c r="D52" s="58"/>
      <c r="E52" s="58"/>
      <c r="F52" s="58"/>
    </row>
    <row r="53" spans="1:6" ht="12.75">
      <c r="A53" s="53" t="s">
        <v>150</v>
      </c>
      <c r="B53" s="66" t="s">
        <v>151</v>
      </c>
      <c r="C53" s="58"/>
      <c r="D53" s="58"/>
      <c r="E53" s="58"/>
      <c r="F53" s="58"/>
    </row>
    <row r="54" spans="1:6" ht="12.75">
      <c r="A54" s="53" t="s">
        <v>152</v>
      </c>
      <c r="B54" s="66" t="s">
        <v>153</v>
      </c>
      <c r="C54" s="58"/>
      <c r="D54" s="58"/>
      <c r="E54" s="58"/>
      <c r="F54" s="58"/>
    </row>
    <row r="55" spans="1:10" ht="12.75">
      <c r="A55" s="53" t="s">
        <v>154</v>
      </c>
      <c r="B55" s="6">
        <v>13</v>
      </c>
      <c r="C55" s="55"/>
      <c r="D55" s="55"/>
      <c r="E55" s="55"/>
      <c r="F55" s="55"/>
      <c r="G55" s="2" t="b">
        <f>C55&gt;=C57+C58+C59+C60+C61</f>
        <v>1</v>
      </c>
      <c r="H55" s="2" t="b">
        <f>D55&gt;=D57+D58+D59+D60+D61</f>
        <v>1</v>
      </c>
      <c r="I55" s="2" t="b">
        <f>E55&gt;=E57+E58+E59+E60+E61</f>
        <v>1</v>
      </c>
      <c r="J55" s="2" t="b">
        <f>F55&gt;=F57+F58+F59+F60+F61</f>
        <v>1</v>
      </c>
    </row>
    <row r="56" spans="1:6" ht="12.75">
      <c r="A56" s="53" t="s">
        <v>68</v>
      </c>
      <c r="B56" s="41"/>
      <c r="C56" s="58"/>
      <c r="D56" s="58"/>
      <c r="E56" s="58"/>
      <c r="F56" s="58"/>
    </row>
    <row r="57" spans="1:6" ht="12.75">
      <c r="A57" s="53" t="s">
        <v>155</v>
      </c>
      <c r="B57" s="66" t="s">
        <v>156</v>
      </c>
      <c r="C57" s="58"/>
      <c r="D57" s="58"/>
      <c r="E57" s="58"/>
      <c r="F57" s="58"/>
    </row>
    <row r="58" spans="1:6" ht="12.75">
      <c r="A58" s="53" t="s">
        <v>157</v>
      </c>
      <c r="B58" s="66" t="s">
        <v>158</v>
      </c>
      <c r="C58" s="58"/>
      <c r="D58" s="58"/>
      <c r="E58" s="58"/>
      <c r="F58" s="58"/>
    </row>
    <row r="59" spans="1:6" ht="12.75">
      <c r="A59" s="53" t="s">
        <v>159</v>
      </c>
      <c r="B59" s="66" t="s">
        <v>160</v>
      </c>
      <c r="C59" s="58"/>
      <c r="D59" s="58"/>
      <c r="E59" s="58"/>
      <c r="F59" s="58"/>
    </row>
    <row r="60" spans="1:6" ht="12.75">
      <c r="A60" s="53" t="s">
        <v>161</v>
      </c>
      <c r="B60" s="66" t="s">
        <v>162</v>
      </c>
      <c r="C60" s="58"/>
      <c r="D60" s="58"/>
      <c r="E60" s="58"/>
      <c r="F60" s="58"/>
    </row>
    <row r="61" spans="1:6" ht="12.75">
      <c r="A61" s="53" t="s">
        <v>163</v>
      </c>
      <c r="B61" s="66" t="s">
        <v>164</v>
      </c>
      <c r="C61" s="58"/>
      <c r="D61" s="58"/>
      <c r="E61" s="58"/>
      <c r="F61" s="58"/>
    </row>
    <row r="62" spans="1:10" ht="12.75">
      <c r="A62" s="53" t="s">
        <v>19</v>
      </c>
      <c r="B62" s="6">
        <v>14</v>
      </c>
      <c r="C62" s="55">
        <f>C64+C65+C66+C67</f>
        <v>477098</v>
      </c>
      <c r="D62" s="55">
        <f>D64+D65+D66+D67</f>
        <v>1586263</v>
      </c>
      <c r="E62" s="55">
        <f>E64+E65+E66+E67</f>
        <v>408177</v>
      </c>
      <c r="F62" s="55">
        <f>F64+F65+F66+F67</f>
        <v>1229549</v>
      </c>
      <c r="G62" s="2" t="b">
        <f>C62&gt;=C64+C65+C66+C67</f>
        <v>1</v>
      </c>
      <c r="H62" s="2" t="b">
        <f>D62&gt;=D64+D65+D66+D67</f>
        <v>1</v>
      </c>
      <c r="I62" s="2" t="b">
        <f>E62&gt;=E64+E65+E66+E67</f>
        <v>1</v>
      </c>
      <c r="J62" s="2" t="b">
        <f>F62&gt;=F64+F65+F66+F67</f>
        <v>1</v>
      </c>
    </row>
    <row r="63" spans="1:6" ht="12.75">
      <c r="A63" s="53" t="s">
        <v>68</v>
      </c>
      <c r="B63" s="6"/>
      <c r="C63" s="58"/>
      <c r="D63" s="58"/>
      <c r="E63" s="58"/>
      <c r="F63" s="58"/>
    </row>
    <row r="64" spans="1:6" ht="12.75">
      <c r="A64" s="53" t="s">
        <v>165</v>
      </c>
      <c r="B64" s="66" t="s">
        <v>166</v>
      </c>
      <c r="C64" s="4">
        <v>393712</v>
      </c>
      <c r="D64" s="4">
        <v>1282382</v>
      </c>
      <c r="E64" s="58">
        <v>319883</v>
      </c>
      <c r="F64" s="58">
        <v>984817</v>
      </c>
    </row>
    <row r="65" spans="1:6" ht="12.75">
      <c r="A65" s="53" t="s">
        <v>167</v>
      </c>
      <c r="B65" s="66" t="s">
        <v>168</v>
      </c>
      <c r="C65" s="58">
        <v>18298</v>
      </c>
      <c r="D65" s="58">
        <v>65846</v>
      </c>
      <c r="E65" s="58">
        <v>11562</v>
      </c>
      <c r="F65" s="58">
        <v>44667</v>
      </c>
    </row>
    <row r="66" spans="1:6" ht="12.75">
      <c r="A66" s="53" t="s">
        <v>169</v>
      </c>
      <c r="B66" s="66" t="s">
        <v>170</v>
      </c>
      <c r="C66" s="58">
        <v>14515</v>
      </c>
      <c r="D66" s="58">
        <v>46163</v>
      </c>
      <c r="E66" s="58">
        <v>12808</v>
      </c>
      <c r="F66" s="58">
        <v>40413</v>
      </c>
    </row>
    <row r="67" spans="1:6" ht="26.25">
      <c r="A67" s="53" t="s">
        <v>171</v>
      </c>
      <c r="B67" s="66" t="s">
        <v>172</v>
      </c>
      <c r="C67" s="58">
        <v>50573</v>
      </c>
      <c r="D67" s="58">
        <v>191872</v>
      </c>
      <c r="E67" s="58">
        <v>63924</v>
      </c>
      <c r="F67" s="58">
        <v>159652</v>
      </c>
    </row>
    <row r="68" spans="1:6" ht="12.75">
      <c r="A68" s="53" t="s">
        <v>0</v>
      </c>
      <c r="B68" s="6">
        <v>15</v>
      </c>
      <c r="C68" s="58">
        <v>119</v>
      </c>
      <c r="D68" s="58">
        <v>4175</v>
      </c>
      <c r="E68" s="58">
        <v>1112</v>
      </c>
      <c r="F68" s="58">
        <v>9628</v>
      </c>
    </row>
    <row r="69" spans="1:6" ht="12.75">
      <c r="A69" s="53" t="s">
        <v>1</v>
      </c>
      <c r="B69" s="6">
        <v>16</v>
      </c>
      <c r="C69" s="58">
        <v>566484</v>
      </c>
      <c r="D69" s="58">
        <v>1713439</v>
      </c>
      <c r="E69" s="58">
        <v>254316</v>
      </c>
      <c r="F69" s="58">
        <v>668761</v>
      </c>
    </row>
    <row r="70" spans="1:7" ht="12.75">
      <c r="A70" s="67" t="s">
        <v>75</v>
      </c>
      <c r="B70" s="6">
        <v>17</v>
      </c>
      <c r="C70" s="55">
        <f>C43+C51+C55+C62+C68+C69</f>
        <v>1085617</v>
      </c>
      <c r="D70" s="55">
        <f>D43+D51+D55+D62+D68+D69</f>
        <v>3371225</v>
      </c>
      <c r="E70" s="55">
        <f>E43+E51+E55+E62+E68+E69</f>
        <v>668113</v>
      </c>
      <c r="F70" s="55">
        <f>F43+F51+F55+F62+F68+F69</f>
        <v>1930630</v>
      </c>
      <c r="G70" s="68"/>
    </row>
    <row r="71" spans="1:6" ht="12.75">
      <c r="A71" s="53" t="s">
        <v>173</v>
      </c>
      <c r="B71" s="66" t="s">
        <v>174</v>
      </c>
      <c r="C71" s="58">
        <f>SUM(C41-C70)</f>
        <v>728246</v>
      </c>
      <c r="D71" s="69">
        <f>SUM(D41-D70)</f>
        <v>2145976</v>
      </c>
      <c r="E71" s="58">
        <f>SUM(E41-E70)</f>
        <v>472901</v>
      </c>
      <c r="F71" s="58">
        <f>SUM(F41-F70)</f>
        <v>1013072</v>
      </c>
    </row>
    <row r="72" spans="1:6" ht="12.75">
      <c r="A72" s="70" t="s">
        <v>175</v>
      </c>
      <c r="B72" s="66" t="s">
        <v>176</v>
      </c>
      <c r="C72" s="58">
        <v>65248</v>
      </c>
      <c r="D72" s="58">
        <v>574921</v>
      </c>
      <c r="E72" s="58">
        <v>301457</v>
      </c>
      <c r="F72" s="58">
        <v>524621</v>
      </c>
    </row>
    <row r="73" spans="1:6" ht="12.75">
      <c r="A73" s="70" t="s">
        <v>68</v>
      </c>
      <c r="B73" s="66"/>
      <c r="C73" s="58"/>
      <c r="D73" s="58"/>
      <c r="E73" s="58"/>
      <c r="F73" s="58"/>
    </row>
    <row r="74" spans="1:6" ht="26.25">
      <c r="A74" s="70" t="s">
        <v>177</v>
      </c>
      <c r="B74" s="66" t="s">
        <v>178</v>
      </c>
      <c r="C74" s="58"/>
      <c r="D74" s="58"/>
      <c r="E74" s="58"/>
      <c r="F74" s="58"/>
    </row>
    <row r="75" spans="1:6" ht="12.75">
      <c r="A75" s="53"/>
      <c r="B75" s="6"/>
      <c r="C75" s="58"/>
      <c r="D75" s="58"/>
      <c r="E75" s="58"/>
      <c r="F75" s="58"/>
    </row>
    <row r="76" spans="1:6" ht="26.25">
      <c r="A76" s="71" t="s">
        <v>179</v>
      </c>
      <c r="B76" s="6">
        <v>20</v>
      </c>
      <c r="C76" s="55">
        <f>SUM(C71-C72)</f>
        <v>662998</v>
      </c>
      <c r="D76" s="55">
        <f>SUM(D71-D72)</f>
        <v>1571055</v>
      </c>
      <c r="E76" s="55">
        <f>SUM(E71-E72)</f>
        <v>171444</v>
      </c>
      <c r="F76" s="55">
        <f>SUM(F71-F72)</f>
        <v>488451</v>
      </c>
    </row>
    <row r="77" spans="1:6" ht="12.75">
      <c r="A77" s="53"/>
      <c r="B77" s="6"/>
      <c r="C77" s="58"/>
      <c r="D77" s="58"/>
      <c r="E77" s="58"/>
      <c r="F77" s="58"/>
    </row>
    <row r="78" spans="1:6" ht="12.75">
      <c r="A78" s="53" t="s">
        <v>76</v>
      </c>
      <c r="B78" s="6">
        <v>21</v>
      </c>
      <c r="C78" s="55"/>
      <c r="D78" s="55">
        <v>27409</v>
      </c>
      <c r="E78" s="55"/>
      <c r="F78" s="55">
        <v>66778</v>
      </c>
    </row>
    <row r="79" spans="1:6" ht="12.75">
      <c r="A79" s="53"/>
      <c r="B79" s="6"/>
      <c r="C79" s="58"/>
      <c r="D79" s="58"/>
      <c r="E79" s="58"/>
      <c r="F79" s="58"/>
    </row>
    <row r="80" spans="1:6" ht="12.75">
      <c r="A80" s="67" t="s">
        <v>77</v>
      </c>
      <c r="B80" s="72">
        <v>22</v>
      </c>
      <c r="C80" s="55">
        <f>SUM(C76-C78)</f>
        <v>662998</v>
      </c>
      <c r="D80" s="55">
        <f>SUM(D76-D78)</f>
        <v>1543646</v>
      </c>
      <c r="E80" s="55">
        <f>SUM(E76-E78)</f>
        <v>171444</v>
      </c>
      <c r="F80" s="55">
        <f>SUM(F76-F78)</f>
        <v>421673</v>
      </c>
    </row>
    <row r="81" spans="1:6" ht="12.75">
      <c r="A81" s="53" t="s">
        <v>46</v>
      </c>
      <c r="B81" s="6">
        <v>23</v>
      </c>
      <c r="C81" s="55"/>
      <c r="D81" s="55"/>
      <c r="E81" s="55"/>
      <c r="F81" s="55"/>
    </row>
    <row r="82" spans="1:6" ht="12.75">
      <c r="A82" s="53"/>
      <c r="B82" s="6"/>
      <c r="C82" s="58"/>
      <c r="D82" s="58"/>
      <c r="E82" s="58"/>
      <c r="F82" s="58"/>
    </row>
    <row r="83" spans="1:6" ht="12.75">
      <c r="A83" s="53" t="s">
        <v>11</v>
      </c>
      <c r="B83" s="6">
        <v>24</v>
      </c>
      <c r="C83" s="55"/>
      <c r="D83" s="55"/>
      <c r="E83" s="55"/>
      <c r="F83" s="55"/>
    </row>
    <row r="84" spans="1:6" ht="12.75">
      <c r="A84" s="53"/>
      <c r="B84" s="6"/>
      <c r="C84" s="58"/>
      <c r="D84" s="58"/>
      <c r="E84" s="58"/>
      <c r="F84" s="58"/>
    </row>
    <row r="85" spans="1:6" ht="12.75">
      <c r="A85" s="67" t="s">
        <v>180</v>
      </c>
      <c r="B85" s="72">
        <v>25</v>
      </c>
      <c r="C85" s="55">
        <f>SUM(C80)</f>
        <v>662998</v>
      </c>
      <c r="D85" s="55">
        <f>SUM(D80)</f>
        <v>1543646</v>
      </c>
      <c r="E85" s="55">
        <f>SUM(E80)</f>
        <v>171444</v>
      </c>
      <c r="F85" s="55">
        <f>SUM(F80)</f>
        <v>421673</v>
      </c>
    </row>
    <row r="86" spans="5:6" ht="12.75">
      <c r="E86" s="64"/>
      <c r="F86" s="64"/>
    </row>
    <row r="87" spans="1:6" ht="12.75">
      <c r="A87" s="73" t="s">
        <v>189</v>
      </c>
      <c r="B87" s="73"/>
      <c r="C87" s="73"/>
      <c r="D87" s="73"/>
      <c r="E87" s="73"/>
      <c r="F87" s="73"/>
    </row>
    <row r="88" spans="4:6" ht="12.75">
      <c r="D88" s="74"/>
      <c r="E88" s="74"/>
      <c r="F88" s="64"/>
    </row>
    <row r="90" spans="1:2" ht="12.75">
      <c r="A90" s="1" t="s">
        <v>190</v>
      </c>
      <c r="B90" s="2" t="s">
        <v>181</v>
      </c>
    </row>
    <row r="91" spans="1:4" ht="12.75">
      <c r="A91" s="1"/>
      <c r="D91" s="64"/>
    </row>
    <row r="92" spans="1:4" ht="12.75">
      <c r="A92" s="1"/>
      <c r="D92" s="64"/>
    </row>
    <row r="93" spans="1:4" ht="12.75">
      <c r="A93" s="3" t="s">
        <v>191</v>
      </c>
      <c r="B93" s="2" t="s">
        <v>181</v>
      </c>
      <c r="D93" s="64"/>
    </row>
    <row r="94" ht="12.75">
      <c r="A94" s="1"/>
    </row>
    <row r="95" spans="1:2" ht="12.75">
      <c r="A95" s="1" t="s">
        <v>192</v>
      </c>
      <c r="B95" s="2" t="s">
        <v>181</v>
      </c>
    </row>
    <row r="96" ht="12.75">
      <c r="A96" s="1"/>
    </row>
    <row r="97" ht="12.75">
      <c r="A97" s="2" t="s">
        <v>193</v>
      </c>
    </row>
    <row r="98" ht="12.75">
      <c r="A98" s="1" t="s">
        <v>56</v>
      </c>
    </row>
    <row r="99" ht="12.75">
      <c r="A99" s="1"/>
    </row>
    <row r="100" ht="12.75">
      <c r="A100" s="1"/>
    </row>
    <row r="101" ht="12.75">
      <c r="A101" s="1"/>
    </row>
    <row r="102" ht="12.75">
      <c r="A102" s="1"/>
    </row>
  </sheetData>
  <sheetProtection/>
  <mergeCells count="6">
    <mergeCell ref="A87:F87"/>
    <mergeCell ref="A6:F6"/>
    <mergeCell ref="E1:F1"/>
    <mergeCell ref="A3:F3"/>
    <mergeCell ref="A4:F4"/>
    <mergeCell ref="A5:F5"/>
  </mergeCells>
  <printOptions/>
  <pageMargins left="0.7086614173228347" right="0.5118110236220472" top="0.3937007874015748" bottom="0" header="0" footer="0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НБ РК</dc:creator>
  <cp:keywords/>
  <dc:description/>
  <cp:lastModifiedBy>Гульбаршын Даукенова</cp:lastModifiedBy>
  <cp:lastPrinted>2015-01-12T09:08:31Z</cp:lastPrinted>
  <dcterms:created xsi:type="dcterms:W3CDTF">2004-02-28T04:58:05Z</dcterms:created>
  <dcterms:modified xsi:type="dcterms:W3CDTF">2015-01-22T06:04:47Z</dcterms:modified>
  <cp:category/>
  <cp:version/>
  <cp:contentType/>
  <cp:contentStatus/>
</cp:coreProperties>
</file>