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atpayeva\Desktop\Disk_D\Folders\Accounting department\Satpaeva_sh\Отчеты по форме АФН\2019\12 2019\"/>
    </mc:Choice>
  </mc:AlternateContent>
  <xr:revisionPtr revIDLastSave="0" documentId="13_ncr:1_{8ADF80BB-34A7-4DFC-9B15-46AAE7860CBC}" xr6:coauthVersionLast="41" xr6:coauthVersionMax="41" xr10:uidLastSave="{00000000-0000-0000-0000-000000000000}"/>
  <bookViews>
    <workbookView xWindow="-120" yWindow="-120" windowWidth="29040" windowHeight="15840" xr2:uid="{67F4E630-35B5-4944-B25D-8031B9AAC55B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24'!#REF!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24'!#REF!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ф2!$11:$11</definedName>
    <definedName name="_xlnm.Print_Area" localSheetId="1">ф2!$A$1:$F$124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1" l="1"/>
  <c r="G108" i="1"/>
  <c r="E14" i="1"/>
  <c r="G14" i="1" s="1"/>
  <c r="G11" i="1" s="1"/>
  <c r="H112" i="1"/>
  <c r="G112" i="1"/>
  <c r="G109" i="1" s="1"/>
  <c r="H111" i="1"/>
  <c r="G111" i="1"/>
  <c r="H105" i="1"/>
  <c r="H103" i="1" s="1"/>
  <c r="G105" i="1"/>
  <c r="G103" i="1" s="1"/>
  <c r="H99" i="1"/>
  <c r="H97" i="1" s="1"/>
  <c r="G99" i="1"/>
  <c r="G97" i="1" s="1"/>
  <c r="H94" i="1"/>
  <c r="G94" i="1"/>
  <c r="H93" i="1"/>
  <c r="G93" i="1"/>
  <c r="H92" i="1"/>
  <c r="G92" i="1"/>
  <c r="H91" i="1"/>
  <c r="G91" i="1"/>
  <c r="H90" i="1"/>
  <c r="G90" i="1"/>
  <c r="H82" i="1"/>
  <c r="G82" i="1"/>
  <c r="H81" i="1"/>
  <c r="G81" i="1"/>
  <c r="H79" i="1"/>
  <c r="G79" i="1"/>
  <c r="H78" i="1"/>
  <c r="G78" i="1"/>
  <c r="H69" i="1"/>
  <c r="G69" i="1"/>
  <c r="H65" i="1"/>
  <c r="G65" i="1"/>
  <c r="H59" i="1"/>
  <c r="G59" i="1"/>
  <c r="H58" i="1"/>
  <c r="G58" i="1"/>
  <c r="H57" i="1"/>
  <c r="G57" i="1"/>
  <c r="H46" i="1"/>
  <c r="G46" i="1"/>
  <c r="H45" i="1"/>
  <c r="G45" i="1"/>
  <c r="H43" i="1"/>
  <c r="G43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27" i="1"/>
  <c r="G27" i="1"/>
  <c r="H26" i="1"/>
  <c r="G26" i="1"/>
  <c r="H25" i="1"/>
  <c r="G25" i="1"/>
  <c r="H24" i="1"/>
  <c r="G24" i="1"/>
  <c r="H22" i="1"/>
  <c r="G22" i="1"/>
  <c r="H21" i="1"/>
  <c r="G21" i="1"/>
  <c r="H19" i="1"/>
  <c r="G19" i="1"/>
  <c r="H14" i="1"/>
  <c r="H11" i="1" s="1"/>
  <c r="F109" i="1"/>
  <c r="E109" i="1"/>
  <c r="F103" i="1"/>
  <c r="E103" i="1"/>
  <c r="F70" i="1"/>
  <c r="F95" i="1" s="1"/>
  <c r="E70" i="1"/>
  <c r="E95" i="1" s="1"/>
  <c r="F11" i="1"/>
  <c r="F61" i="1" s="1"/>
  <c r="E11" i="1"/>
  <c r="E61" i="1" s="1"/>
  <c r="G70" i="1" l="1"/>
  <c r="H109" i="1"/>
  <c r="H70" i="1"/>
  <c r="H95" i="1" s="1"/>
  <c r="E113" i="1"/>
  <c r="H113" i="1"/>
  <c r="G113" i="1"/>
  <c r="G95" i="1"/>
  <c r="G61" i="1"/>
  <c r="H61" i="1"/>
  <c r="F113" i="1"/>
  <c r="E114" i="1"/>
  <c r="F114" i="1"/>
  <c r="A123" i="2"/>
  <c r="A119" i="2"/>
  <c r="A117" i="2"/>
  <c r="F106" i="2"/>
  <c r="E106" i="2"/>
  <c r="D104" i="2"/>
  <c r="D103" i="2"/>
  <c r="D102" i="2"/>
  <c r="C101" i="2"/>
  <c r="D99" i="2"/>
  <c r="D97" i="2"/>
  <c r="D101" i="2" s="1"/>
  <c r="C86" i="2"/>
  <c r="D86" i="2" s="1"/>
  <c r="D85" i="2"/>
  <c r="C84" i="2"/>
  <c r="D84" i="2" s="1"/>
  <c r="D83" i="2"/>
  <c r="D76" i="2"/>
  <c r="C76" i="2"/>
  <c r="C106" i="2" s="1"/>
  <c r="C75" i="2"/>
  <c r="D74" i="2"/>
  <c r="D72" i="2"/>
  <c r="D71" i="2"/>
  <c r="D68" i="2"/>
  <c r="D75" i="2" s="1"/>
  <c r="D62" i="2"/>
  <c r="C62" i="2"/>
  <c r="F61" i="2"/>
  <c r="F107" i="2" s="1"/>
  <c r="F109" i="2" s="1"/>
  <c r="F111" i="2" s="1"/>
  <c r="E61" i="2"/>
  <c r="E107" i="2" s="1"/>
  <c r="E109" i="2" s="1"/>
  <c r="E111" i="2" s="1"/>
  <c r="D59" i="2"/>
  <c r="D51" i="2"/>
  <c r="C49" i="2"/>
  <c r="D49" i="2" s="1"/>
  <c r="D48" i="2"/>
  <c r="D47" i="2"/>
  <c r="C47" i="2"/>
  <c r="D46" i="2"/>
  <c r="C43" i="2"/>
  <c r="D41" i="2"/>
  <c r="D40" i="2"/>
  <c r="D38" i="2"/>
  <c r="D43" i="2" s="1"/>
  <c r="D36" i="2"/>
  <c r="D34" i="2"/>
  <c r="D25" i="2"/>
  <c r="D23" i="2"/>
  <c r="D19" i="2"/>
  <c r="D17" i="2"/>
  <c r="D13" i="2"/>
  <c r="A7" i="2"/>
  <c r="A5" i="2"/>
  <c r="C109" i="1"/>
  <c r="D103" i="1"/>
  <c r="D113" i="1" s="1"/>
  <c r="C103" i="1"/>
  <c r="D70" i="1"/>
  <c r="D95" i="1" s="1"/>
  <c r="C70" i="1"/>
  <c r="C95" i="1" s="1"/>
  <c r="C11" i="1"/>
  <c r="D11" i="1"/>
  <c r="C113" i="1" l="1"/>
  <c r="C114" i="1" s="1"/>
  <c r="H114" i="1"/>
  <c r="G114" i="1"/>
  <c r="D114" i="1"/>
  <c r="D61" i="2"/>
  <c r="D107" i="2" s="1"/>
  <c r="D109" i="2" s="1"/>
  <c r="D111" i="2" s="1"/>
  <c r="D106" i="2"/>
  <c r="C61" i="2"/>
  <c r="C107" i="2" s="1"/>
  <c r="C109" i="2" s="1"/>
  <c r="C111" i="2" s="1"/>
  <c r="C61" i="1" l="1"/>
  <c r="D61" i="1" l="1"/>
</calcChain>
</file>

<file path=xl/sharedStrings.xml><?xml version="1.0" encoding="utf-8"?>
<sst xmlns="http://schemas.openxmlformats.org/spreadsheetml/2006/main" count="349" uniqueCount="289">
  <si>
    <t>Бухгалтерский баланс</t>
  </si>
  <si>
    <t>АО "Инвестиционный дом "Fincraft"</t>
  </si>
  <si>
    <t xml:space="preserve"> по состоянию на "01" января 2020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</si>
  <si>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</si>
  <si>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</si>
  <si>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</si>
  <si>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</si>
  <si>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</si>
  <si>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</si>
  <si>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</si>
  <si>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</si>
  <si>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</si>
  <si>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</si>
  <si>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</si>
  <si>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</si>
  <si>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</si>
  <si>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</si>
  <si>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</si>
  <si>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</si>
  <si>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</si>
  <si>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</si>
  <si>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</si>
  <si>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</si>
  <si>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</si>
  <si>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</si>
  <si>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</si>
  <si>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</si>
  <si>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</si>
  <si>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</si>
  <si>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</si>
  <si>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</si>
  <si>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</si>
  <si>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</si>
  <si>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</si>
  <si>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</si>
  <si>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</si>
  <si>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</si>
  <si>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</si>
  <si>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</si>
  <si>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</si>
  <si>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</si>
  <si>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</si>
  <si>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</si>
  <si>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</si>
  <si>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</si>
  <si>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</si>
  <si>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</si>
  <si>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</si>
  <si>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</si>
  <si>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</si>
  <si>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</si>
  <si>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</si>
  <si>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</si>
  <si>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</si>
  <si>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</si>
  <si>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</si>
  <si>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</si>
  <si>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</si>
  <si>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</si>
  <si>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</si>
  <si>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</si>
  <si>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</si>
  <si>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</si>
  <si>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</si>
  <si>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</si>
  <si>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</si>
  <si>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</si>
  <si>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</si>
  <si>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</si>
  <si>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</si>
  <si>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</si>
  <si>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</si>
  <si>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</si>
  <si>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</si>
  <si>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</si>
  <si>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</si>
  <si>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</si>
  <si>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</si>
  <si>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</si>
  <si>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</si>
  <si>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</si>
  <si>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</si>
  <si>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</si>
  <si>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</si>
  <si>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</si>
  <si>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</si>
  <si>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</si>
  <si>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</si>
  <si>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</si>
  <si>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</si>
  <si>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</si>
  <si>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</si>
  <si>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</si>
  <si>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</si>
  <si>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</si>
  <si>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</si>
  <si>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</si>
  <si>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</si>
  <si>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</si>
  <si>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</si>
  <si>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</si>
  <si>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</si>
  <si>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</si>
  <si>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</si>
  <si>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</si>
  <si>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</si>
  <si>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</si>
  <si>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</si>
  <si>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</si>
  <si>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</si>
  <si>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</si>
  <si>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</si>
  <si>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</si>
  <si>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</si>
  <si>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</si>
  <si>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</si>
  <si>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</si>
  <si>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</si>
  <si>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</si>
  <si>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</si>
  <si>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</si>
  <si>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</si>
  <si>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</si>
  <si>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</si>
  <si>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</si>
  <si>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</si>
  <si>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</si>
  <si>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</si>
  <si>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</si>
  <si>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</si>
  <si>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</si>
  <si>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</si>
  <si>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</si>
  <si>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</si>
  <si>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</si>
  <si>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</si>
  <si>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</si>
  <si>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</si>
  <si>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</si>
  <si>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</si>
  <si>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</si>
  <si>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</si>
  <si>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</si>
  <si>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 + стр. 43)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</si>
  <si>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</si>
  <si>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</si>
  <si>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</si>
  <si>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355-01-02 (вн.206)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</si>
  <si>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</si>
  <si>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</si>
  <si>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</si>
  <si>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</si>
  <si>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</si>
  <si>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</si>
  <si>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аналогичный отчетный период предыдущего года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</si>
  <si>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</si>
  <si>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</si>
  <si>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</si>
  <si>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</si>
  <si>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</si>
  <si>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</si>
  <si>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</si>
  <si>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</si>
  <si>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</si>
  <si>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</si>
  <si>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</si>
  <si>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</si>
  <si>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</si>
  <si>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</si>
  <si>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</si>
  <si>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</si>
  <si>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</si>
  <si>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</si>
  <si>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</si>
  <si>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</si>
  <si>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</si>
  <si>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</si>
  <si>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</si>
  <si>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</si>
  <si>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</si>
  <si>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</si>
  <si>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</si>
  <si>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</si>
  <si>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</si>
  <si>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</si>
  <si>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</si>
  <si>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</si>
  <si>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</si>
  <si>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</si>
  <si>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</si>
  <si>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</si>
  <si>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</si>
  <si>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</si>
  <si>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</si>
  <si>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</si>
  <si>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</si>
  <si>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</si>
  <si>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</si>
  <si>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</si>
  <si>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</si>
  <si>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</si>
  <si>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</si>
  <si>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</si>
  <si>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</si>
  <si>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</si>
  <si>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</si>
  <si>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</si>
  <si>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</si>
  <si>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</si>
  <si>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</si>
  <si>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</si>
  <si>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</si>
  <si>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</si>
  <si>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</si>
  <si>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</si>
  <si>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</si>
  <si>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</si>
  <si>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</si>
  <si>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</si>
  <si>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</si>
  <si>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</si>
  <si>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</si>
  <si>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</si>
  <si>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</si>
  <si>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</si>
  <si>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</si>
  <si>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</si>
  <si>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</si>
  <si>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</si>
  <si>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</si>
  <si>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</si>
  <si>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</si>
  <si>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</si>
  <si>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</si>
  <si>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</si>
  <si>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</si>
  <si>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</si>
  <si>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</si>
  <si>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</si>
  <si>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</si>
  <si>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</si>
  <si>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</si>
  <si>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</si>
  <si>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</si>
  <si>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</si>
  <si>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</si>
  <si>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</si>
  <si>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</si>
  <si>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</si>
  <si>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</si>
  <si>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</si>
  <si>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</si>
  <si>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</si>
  <si>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</si>
  <si>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</si>
  <si>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</si>
  <si>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</si>
  <si>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</si>
  <si>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</si>
  <si>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</si>
  <si>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</si>
  <si>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</si>
  <si>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</si>
  <si>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</si>
  <si>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</si>
  <si>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</si>
  <si>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</si>
  <si>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</si>
  <si>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</si>
  <si>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</si>
  <si>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</si>
  <si>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</si>
  <si>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</si>
  <si>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</si>
  <si>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</si>
  <si>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</si>
  <si>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</si>
  <si>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</si>
  <si>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</si>
  <si>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</si>
  <si>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</si>
  <si>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</si>
  <si>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</si>
  <si>
    <t>МК</t>
  </si>
  <si>
    <t>ДК</t>
  </si>
  <si>
    <t xml:space="preserve">Накопленный резерв по переводу в валюту представления данных </t>
  </si>
  <si>
    <t>(консолидированный)</t>
  </si>
  <si>
    <t>2019 год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</si>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</sst>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4" fillId="0" borderId="0"/>
  </cellStyleXfs>
  <cellXfs count="157">
    <xf numFmtId="0" fontId="0" fillId="0" borderId="0" xfId="0"/>
    <xf numFmtId="0" fontId="1" fillId="2" borderId="0" xfId="1" applyFont="1" applyFill="1" applyProtection="1">
      <protection locked="0"/>
    </xf>
    <xf numFmtId="0" fontId="2" fillId="3" borderId="0" xfId="1" applyFont="1" applyFill="1" applyAlignment="1">
      <alignment horizontal="justify" shrinkToFit="1"/>
    </xf>
    <xf numFmtId="0" fontId="2" fillId="2" borderId="0" xfId="1" applyFont="1" applyFill="1" applyAlignment="1" applyProtection="1">
      <alignment horizontal="right" wrapText="1"/>
    </xf>
    <xf numFmtId="0" fontId="4" fillId="2" borderId="0" xfId="1" applyFont="1" applyFill="1" applyProtection="1"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1" fillId="2" borderId="0" xfId="1" applyFont="1" applyFill="1" applyProtection="1"/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3" fontId="8" fillId="3" borderId="0" xfId="1" applyNumberFormat="1" applyFont="1" applyFill="1" applyBorder="1" applyAlignment="1" applyProtection="1">
      <alignment vertical="top" wrapText="1"/>
    </xf>
    <xf numFmtId="0" fontId="1" fillId="3" borderId="0" xfId="1" applyFont="1" applyFill="1" applyProtection="1">
      <protection locked="0"/>
    </xf>
    <xf numFmtId="49" fontId="10" fillId="2" borderId="0" xfId="3" applyNumberFormat="1" applyFont="1" applyFill="1" applyProtection="1">
      <protection locked="0"/>
    </xf>
    <xf numFmtId="0" fontId="8" fillId="2" borderId="0" xfId="4" applyFont="1" applyFill="1" applyProtection="1">
      <protection locked="0"/>
    </xf>
    <xf numFmtId="0" fontId="7" fillId="3" borderId="0" xfId="4" applyFont="1" applyFill="1" applyProtection="1">
      <protection locked="0"/>
    </xf>
    <xf numFmtId="0" fontId="12" fillId="2" borderId="0" xfId="4" applyFont="1" applyFill="1" applyAlignment="1" applyProtection="1">
      <alignment wrapText="1"/>
      <protection locked="0"/>
    </xf>
    <xf numFmtId="0" fontId="7" fillId="2" borderId="0" xfId="4" applyFont="1" applyFill="1" applyProtection="1">
      <protection locked="0"/>
    </xf>
    <xf numFmtId="0" fontId="7" fillId="2" borderId="0" xfId="4" applyFont="1" applyFill="1" applyAlignment="1" applyProtection="1">
      <alignment wrapText="1"/>
      <protection locked="0"/>
    </xf>
    <xf numFmtId="0" fontId="7" fillId="2" borderId="0" xfId="4" applyFont="1" applyFill="1" applyAlignment="1" applyProtection="1">
      <alignment horizontal="left" wrapText="1"/>
      <protection locked="0"/>
    </xf>
    <xf numFmtId="3" fontId="1" fillId="3" borderId="0" xfId="1" applyNumberFormat="1" applyFont="1" applyFill="1" applyProtection="1">
      <protection locked="0"/>
    </xf>
    <xf numFmtId="0" fontId="15" fillId="3" borderId="0" xfId="1" applyFont="1" applyFill="1" applyAlignment="1" applyProtection="1">
      <alignment wrapText="1"/>
      <protection locked="0"/>
    </xf>
    <xf numFmtId="0" fontId="15" fillId="3" borderId="0" xfId="1" applyFont="1" applyFill="1" applyAlignment="1">
      <alignment wrapText="1"/>
    </xf>
    <xf numFmtId="0" fontId="15" fillId="3" borderId="0" xfId="1" applyFont="1" applyFill="1" applyAlignment="1" applyProtection="1">
      <alignment horizontal="right" wrapText="1"/>
    </xf>
    <xf numFmtId="0" fontId="4" fillId="3" borderId="0" xfId="1" applyFont="1" applyFill="1" applyProtection="1">
      <protection locked="0"/>
    </xf>
    <xf numFmtId="0" fontId="16" fillId="3" borderId="0" xfId="1" applyFont="1" applyFill="1" applyAlignment="1" applyProtection="1">
      <alignment horizontal="center"/>
      <protection locked="0"/>
    </xf>
    <xf numFmtId="0" fontId="3" fillId="3" borderId="0" xfId="1" applyFont="1" applyFill="1" applyAlignment="1" applyProtection="1">
      <protection locked="0"/>
    </xf>
    <xf numFmtId="3" fontId="3" fillId="3" borderId="0" xfId="1" applyNumberFormat="1" applyFont="1" applyFill="1" applyAlignment="1" applyProtection="1">
      <protection locked="0"/>
    </xf>
    <xf numFmtId="0" fontId="5" fillId="3" borderId="0" xfId="1" applyFont="1" applyFill="1" applyAlignment="1" applyProtection="1">
      <protection locked="0"/>
    </xf>
    <xf numFmtId="3" fontId="5" fillId="3" borderId="0" xfId="1" applyNumberFormat="1" applyFont="1" applyFill="1" applyAlignment="1" applyProtection="1">
      <protection locked="0"/>
    </xf>
    <xf numFmtId="0" fontId="17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protection locked="0"/>
    </xf>
    <xf numFmtId="3" fontId="6" fillId="3" borderId="0" xfId="1" applyNumberFormat="1" applyFont="1" applyFill="1" applyAlignment="1" applyProtection="1">
      <protection locked="0"/>
    </xf>
    <xf numFmtId="0" fontId="18" fillId="3" borderId="0" xfId="1" applyFont="1" applyFill="1" applyAlignment="1" applyProtection="1">
      <protection locked="0"/>
    </xf>
    <xf numFmtId="3" fontId="18" fillId="3" borderId="0" xfId="1" applyNumberFormat="1" applyFont="1" applyFill="1" applyAlignment="1" applyProtection="1">
      <protection locked="0"/>
    </xf>
    <xf numFmtId="0" fontId="10" fillId="3" borderId="0" xfId="1" applyFont="1" applyFill="1" applyAlignment="1" applyProtection="1">
      <alignment horizontal="center"/>
      <protection locked="0"/>
    </xf>
    <xf numFmtId="3" fontId="10" fillId="3" borderId="0" xfId="1" applyNumberFormat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/>
    </xf>
    <xf numFmtId="3" fontId="7" fillId="3" borderId="0" xfId="1" applyNumberFormat="1" applyFont="1" applyFill="1" applyAlignment="1" applyProtection="1">
      <alignment horizontal="center"/>
    </xf>
    <xf numFmtId="0" fontId="1" fillId="3" borderId="0" xfId="1" applyFont="1" applyFill="1" applyProtection="1"/>
    <xf numFmtId="3" fontId="1" fillId="3" borderId="0" xfId="1" applyNumberFormat="1" applyFont="1" applyFill="1" applyProtection="1"/>
    <xf numFmtId="0" fontId="7" fillId="3" borderId="0" xfId="1" applyFont="1" applyFill="1" applyAlignment="1" applyProtection="1">
      <alignment horizontal="right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Alignment="1" applyProtection="1">
      <alignment horizontal="center"/>
      <protection locked="0"/>
    </xf>
    <xf numFmtId="0" fontId="1" fillId="3" borderId="0" xfId="1" applyFont="1" applyFill="1" applyAlignment="1" applyProtection="1">
      <alignment horizontal="center"/>
      <protection locked="0"/>
    </xf>
    <xf numFmtId="3" fontId="7" fillId="3" borderId="1" xfId="1" applyNumberFormat="1" applyFont="1" applyFill="1" applyBorder="1" applyAlignment="1" applyProtection="1">
      <alignment horizontal="center"/>
      <protection locked="0"/>
    </xf>
    <xf numFmtId="0" fontId="13" fillId="3" borderId="3" xfId="1" applyFont="1" applyFill="1" applyBorder="1" applyAlignment="1" applyProtection="1">
      <alignment vertical="top" wrapText="1"/>
    </xf>
    <xf numFmtId="0" fontId="13" fillId="3" borderId="4" xfId="1" applyFont="1" applyFill="1" applyBorder="1" applyAlignment="1" applyProtection="1">
      <alignment horizontal="center" vertical="top" wrapText="1"/>
      <protection locked="0"/>
    </xf>
    <xf numFmtId="3" fontId="13" fillId="3" borderId="1" xfId="1" applyNumberFormat="1" applyFont="1" applyFill="1" applyBorder="1" applyAlignment="1" applyProtection="1">
      <alignment horizontal="right" vertical="top"/>
    </xf>
    <xf numFmtId="3" fontId="13" fillId="3" borderId="1" xfId="1" applyNumberFormat="1" applyFont="1" applyFill="1" applyBorder="1" applyAlignment="1" applyProtection="1">
      <alignment vertical="top"/>
    </xf>
    <xf numFmtId="3" fontId="10" fillId="3" borderId="0" xfId="2" applyNumberFormat="1" applyFont="1" applyFill="1" applyProtection="1">
      <protection locked="0"/>
    </xf>
    <xf numFmtId="0" fontId="19" fillId="3" borderId="0" xfId="2" applyFont="1" applyFill="1" applyAlignment="1" applyProtection="1">
      <alignment wrapText="1" shrinkToFit="1"/>
      <protection locked="0"/>
    </xf>
    <xf numFmtId="0" fontId="10" fillId="3" borderId="0" xfId="2" applyFont="1" applyFill="1" applyProtection="1">
      <protection locked="0"/>
    </xf>
    <xf numFmtId="0" fontId="9" fillId="3" borderId="0" xfId="1" applyFont="1" applyFill="1" applyProtection="1">
      <protection locked="0"/>
    </xf>
    <xf numFmtId="49" fontId="13" fillId="3" borderId="4" xfId="1" applyNumberFormat="1" applyFont="1" applyFill="1" applyBorder="1" applyAlignment="1" applyProtection="1">
      <alignment horizontal="center" vertical="top" wrapText="1"/>
      <protection locked="0"/>
    </xf>
    <xf numFmtId="3" fontId="13" fillId="3" borderId="1" xfId="1" applyNumberFormat="1" applyFont="1" applyFill="1" applyBorder="1" applyProtection="1">
      <protection locked="0"/>
    </xf>
    <xf numFmtId="0" fontId="20" fillId="3" borderId="1" xfId="1" applyNumberFormat="1" applyFont="1" applyFill="1" applyBorder="1" applyAlignment="1" applyProtection="1">
      <alignment horizontal="right" vertical="top"/>
    </xf>
    <xf numFmtId="3" fontId="20" fillId="3" borderId="1" xfId="1" applyNumberFormat="1" applyFont="1" applyFill="1" applyBorder="1" applyAlignment="1" applyProtection="1">
      <alignment horizontal="right" vertical="top"/>
    </xf>
    <xf numFmtId="3" fontId="13" fillId="3" borderId="1" xfId="1" applyNumberFormat="1" applyFont="1" applyFill="1" applyBorder="1" applyAlignment="1" applyProtection="1">
      <alignment horizontal="right"/>
      <protection locked="0"/>
    </xf>
    <xf numFmtId="0" fontId="20" fillId="3" borderId="3" xfId="1" applyFont="1" applyFill="1" applyBorder="1" applyAlignment="1" applyProtection="1">
      <alignment vertical="top" wrapText="1"/>
    </xf>
    <xf numFmtId="0" fontId="20" fillId="3" borderId="4" xfId="1" applyFont="1" applyFill="1" applyBorder="1" applyAlignment="1" applyProtection="1">
      <alignment horizontal="center" vertical="top" wrapText="1"/>
      <protection locked="0"/>
    </xf>
    <xf numFmtId="3" fontId="20" fillId="3" borderId="1" xfId="1" applyNumberFormat="1" applyFont="1" applyFill="1" applyBorder="1" applyAlignment="1" applyProtection="1">
      <alignment vertical="top"/>
    </xf>
    <xf numFmtId="3" fontId="11" fillId="3" borderId="0" xfId="2" applyNumberFormat="1" applyFont="1" applyFill="1" applyProtection="1">
      <protection locked="0"/>
    </xf>
    <xf numFmtId="0" fontId="11" fillId="3" borderId="0" xfId="2" applyFont="1" applyFill="1" applyProtection="1">
      <protection locked="0"/>
    </xf>
    <xf numFmtId="3" fontId="20" fillId="3" borderId="1" xfId="1" applyNumberFormat="1" applyFont="1" applyFill="1" applyBorder="1" applyAlignment="1" applyProtection="1">
      <alignment horizontal="right" vertical="top"/>
      <protection locked="0"/>
    </xf>
    <xf numFmtId="0" fontId="20" fillId="3" borderId="1" xfId="1" applyNumberFormat="1" applyFont="1" applyFill="1" applyBorder="1" applyAlignment="1" applyProtection="1">
      <alignment vertical="top"/>
    </xf>
    <xf numFmtId="3" fontId="9" fillId="3" borderId="0" xfId="1" applyNumberFormat="1" applyFont="1" applyFill="1" applyProtection="1">
      <protection locked="0"/>
    </xf>
    <xf numFmtId="3" fontId="13" fillId="3" borderId="1" xfId="1" applyNumberFormat="1" applyFont="1" applyFill="1" applyBorder="1" applyAlignment="1" applyProtection="1"/>
    <xf numFmtId="4" fontId="10" fillId="3" borderId="0" xfId="2" applyNumberFormat="1" applyFont="1" applyFill="1" applyProtection="1">
      <protection locked="0"/>
    </xf>
    <xf numFmtId="3" fontId="20" fillId="3" borderId="1" xfId="1" applyNumberFormat="1" applyFont="1" applyFill="1" applyBorder="1" applyAlignment="1" applyProtection="1">
      <alignment vertical="top"/>
      <protection locked="0"/>
    </xf>
    <xf numFmtId="4" fontId="11" fillId="3" borderId="0" xfId="2" applyNumberFormat="1" applyFont="1" applyFill="1" applyProtection="1">
      <protection locked="0"/>
    </xf>
    <xf numFmtId="3" fontId="20" fillId="3" borderId="1" xfId="1" applyNumberFormat="1" applyFont="1" applyFill="1" applyBorder="1" applyProtection="1">
      <protection locked="0"/>
    </xf>
    <xf numFmtId="49" fontId="20" fillId="3" borderId="4" xfId="1" applyNumberFormat="1" applyFont="1" applyFill="1" applyBorder="1" applyAlignment="1" applyProtection="1">
      <alignment horizontal="center" vertical="top" wrapText="1"/>
      <protection locked="0"/>
    </xf>
    <xf numFmtId="0" fontId="20" fillId="3" borderId="1" xfId="1" applyFont="1" applyFill="1" applyBorder="1" applyProtection="1">
      <protection locked="0"/>
    </xf>
    <xf numFmtId="49" fontId="13" fillId="3" borderId="5" xfId="1" applyNumberFormat="1" applyFont="1" applyFill="1" applyBorder="1" applyAlignment="1" applyProtection="1">
      <alignment horizontal="center" vertical="top" wrapText="1"/>
      <protection locked="0"/>
    </xf>
    <xf numFmtId="0" fontId="21" fillId="3" borderId="3" xfId="1" applyFont="1" applyFill="1" applyBorder="1" applyAlignment="1" applyProtection="1">
      <alignment vertical="top" wrapText="1"/>
    </xf>
    <xf numFmtId="3" fontId="21" fillId="3" borderId="1" xfId="1" applyNumberFormat="1" applyFont="1" applyFill="1" applyBorder="1" applyProtection="1">
      <protection locked="0"/>
    </xf>
    <xf numFmtId="3" fontId="13" fillId="3" borderId="1" xfId="1" applyNumberFormat="1" applyFont="1" applyFill="1" applyBorder="1" applyProtection="1"/>
    <xf numFmtId="49" fontId="20" fillId="3" borderId="5" xfId="1" applyNumberFormat="1" applyFont="1" applyFill="1" applyBorder="1" applyAlignment="1" applyProtection="1">
      <alignment horizontal="center" vertical="top" wrapText="1"/>
      <protection locked="0"/>
    </xf>
    <xf numFmtId="0" fontId="13" fillId="3" borderId="1" xfId="1" applyFont="1" applyFill="1" applyBorder="1" applyAlignment="1" applyProtection="1">
      <alignment vertical="top" wrapText="1"/>
    </xf>
    <xf numFmtId="49" fontId="13" fillId="3" borderId="1" xfId="1" applyNumberFormat="1" applyFont="1" applyFill="1" applyBorder="1" applyAlignment="1" applyProtection="1">
      <alignment horizontal="center"/>
      <protection locked="0"/>
    </xf>
    <xf numFmtId="0" fontId="21" fillId="3" borderId="1" xfId="1" applyFont="1" applyFill="1" applyBorder="1" applyAlignment="1" applyProtection="1">
      <alignment vertical="top" wrapText="1"/>
    </xf>
    <xf numFmtId="0" fontId="13" fillId="3" borderId="1" xfId="1" applyFont="1" applyFill="1" applyBorder="1" applyProtection="1">
      <protection locked="0"/>
    </xf>
    <xf numFmtId="3" fontId="22" fillId="3" borderId="0" xfId="1" applyNumberFormat="1" applyFont="1" applyFill="1" applyProtection="1">
      <protection locked="0"/>
    </xf>
    <xf numFmtId="0" fontId="10" fillId="3" borderId="0" xfId="1" applyFont="1" applyFill="1" applyAlignment="1" applyProtection="1">
      <alignment wrapText="1"/>
      <protection locked="0"/>
    </xf>
    <xf numFmtId="3" fontId="10" fillId="3" borderId="0" xfId="1" applyNumberFormat="1" applyFont="1" applyFill="1" applyAlignment="1" applyProtection="1">
      <alignment wrapText="1"/>
      <protection locked="0"/>
    </xf>
    <xf numFmtId="0" fontId="10" fillId="3" borderId="0" xfId="1" applyFont="1" applyFill="1" applyAlignment="1" applyProtection="1">
      <alignment horizontal="left" wrapText="1"/>
      <protection locked="0"/>
    </xf>
    <xf numFmtId="3" fontId="10" fillId="3" borderId="0" xfId="1" applyNumberFormat="1" applyFont="1" applyFill="1" applyAlignment="1" applyProtection="1">
      <alignment horizontal="left" wrapText="1"/>
      <protection locked="0"/>
    </xf>
    <xf numFmtId="0" fontId="21" fillId="3" borderId="0" xfId="5" applyFont="1" applyFill="1" applyAlignment="1" applyProtection="1">
      <protection locked="0"/>
    </xf>
    <xf numFmtId="0" fontId="23" fillId="3" borderId="0" xfId="5" applyFont="1" applyFill="1" applyProtection="1">
      <protection locked="0"/>
    </xf>
    <xf numFmtId="14" fontId="24" fillId="3" borderId="0" xfId="5" applyNumberFormat="1" applyFont="1" applyFill="1" applyProtection="1">
      <protection locked="0"/>
    </xf>
    <xf numFmtId="3" fontId="24" fillId="3" borderId="0" xfId="5" applyNumberFormat="1" applyFont="1" applyFill="1" applyProtection="1">
      <protection locked="0"/>
    </xf>
    <xf numFmtId="0" fontId="25" fillId="3" borderId="0" xfId="1" applyFont="1" applyFill="1" applyProtection="1">
      <protection locked="0"/>
    </xf>
    <xf numFmtId="3" fontId="25" fillId="3" borderId="0" xfId="1" applyNumberFormat="1" applyFont="1" applyFill="1" applyProtection="1">
      <protection locked="0"/>
    </xf>
    <xf numFmtId="0" fontId="12" fillId="3" borderId="0" xfId="5" applyFont="1" applyFill="1" applyAlignment="1" applyProtection="1">
      <alignment wrapText="1"/>
      <protection locked="0"/>
    </xf>
    <xf numFmtId="0" fontId="8" fillId="3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3" fontId="7" fillId="3" borderId="0" xfId="5" applyNumberFormat="1" applyFont="1" applyFill="1" applyProtection="1">
      <protection locked="0"/>
    </xf>
    <xf numFmtId="0" fontId="7" fillId="3" borderId="0" xfId="5" applyFont="1" applyFill="1" applyAlignment="1" applyProtection="1">
      <alignment wrapText="1"/>
      <protection locked="0"/>
    </xf>
    <xf numFmtId="0" fontId="7" fillId="3" borderId="0" xfId="5" applyFont="1" applyFill="1" applyAlignment="1" applyProtection="1">
      <alignment horizontal="left" wrapText="1"/>
      <protection locked="0"/>
    </xf>
    <xf numFmtId="49" fontId="10" fillId="3" borderId="0" xfId="3" applyNumberFormat="1" applyFont="1" applyFill="1" applyProtection="1">
      <protection locked="0"/>
    </xf>
    <xf numFmtId="0" fontId="2" fillId="2" borderId="0" xfId="1" applyFont="1" applyFill="1" applyAlignment="1" applyProtection="1">
      <alignment horizontal="right" wrapText="1"/>
      <protection locked="0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horizontal="center"/>
      <protection locked="0"/>
    </xf>
    <xf numFmtId="0" fontId="18" fillId="3" borderId="1" xfId="1" applyFont="1" applyFill="1" applyBorder="1" applyAlignment="1" applyProtection="1">
      <alignment horizontal="center"/>
      <protection locked="0"/>
    </xf>
    <xf numFmtId="0" fontId="5" fillId="2" borderId="1" xfId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center"/>
      <protection locked="0"/>
    </xf>
    <xf numFmtId="3" fontId="4" fillId="3" borderId="1" xfId="1" applyNumberFormat="1" applyFont="1" applyFill="1" applyBorder="1" applyProtection="1">
      <protection locked="0"/>
    </xf>
    <xf numFmtId="3" fontId="4" fillId="2" borderId="1" xfId="1" applyNumberFormat="1" applyFont="1" applyFill="1" applyBorder="1" applyProtection="1">
      <protection locked="0"/>
    </xf>
    <xf numFmtId="0" fontId="18" fillId="2" borderId="1" xfId="1" applyFont="1" applyFill="1" applyBorder="1" applyAlignment="1" applyProtection="1">
      <alignment horizontal="left" wrapText="1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3" fontId="18" fillId="3" borderId="1" xfId="1" applyNumberFormat="1" applyFont="1" applyFill="1" applyBorder="1" applyAlignment="1" applyProtection="1">
      <alignment vertical="top" wrapText="1"/>
      <protection locked="0"/>
    </xf>
    <xf numFmtId="0" fontId="26" fillId="2" borderId="1" xfId="1" applyFont="1" applyFill="1" applyBorder="1" applyAlignment="1" applyProtection="1">
      <alignment horizontal="left" wrapText="1"/>
    </xf>
    <xf numFmtId="0" fontId="26" fillId="2" borderId="1" xfId="1" applyFont="1" applyFill="1" applyBorder="1" applyAlignment="1" applyProtection="1">
      <alignment horizontal="center" vertical="center" wrapText="1"/>
      <protection locked="0"/>
    </xf>
    <xf numFmtId="3" fontId="26" fillId="3" borderId="1" xfId="1" applyNumberFormat="1" applyFont="1" applyFill="1" applyBorder="1" applyAlignment="1" applyProtection="1">
      <alignment vertical="top" wrapText="1"/>
      <protection locked="0"/>
    </xf>
    <xf numFmtId="0" fontId="27" fillId="2" borderId="0" xfId="1" applyFont="1" applyFill="1" applyProtection="1">
      <protection locked="0"/>
    </xf>
    <xf numFmtId="0" fontId="26" fillId="2" borderId="1" xfId="1" quotePrefix="1" applyFont="1" applyFill="1" applyBorder="1" applyAlignment="1" applyProtection="1">
      <alignment horizontal="left" wrapText="1"/>
    </xf>
    <xf numFmtId="49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wrapText="1"/>
    </xf>
    <xf numFmtId="0" fontId="26" fillId="2" borderId="1" xfId="1" applyFont="1" applyFill="1" applyBorder="1" applyAlignment="1" applyProtection="1">
      <alignment wrapText="1"/>
    </xf>
    <xf numFmtId="49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protection locked="0"/>
    </xf>
    <xf numFmtId="0" fontId="26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5" fillId="3" borderId="1" xfId="1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left" wrapText="1"/>
    </xf>
    <xf numFmtId="3" fontId="4" fillId="3" borderId="1" xfId="1" applyNumberFormat="1" applyFont="1" applyFill="1" applyBorder="1" applyAlignment="1" applyProtection="1">
      <alignment vertical="top" wrapText="1"/>
      <protection locked="0"/>
    </xf>
    <xf numFmtId="3" fontId="4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0" fontId="18" fillId="2" borderId="1" xfId="1" applyFont="1" applyFill="1" applyBorder="1" applyAlignment="1" applyProtection="1">
      <alignment horizontal="justify" wrapText="1"/>
    </xf>
    <xf numFmtId="3" fontId="18" fillId="2" borderId="1" xfId="1" applyNumberFormat="1" applyFont="1" applyFill="1" applyBorder="1" applyAlignment="1" applyProtection="1">
      <alignment vertical="top" wrapText="1"/>
      <protection locked="0"/>
    </xf>
    <xf numFmtId="3" fontId="27" fillId="3" borderId="1" xfId="1" applyNumberFormat="1" applyFont="1" applyFill="1" applyBorder="1" applyAlignment="1" applyProtection="1">
      <alignment vertical="top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</xf>
    <xf numFmtId="3" fontId="26" fillId="2" borderId="1" xfId="1" applyNumberFormat="1" applyFont="1" applyFill="1" applyBorder="1" applyAlignment="1" applyProtection="1">
      <alignment vertical="top" wrapText="1"/>
    </xf>
    <xf numFmtId="0" fontId="26" fillId="2" borderId="1" xfId="1" applyFont="1" applyFill="1" applyBorder="1" applyAlignment="1" applyProtection="1">
      <alignment horizontal="justify" wrapText="1"/>
    </xf>
    <xf numFmtId="3" fontId="26" fillId="2" borderId="1" xfId="1" applyNumberFormat="1" applyFont="1" applyFill="1" applyBorder="1" applyAlignment="1" applyProtection="1">
      <alignment vertical="top" wrapText="1"/>
      <protection locked="0"/>
    </xf>
    <xf numFmtId="3" fontId="18" fillId="3" borderId="1" xfId="1" applyNumberFormat="1" applyFont="1" applyFill="1" applyBorder="1" applyAlignment="1" applyProtection="1">
      <alignment vertical="top" wrapText="1"/>
    </xf>
    <xf numFmtId="3" fontId="18" fillId="2" borderId="1" xfId="1" applyNumberFormat="1" applyFont="1" applyFill="1" applyBorder="1" applyAlignment="1" applyProtection="1">
      <alignment vertical="top" wrapText="1"/>
    </xf>
    <xf numFmtId="0" fontId="26" fillId="2" borderId="1" xfId="1" applyFont="1" applyFill="1" applyBorder="1" applyAlignment="1" applyProtection="1">
      <alignment horizontal="center" vertical="center"/>
      <protection locked="0"/>
    </xf>
    <xf numFmtId="0" fontId="26" fillId="2" borderId="0" xfId="1" applyFont="1" applyFill="1" applyProtection="1"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Alignment="1"/>
    <xf numFmtId="0" fontId="5" fillId="2" borderId="0" xfId="4" applyFont="1" applyFill="1" applyProtection="1">
      <protection locked="0"/>
    </xf>
    <xf numFmtId="0" fontId="18" fillId="3" borderId="0" xfId="4" applyFont="1" applyFill="1" applyProtection="1">
      <protection locked="0"/>
    </xf>
    <xf numFmtId="14" fontId="18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alignment wrapText="1"/>
      <protection locked="0"/>
    </xf>
    <xf numFmtId="0" fontId="18" fillId="2" borderId="0" xfId="4" applyFont="1" applyFill="1" applyProtection="1">
      <protection locked="0"/>
    </xf>
    <xf numFmtId="16" fontId="18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locked="0"/>
    </xf>
  </cellXfs>
  <cellStyles count="6">
    <cellStyle name="Обычный" xfId="0" builtinId="0"/>
    <cellStyle name="Обычный 2" xfId="5" xr:uid="{F3C590C7-82CA-4393-92EB-A98E1B658B9D}"/>
    <cellStyle name="Обычный 3" xfId="4" xr:uid="{0BB2A487-485A-43AE-811F-C7339E9EB698}"/>
    <cellStyle name="Обычный_I0000609Айнаш" xfId="1" xr:uid="{D53397A9-665F-408C-AED6-876F3372CEE2}"/>
    <cellStyle name="Обычный_I0000709" xfId="2" xr:uid="{893F7702-1088-444F-8209-96AE129AEBB2}"/>
    <cellStyle name="Обычный_Приложения к Правилам по ИК_рус" xfId="3" xr:uid="{EBBC5CD1-51A7-46AF-9BFA-0720A8A544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8;&#1040;&#1057;_K1_01.01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_abdykarimov/&#1056;&#1072;&#1073;&#1086;&#1095;&#1080;&#1081;%20&#1089;&#1090;&#1086;&#1083;/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4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CBB3-DF29-46A3-BCA8-7F9BE66B2DFB}">
  <sheetPr>
    <tabColor rgb="FFFFC000"/>
    <pageSetUpPr fitToPage="1"/>
  </sheetPr>
  <dimension ref="A1:H126"/>
  <sheetViews>
    <sheetView tabSelected="1" zoomScaleNormal="100" zoomScaleSheetLayoutView="85" workbookViewId="0">
      <selection activeCell="A104" sqref="A104"/>
    </sheetView>
  </sheetViews>
  <sheetFormatPr defaultRowHeight="12.75" outlineLevelCol="1" x14ac:dyDescent="0.2"/>
  <cols>
    <col min="1" max="1" width="85" style="1" customWidth="1"/>
    <col min="2" max="2" width="12.140625" style="1" hidden="1" customWidth="1"/>
    <col min="3" max="3" width="15.85546875" style="14" hidden="1" customWidth="1" outlineLevel="1"/>
    <col min="4" max="4" width="17.7109375" style="1" hidden="1" customWidth="1" outlineLevel="1"/>
    <col min="5" max="5" width="15.85546875" style="14" hidden="1" customWidth="1" outlineLevel="1"/>
    <col min="6" max="6" width="17.7109375" style="1" hidden="1" customWidth="1" outlineLevel="1"/>
    <col min="7" max="7" width="18" style="14" customWidth="1" collapsed="1"/>
    <col min="8" max="8" width="17.7109375" style="1" customWidth="1"/>
    <col min="9" max="16384" width="9.140625" style="1"/>
  </cols>
  <sheetData>
    <row r="1" spans="1:8" x14ac:dyDescent="0.2">
      <c r="C1" s="103"/>
      <c r="D1" s="104"/>
      <c r="E1" s="103"/>
      <c r="F1" s="104"/>
      <c r="G1" s="103"/>
      <c r="H1" s="104"/>
    </row>
    <row r="2" spans="1:8" x14ac:dyDescent="0.2">
      <c r="C2" s="2"/>
      <c r="D2" s="3"/>
      <c r="E2" s="2"/>
      <c r="F2" s="3"/>
      <c r="G2" s="2"/>
      <c r="H2" s="3"/>
    </row>
    <row r="3" spans="1:8" s="4" customFormat="1" ht="14.25" x14ac:dyDescent="0.2">
      <c r="A3" s="105" t="s">
        <v>0</v>
      </c>
      <c r="B3" s="105"/>
      <c r="C3" s="105"/>
      <c r="D3" s="105"/>
    </row>
    <row r="4" spans="1:8" s="4" customFormat="1" ht="14.25" x14ac:dyDescent="0.2">
      <c r="A4" s="105" t="s">
        <v>286</v>
      </c>
      <c r="B4" s="105"/>
      <c r="C4" s="105"/>
      <c r="D4" s="105"/>
    </row>
    <row r="5" spans="1:8" s="4" customFormat="1" ht="14.25" x14ac:dyDescent="0.2">
      <c r="A5" s="106" t="s">
        <v>1</v>
      </c>
      <c r="B5" s="106"/>
      <c r="C5" s="106"/>
      <c r="D5" s="106"/>
    </row>
    <row r="6" spans="1:8" s="4" customFormat="1" ht="15" x14ac:dyDescent="0.25">
      <c r="A6" s="107" t="s">
        <v>2</v>
      </c>
      <c r="B6" s="107"/>
      <c r="C6" s="107"/>
      <c r="D6" s="107"/>
    </row>
    <row r="7" spans="1:8" s="8" customFormat="1" x14ac:dyDescent="0.2">
      <c r="A7" s="5"/>
      <c r="B7" s="5"/>
      <c r="C7" s="6" t="s">
        <v>283</v>
      </c>
      <c r="D7" s="7" t="s">
        <v>3</v>
      </c>
      <c r="E7" s="6" t="s">
        <v>284</v>
      </c>
      <c r="F7" s="7" t="s">
        <v>3</v>
      </c>
      <c r="G7" s="6"/>
      <c r="H7" s="7" t="s">
        <v>3</v>
      </c>
    </row>
    <row r="8" spans="1:8" s="4" customFormat="1" ht="42.75" x14ac:dyDescent="0.2">
      <c r="A8" s="108" t="s">
        <v>4</v>
      </c>
      <c r="B8" s="108" t="s">
        <v>5</v>
      </c>
      <c r="C8" s="109" t="s">
        <v>6</v>
      </c>
      <c r="D8" s="108" t="s">
        <v>7</v>
      </c>
      <c r="E8" s="109" t="s">
        <v>6</v>
      </c>
      <c r="F8" s="108" t="s">
        <v>7</v>
      </c>
      <c r="G8" s="109" t="s">
        <v>6</v>
      </c>
      <c r="H8" s="108" t="s">
        <v>7</v>
      </c>
    </row>
    <row r="9" spans="1:8" s="4" customFormat="1" ht="15" x14ac:dyDescent="0.25">
      <c r="A9" s="110">
        <v>1</v>
      </c>
      <c r="B9" s="110">
        <v>2</v>
      </c>
      <c r="C9" s="111">
        <v>3</v>
      </c>
      <c r="D9" s="110">
        <v>4</v>
      </c>
      <c r="E9" s="111">
        <v>3</v>
      </c>
      <c r="F9" s="110">
        <v>4</v>
      </c>
      <c r="G9" s="111">
        <v>3</v>
      </c>
      <c r="H9" s="110">
        <v>4</v>
      </c>
    </row>
    <row r="10" spans="1:8" s="4" customFormat="1" ht="14.25" x14ac:dyDescent="0.2">
      <c r="A10" s="112" t="s">
        <v>8</v>
      </c>
      <c r="B10" s="113"/>
      <c r="C10" s="114"/>
      <c r="D10" s="115"/>
      <c r="E10" s="114"/>
      <c r="F10" s="115"/>
      <c r="G10" s="114"/>
      <c r="H10" s="115"/>
    </row>
    <row r="11" spans="1:8" s="4" customFormat="1" ht="15" x14ac:dyDescent="0.25">
      <c r="A11" s="116" t="s">
        <v>9</v>
      </c>
      <c r="B11" s="117">
        <v>1</v>
      </c>
      <c r="C11" s="118">
        <f>C13+C14</f>
        <v>7126</v>
      </c>
      <c r="D11" s="118">
        <f>D13+D14</f>
        <v>34697</v>
      </c>
      <c r="E11" s="118">
        <f t="shared" ref="E11:H11" si="0">E13+E14</f>
        <v>5148</v>
      </c>
      <c r="F11" s="118">
        <f t="shared" si="0"/>
        <v>0</v>
      </c>
      <c r="G11" s="118">
        <f t="shared" si="0"/>
        <v>12274</v>
      </c>
      <c r="H11" s="118">
        <f t="shared" si="0"/>
        <v>34697</v>
      </c>
    </row>
    <row r="12" spans="1:8" s="122" customFormat="1" ht="15" hidden="1" x14ac:dyDescent="0.25">
      <c r="A12" s="119" t="s">
        <v>10</v>
      </c>
      <c r="B12" s="120"/>
      <c r="C12" s="121"/>
      <c r="D12" s="121"/>
      <c r="E12" s="121"/>
      <c r="F12" s="121"/>
      <c r="G12" s="121"/>
      <c r="H12" s="121"/>
    </row>
    <row r="13" spans="1:8" s="122" customFormat="1" ht="15" hidden="1" x14ac:dyDescent="0.25">
      <c r="A13" s="123" t="s">
        <v>11</v>
      </c>
      <c r="B13" s="124" t="s">
        <v>12</v>
      </c>
      <c r="C13" s="121"/>
      <c r="D13" s="121"/>
      <c r="E13" s="121"/>
      <c r="F13" s="121"/>
      <c r="G13" s="121"/>
      <c r="H13" s="121"/>
    </row>
    <row r="14" spans="1:8" s="122" customFormat="1" ht="15" hidden="1" x14ac:dyDescent="0.25">
      <c r="A14" s="119" t="s">
        <v>13</v>
      </c>
      <c r="B14" s="124" t="s">
        <v>14</v>
      </c>
      <c r="C14" s="121">
        <v>7126</v>
      </c>
      <c r="D14" s="121">
        <v>34697</v>
      </c>
      <c r="E14" s="121">
        <f>12000*429/1000</f>
        <v>5148</v>
      </c>
      <c r="F14" s="121"/>
      <c r="G14" s="121">
        <f>C14+E14</f>
        <v>12274</v>
      </c>
      <c r="H14" s="121">
        <f>D14+F14</f>
        <v>34697</v>
      </c>
    </row>
    <row r="15" spans="1:8" s="4" customFormat="1" ht="15" x14ac:dyDescent="0.25">
      <c r="A15" s="125" t="s">
        <v>15</v>
      </c>
      <c r="B15" s="117">
        <v>2</v>
      </c>
      <c r="C15" s="118"/>
      <c r="D15" s="118"/>
      <c r="E15" s="118"/>
      <c r="F15" s="118"/>
      <c r="G15" s="118"/>
      <c r="H15" s="118"/>
    </row>
    <row r="16" spans="1:8" s="4" customFormat="1" ht="15" x14ac:dyDescent="0.25">
      <c r="A16" s="125" t="s">
        <v>16</v>
      </c>
      <c r="B16" s="117">
        <v>3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</row>
    <row r="17" spans="1:8" s="122" customFormat="1" ht="15" hidden="1" x14ac:dyDescent="0.25">
      <c r="A17" s="126" t="s">
        <v>17</v>
      </c>
      <c r="B17" s="120"/>
      <c r="C17" s="121"/>
      <c r="D17" s="121"/>
      <c r="E17" s="121"/>
      <c r="F17" s="121"/>
      <c r="G17" s="121"/>
      <c r="H17" s="121"/>
    </row>
    <row r="18" spans="1:8" s="122" customFormat="1" ht="15" hidden="1" x14ac:dyDescent="0.25">
      <c r="A18" s="126" t="s">
        <v>18</v>
      </c>
      <c r="B18" s="124" t="s">
        <v>19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</row>
    <row r="19" spans="1:8" s="4" customFormat="1" ht="15" x14ac:dyDescent="0.25">
      <c r="A19" s="125" t="s">
        <v>20</v>
      </c>
      <c r="B19" s="117">
        <v>4</v>
      </c>
      <c r="C19" s="118">
        <v>120000</v>
      </c>
      <c r="D19" s="118">
        <v>552249</v>
      </c>
      <c r="E19" s="118"/>
      <c r="F19" s="118"/>
      <c r="G19" s="118">
        <f t="shared" ref="G19:G38" si="1">C19+E19</f>
        <v>120000</v>
      </c>
      <c r="H19" s="118">
        <f t="shared" ref="H19:H38" si="2">D19+F19</f>
        <v>552249</v>
      </c>
    </row>
    <row r="20" spans="1:8" s="122" customFormat="1" ht="15" x14ac:dyDescent="0.25">
      <c r="A20" s="126" t="s">
        <v>17</v>
      </c>
      <c r="B20" s="124"/>
      <c r="C20" s="121"/>
      <c r="D20" s="121"/>
      <c r="E20" s="121"/>
      <c r="F20" s="121"/>
      <c r="G20" s="121"/>
      <c r="H20" s="121"/>
    </row>
    <row r="21" spans="1:8" s="122" customFormat="1" ht="15" x14ac:dyDescent="0.25">
      <c r="A21" s="126" t="s">
        <v>18</v>
      </c>
      <c r="B21" s="124" t="s">
        <v>21</v>
      </c>
      <c r="C21" s="121"/>
      <c r="D21" s="121">
        <v>250</v>
      </c>
      <c r="E21" s="121"/>
      <c r="F21" s="121"/>
      <c r="G21" s="121">
        <f t="shared" si="1"/>
        <v>0</v>
      </c>
      <c r="H21" s="121">
        <f t="shared" si="2"/>
        <v>250</v>
      </c>
    </row>
    <row r="22" spans="1:8" s="4" customFormat="1" ht="30" x14ac:dyDescent="0.25">
      <c r="A22" s="125" t="s">
        <v>22</v>
      </c>
      <c r="B22" s="117">
        <v>5</v>
      </c>
      <c r="C22" s="118">
        <v>1002178</v>
      </c>
      <c r="D22" s="118">
        <v>3096948</v>
      </c>
      <c r="E22" s="118"/>
      <c r="F22" s="118"/>
      <c r="G22" s="118">
        <f t="shared" si="1"/>
        <v>1002178</v>
      </c>
      <c r="H22" s="118">
        <f t="shared" si="2"/>
        <v>3096948</v>
      </c>
    </row>
    <row r="23" spans="1:8" s="4" customFormat="1" ht="15" x14ac:dyDescent="0.25">
      <c r="A23" s="126" t="s">
        <v>17</v>
      </c>
      <c r="B23" s="117"/>
      <c r="C23" s="118"/>
      <c r="D23" s="118"/>
      <c r="E23" s="118"/>
      <c r="F23" s="118"/>
      <c r="G23" s="118"/>
      <c r="H23" s="118"/>
    </row>
    <row r="24" spans="1:8" s="122" customFormat="1" ht="15" x14ac:dyDescent="0.25">
      <c r="A24" s="126" t="s">
        <v>18</v>
      </c>
      <c r="B24" s="124" t="s">
        <v>23</v>
      </c>
      <c r="C24" s="121">
        <v>5891</v>
      </c>
      <c r="D24" s="121">
        <v>5818</v>
      </c>
      <c r="E24" s="121"/>
      <c r="F24" s="121"/>
      <c r="G24" s="121">
        <f t="shared" si="1"/>
        <v>5891</v>
      </c>
      <c r="H24" s="121">
        <f t="shared" si="2"/>
        <v>5818</v>
      </c>
    </row>
    <row r="25" spans="1:8" s="4" customFormat="1" ht="15" x14ac:dyDescent="0.25">
      <c r="A25" s="125" t="s">
        <v>24</v>
      </c>
      <c r="B25" s="117">
        <v>6</v>
      </c>
      <c r="C25" s="118">
        <v>1910024</v>
      </c>
      <c r="D25" s="118">
        <v>7650330</v>
      </c>
      <c r="E25" s="118"/>
      <c r="F25" s="118"/>
      <c r="G25" s="118">
        <f t="shared" si="1"/>
        <v>1910024</v>
      </c>
      <c r="H25" s="118">
        <f t="shared" si="2"/>
        <v>7650330</v>
      </c>
    </row>
    <row r="26" spans="1:8" s="122" customFormat="1" ht="15" x14ac:dyDescent="0.25">
      <c r="A26" s="126" t="s">
        <v>17</v>
      </c>
      <c r="B26" s="124"/>
      <c r="C26" s="121"/>
      <c r="D26" s="121"/>
      <c r="E26" s="121"/>
      <c r="F26" s="121"/>
      <c r="G26" s="121">
        <f t="shared" si="1"/>
        <v>0</v>
      </c>
      <c r="H26" s="121">
        <f t="shared" si="2"/>
        <v>0</v>
      </c>
    </row>
    <row r="27" spans="1:8" s="122" customFormat="1" ht="15" x14ac:dyDescent="0.25">
      <c r="A27" s="126" t="s">
        <v>18</v>
      </c>
      <c r="B27" s="124" t="s">
        <v>25</v>
      </c>
      <c r="C27" s="121">
        <v>12399</v>
      </c>
      <c r="D27" s="121">
        <v>46147</v>
      </c>
      <c r="E27" s="121"/>
      <c r="F27" s="121"/>
      <c r="G27" s="121">
        <f t="shared" si="1"/>
        <v>12399</v>
      </c>
      <c r="H27" s="121">
        <f t="shared" si="2"/>
        <v>46147</v>
      </c>
    </row>
    <row r="28" spans="1:8" s="4" customFormat="1" ht="15" x14ac:dyDescent="0.25">
      <c r="A28" s="125" t="s">
        <v>26</v>
      </c>
      <c r="B28" s="127" t="s">
        <v>27</v>
      </c>
      <c r="C28" s="118"/>
      <c r="D28" s="118"/>
      <c r="E28" s="118"/>
      <c r="F28" s="118"/>
      <c r="G28" s="118"/>
      <c r="H28" s="118"/>
    </row>
    <row r="29" spans="1:8" s="122" customFormat="1" ht="15" hidden="1" x14ac:dyDescent="0.25">
      <c r="A29" s="126" t="s">
        <v>17</v>
      </c>
      <c r="B29" s="124"/>
      <c r="C29" s="121"/>
      <c r="D29" s="121"/>
      <c r="E29" s="121"/>
      <c r="F29" s="121"/>
      <c r="G29" s="121"/>
      <c r="H29" s="121"/>
    </row>
    <row r="30" spans="1:8" s="122" customFormat="1" ht="15" hidden="1" x14ac:dyDescent="0.25">
      <c r="A30" s="126" t="s">
        <v>18</v>
      </c>
      <c r="B30" s="124" t="s">
        <v>28</v>
      </c>
      <c r="C30" s="121"/>
      <c r="D30" s="121"/>
      <c r="E30" s="121"/>
      <c r="F30" s="121"/>
      <c r="G30" s="121"/>
      <c r="H30" s="121"/>
    </row>
    <row r="31" spans="1:8" s="4" customFormat="1" ht="15" x14ac:dyDescent="0.25">
      <c r="A31" s="125" t="s">
        <v>29</v>
      </c>
      <c r="B31" s="117">
        <v>8</v>
      </c>
      <c r="C31" s="118"/>
      <c r="D31" s="118"/>
      <c r="E31" s="118"/>
      <c r="F31" s="118"/>
      <c r="G31" s="118"/>
      <c r="H31" s="118"/>
    </row>
    <row r="32" spans="1:8" s="4" customFormat="1" ht="15" x14ac:dyDescent="0.25">
      <c r="A32" s="125" t="s">
        <v>30</v>
      </c>
      <c r="B32" s="117">
        <v>9</v>
      </c>
      <c r="C32" s="118">
        <v>5122</v>
      </c>
      <c r="D32" s="118">
        <v>0</v>
      </c>
      <c r="E32" s="118">
        <v>-5122</v>
      </c>
      <c r="F32" s="118"/>
      <c r="G32" s="118">
        <f t="shared" si="1"/>
        <v>0</v>
      </c>
      <c r="H32" s="118">
        <f t="shared" si="2"/>
        <v>0</v>
      </c>
    </row>
    <row r="33" spans="1:8" s="4" customFormat="1" ht="15" x14ac:dyDescent="0.25">
      <c r="A33" s="125" t="s">
        <v>31</v>
      </c>
      <c r="B33" s="117">
        <v>10</v>
      </c>
      <c r="C33" s="118">
        <v>871</v>
      </c>
      <c r="D33" s="118">
        <v>866</v>
      </c>
      <c r="E33" s="118"/>
      <c r="F33" s="118"/>
      <c r="G33" s="118">
        <f t="shared" si="1"/>
        <v>871</v>
      </c>
      <c r="H33" s="118">
        <f t="shared" si="2"/>
        <v>866</v>
      </c>
    </row>
    <row r="34" spans="1:8" s="4" customFormat="1" ht="15" x14ac:dyDescent="0.25">
      <c r="A34" s="125" t="s">
        <v>32</v>
      </c>
      <c r="B34" s="117">
        <v>11</v>
      </c>
      <c r="C34" s="118"/>
      <c r="D34" s="118"/>
      <c r="E34" s="118"/>
      <c r="F34" s="118"/>
      <c r="G34" s="118">
        <f t="shared" si="1"/>
        <v>0</v>
      </c>
      <c r="H34" s="118">
        <f t="shared" si="2"/>
        <v>0</v>
      </c>
    </row>
    <row r="35" spans="1:8" s="4" customFormat="1" ht="15" x14ac:dyDescent="0.25">
      <c r="A35" s="128" t="s">
        <v>33</v>
      </c>
      <c r="B35" s="117">
        <v>12</v>
      </c>
      <c r="C35" s="118">
        <v>34672</v>
      </c>
      <c r="D35" s="118">
        <v>40470</v>
      </c>
      <c r="E35" s="118"/>
      <c r="F35" s="118"/>
      <c r="G35" s="118">
        <f t="shared" si="1"/>
        <v>34672</v>
      </c>
      <c r="H35" s="118">
        <f t="shared" si="2"/>
        <v>40470</v>
      </c>
    </row>
    <row r="36" spans="1:8" s="4" customFormat="1" ht="15" x14ac:dyDescent="0.25">
      <c r="A36" s="125" t="s">
        <v>34</v>
      </c>
      <c r="B36" s="117">
        <v>13</v>
      </c>
      <c r="C36" s="118">
        <v>2199</v>
      </c>
      <c r="D36" s="118">
        <v>2199</v>
      </c>
      <c r="E36" s="118"/>
      <c r="F36" s="118"/>
      <c r="G36" s="118">
        <f t="shared" si="1"/>
        <v>2199</v>
      </c>
      <c r="H36" s="118">
        <f t="shared" si="2"/>
        <v>2199</v>
      </c>
    </row>
    <row r="37" spans="1:8" s="4" customFormat="1" ht="15" x14ac:dyDescent="0.25">
      <c r="A37" s="125" t="s">
        <v>35</v>
      </c>
      <c r="B37" s="117">
        <v>14</v>
      </c>
      <c r="C37" s="118">
        <v>5373897</v>
      </c>
      <c r="D37" s="118">
        <v>2084458</v>
      </c>
      <c r="E37" s="118"/>
      <c r="F37" s="118"/>
      <c r="G37" s="118">
        <f t="shared" si="1"/>
        <v>5373897</v>
      </c>
      <c r="H37" s="118">
        <f t="shared" si="2"/>
        <v>2084458</v>
      </c>
    </row>
    <row r="38" spans="1:8" s="4" customFormat="1" ht="15" x14ac:dyDescent="0.25">
      <c r="A38" s="125" t="s">
        <v>36</v>
      </c>
      <c r="B38" s="117">
        <v>15</v>
      </c>
      <c r="C38" s="118">
        <v>8590</v>
      </c>
      <c r="D38" s="118">
        <v>7752</v>
      </c>
      <c r="E38" s="118"/>
      <c r="F38" s="118"/>
      <c r="G38" s="118">
        <f t="shared" si="1"/>
        <v>8590</v>
      </c>
      <c r="H38" s="118">
        <f t="shared" si="2"/>
        <v>7752</v>
      </c>
    </row>
    <row r="39" spans="1:8" s="122" customFormat="1" ht="15" hidden="1" x14ac:dyDescent="0.25">
      <c r="A39" s="129" t="s">
        <v>17</v>
      </c>
      <c r="B39" s="120"/>
      <c r="C39" s="121"/>
      <c r="D39" s="121"/>
      <c r="E39" s="121"/>
      <c r="F39" s="121"/>
      <c r="G39" s="121"/>
      <c r="H39" s="121"/>
    </row>
    <row r="40" spans="1:8" s="122" customFormat="1" ht="15" hidden="1" x14ac:dyDescent="0.25">
      <c r="A40" s="129" t="s">
        <v>37</v>
      </c>
      <c r="B40" s="124" t="s">
        <v>38</v>
      </c>
      <c r="C40" s="121"/>
      <c r="D40" s="121"/>
      <c r="E40" s="121"/>
      <c r="F40" s="121"/>
      <c r="G40" s="121"/>
      <c r="H40" s="121"/>
    </row>
    <row r="41" spans="1:8" s="122" customFormat="1" ht="15" hidden="1" x14ac:dyDescent="0.25">
      <c r="A41" s="129" t="s">
        <v>39</v>
      </c>
      <c r="B41" s="124" t="s">
        <v>40</v>
      </c>
      <c r="C41" s="121"/>
      <c r="D41" s="121"/>
      <c r="E41" s="121"/>
      <c r="F41" s="121"/>
      <c r="G41" s="121"/>
      <c r="H41" s="121"/>
    </row>
    <row r="42" spans="1:8" s="122" customFormat="1" ht="15" hidden="1" x14ac:dyDescent="0.25">
      <c r="A42" s="129" t="s">
        <v>41</v>
      </c>
      <c r="B42" s="124" t="s">
        <v>42</v>
      </c>
      <c r="C42" s="121"/>
      <c r="D42" s="121"/>
      <c r="E42" s="121"/>
      <c r="F42" s="121"/>
      <c r="G42" s="121"/>
      <c r="H42" s="121"/>
    </row>
    <row r="43" spans="1:8" s="122" customFormat="1" ht="15" hidden="1" x14ac:dyDescent="0.25">
      <c r="A43" s="129" t="s">
        <v>43</v>
      </c>
      <c r="B43" s="124" t="s">
        <v>44</v>
      </c>
      <c r="C43" s="121">
        <v>405</v>
      </c>
      <c r="D43" s="121">
        <v>535</v>
      </c>
      <c r="E43" s="121"/>
      <c r="F43" s="121"/>
      <c r="G43" s="121">
        <f t="shared" ref="G43" si="3">C43+E43</f>
        <v>405</v>
      </c>
      <c r="H43" s="121">
        <f t="shared" ref="H43" si="4">D43+F43</f>
        <v>535</v>
      </c>
    </row>
    <row r="44" spans="1:8" s="122" customFormat="1" ht="15" hidden="1" x14ac:dyDescent="0.25">
      <c r="A44" s="129" t="s">
        <v>45</v>
      </c>
      <c r="B44" s="124" t="s">
        <v>46</v>
      </c>
      <c r="C44" s="121"/>
      <c r="D44" s="121"/>
      <c r="E44" s="121"/>
      <c r="F44" s="121"/>
      <c r="G44" s="121"/>
      <c r="H44" s="121"/>
    </row>
    <row r="45" spans="1:8" s="122" customFormat="1" ht="15" hidden="1" x14ac:dyDescent="0.25">
      <c r="A45" s="129" t="s">
        <v>47</v>
      </c>
      <c r="B45" s="124" t="s">
        <v>48</v>
      </c>
      <c r="C45" s="121">
        <v>7417</v>
      </c>
      <c r="D45" s="121">
        <v>6667</v>
      </c>
      <c r="E45" s="121"/>
      <c r="F45" s="121"/>
      <c r="G45" s="121">
        <f t="shared" ref="G45:G46" si="5">C45+E45</f>
        <v>7417</v>
      </c>
      <c r="H45" s="121">
        <f t="shared" ref="H45:H46" si="6">D45+F45</f>
        <v>6667</v>
      </c>
    </row>
    <row r="46" spans="1:8" s="122" customFormat="1" ht="15" hidden="1" x14ac:dyDescent="0.25">
      <c r="A46" s="129" t="s">
        <v>49</v>
      </c>
      <c r="B46" s="124" t="s">
        <v>50</v>
      </c>
      <c r="C46" s="121">
        <v>768</v>
      </c>
      <c r="D46" s="121">
        <v>550</v>
      </c>
      <c r="E46" s="121"/>
      <c r="F46" s="121"/>
      <c r="G46" s="121">
        <f t="shared" si="5"/>
        <v>768</v>
      </c>
      <c r="H46" s="121">
        <f t="shared" si="6"/>
        <v>550</v>
      </c>
    </row>
    <row r="47" spans="1:8" s="122" customFormat="1" ht="15" hidden="1" x14ac:dyDescent="0.25">
      <c r="A47" s="129" t="s">
        <v>51</v>
      </c>
      <c r="B47" s="124" t="s">
        <v>52</v>
      </c>
      <c r="C47" s="121"/>
      <c r="D47" s="121"/>
      <c r="E47" s="121"/>
      <c r="F47" s="121"/>
      <c r="G47" s="121"/>
      <c r="H47" s="121"/>
    </row>
    <row r="48" spans="1:8" s="122" customFormat="1" ht="15" hidden="1" x14ac:dyDescent="0.25">
      <c r="A48" s="129" t="s">
        <v>53</v>
      </c>
      <c r="B48" s="124" t="s">
        <v>54</v>
      </c>
      <c r="C48" s="121"/>
      <c r="D48" s="121"/>
      <c r="E48" s="121"/>
      <c r="F48" s="121"/>
      <c r="G48" s="121"/>
      <c r="H48" s="121"/>
    </row>
    <row r="49" spans="1:8" s="122" customFormat="1" ht="15" hidden="1" x14ac:dyDescent="0.25">
      <c r="A49" s="126" t="s">
        <v>55</v>
      </c>
      <c r="B49" s="124" t="s">
        <v>56</v>
      </c>
      <c r="C49" s="121"/>
      <c r="D49" s="121"/>
      <c r="E49" s="121"/>
      <c r="F49" s="121"/>
      <c r="G49" s="121"/>
      <c r="H49" s="121"/>
    </row>
    <row r="50" spans="1:8" s="122" customFormat="1" ht="15" hidden="1" x14ac:dyDescent="0.25">
      <c r="A50" s="126" t="s">
        <v>57</v>
      </c>
      <c r="B50" s="124" t="s">
        <v>58</v>
      </c>
      <c r="C50" s="121"/>
      <c r="D50" s="121"/>
      <c r="E50" s="121"/>
      <c r="F50" s="121"/>
      <c r="G50" s="121"/>
      <c r="H50" s="121"/>
    </row>
    <row r="51" spans="1:8" s="4" customFormat="1" ht="15" x14ac:dyDescent="0.25">
      <c r="A51" s="125" t="s">
        <v>59</v>
      </c>
      <c r="B51" s="127" t="s">
        <v>60</v>
      </c>
      <c r="C51" s="118"/>
      <c r="D51" s="118"/>
      <c r="E51" s="118"/>
      <c r="F51" s="118"/>
      <c r="G51" s="118"/>
      <c r="H51" s="118"/>
    </row>
    <row r="52" spans="1:8" s="122" customFormat="1" ht="15" hidden="1" x14ac:dyDescent="0.25">
      <c r="A52" s="126" t="s">
        <v>17</v>
      </c>
      <c r="B52" s="124"/>
      <c r="C52" s="121"/>
      <c r="D52" s="121"/>
      <c r="E52" s="121"/>
      <c r="F52" s="121"/>
      <c r="G52" s="121"/>
      <c r="H52" s="121"/>
    </row>
    <row r="53" spans="1:8" s="122" customFormat="1" ht="15" hidden="1" x14ac:dyDescent="0.25">
      <c r="A53" s="126" t="s">
        <v>61</v>
      </c>
      <c r="B53" s="124" t="s">
        <v>62</v>
      </c>
      <c r="C53" s="121"/>
      <c r="D53" s="121"/>
      <c r="E53" s="121"/>
      <c r="F53" s="121"/>
      <c r="G53" s="121"/>
      <c r="H53" s="121"/>
    </row>
    <row r="54" spans="1:8" s="122" customFormat="1" ht="15" hidden="1" x14ac:dyDescent="0.25">
      <c r="A54" s="126" t="s">
        <v>63</v>
      </c>
      <c r="B54" s="124" t="s">
        <v>64</v>
      </c>
      <c r="C54" s="121"/>
      <c r="D54" s="121"/>
      <c r="E54" s="121"/>
      <c r="F54" s="121"/>
      <c r="G54" s="121"/>
      <c r="H54" s="121"/>
    </row>
    <row r="55" spans="1:8" s="122" customFormat="1" ht="15" hidden="1" x14ac:dyDescent="0.25">
      <c r="A55" s="126" t="s">
        <v>65</v>
      </c>
      <c r="B55" s="124" t="s">
        <v>66</v>
      </c>
      <c r="C55" s="121"/>
      <c r="D55" s="121"/>
      <c r="E55" s="121"/>
      <c r="F55" s="121"/>
      <c r="G55" s="121"/>
      <c r="H55" s="121"/>
    </row>
    <row r="56" spans="1:8" s="122" customFormat="1" ht="15" hidden="1" x14ac:dyDescent="0.25">
      <c r="A56" s="126" t="s">
        <v>67</v>
      </c>
      <c r="B56" s="124" t="s">
        <v>68</v>
      </c>
      <c r="C56" s="118"/>
      <c r="D56" s="121"/>
      <c r="E56" s="118"/>
      <c r="F56" s="121"/>
      <c r="G56" s="118"/>
      <c r="H56" s="121"/>
    </row>
    <row r="57" spans="1:8" s="4" customFormat="1" ht="15" x14ac:dyDescent="0.25">
      <c r="A57" s="125" t="s">
        <v>69</v>
      </c>
      <c r="B57" s="117">
        <v>17</v>
      </c>
      <c r="C57" s="118">
        <v>155332</v>
      </c>
      <c r="D57" s="118">
        <v>53556</v>
      </c>
      <c r="E57" s="118"/>
      <c r="F57" s="118"/>
      <c r="G57" s="118">
        <f t="shared" ref="G57:G59" si="7">C57+E57</f>
        <v>155332</v>
      </c>
      <c r="H57" s="118">
        <f t="shared" ref="H57:H59" si="8">D57+F57</f>
        <v>53556</v>
      </c>
    </row>
    <row r="58" spans="1:8" s="4" customFormat="1" ht="15" x14ac:dyDescent="0.25">
      <c r="A58" s="125" t="s">
        <v>70</v>
      </c>
      <c r="B58" s="117">
        <v>18</v>
      </c>
      <c r="C58" s="118">
        <v>14149</v>
      </c>
      <c r="D58" s="118">
        <v>4612</v>
      </c>
      <c r="E58" s="118"/>
      <c r="F58" s="118"/>
      <c r="G58" s="118">
        <f t="shared" si="7"/>
        <v>14149</v>
      </c>
      <c r="H58" s="118">
        <f t="shared" si="8"/>
        <v>4612</v>
      </c>
    </row>
    <row r="59" spans="1:8" s="4" customFormat="1" ht="15" x14ac:dyDescent="0.25">
      <c r="A59" s="125" t="s">
        <v>71</v>
      </c>
      <c r="B59" s="117">
        <v>19</v>
      </c>
      <c r="C59" s="118">
        <v>4888623</v>
      </c>
      <c r="D59" s="118">
        <v>511644</v>
      </c>
      <c r="E59" s="118"/>
      <c r="F59" s="118"/>
      <c r="G59" s="118">
        <f t="shared" si="7"/>
        <v>4888623</v>
      </c>
      <c r="H59" s="118">
        <f t="shared" si="8"/>
        <v>511644</v>
      </c>
    </row>
    <row r="60" spans="1:8" s="4" customFormat="1" ht="15" x14ac:dyDescent="0.25">
      <c r="A60" s="125" t="s">
        <v>72</v>
      </c>
      <c r="B60" s="117">
        <v>20</v>
      </c>
      <c r="C60" s="118"/>
      <c r="D60" s="118"/>
      <c r="E60" s="118"/>
      <c r="F60" s="118"/>
      <c r="G60" s="118"/>
      <c r="H60" s="118"/>
    </row>
    <row r="61" spans="1:8" s="4" customFormat="1" ht="15" x14ac:dyDescent="0.2">
      <c r="A61" s="130" t="s">
        <v>73</v>
      </c>
      <c r="B61" s="117">
        <v>21</v>
      </c>
      <c r="C61" s="131">
        <f>C11+C15+C16+C19+C22+C25+C28+C31+C32+C33+C34+C35+C36+C37+C38+C51+C57+C58+C59+C60</f>
        <v>13522783</v>
      </c>
      <c r="D61" s="131">
        <f>D11+D15+D16+D19+D22+D25+D28+D31+D32+D33+D34+D35+D36+D37+D38+D51+D57+D58+D59+D60</f>
        <v>14039781</v>
      </c>
      <c r="E61" s="131">
        <f t="shared" ref="E61:H61" si="9">E11+E15+E16+E19+E22+E25+E28+E31+E32+E33+E34+E35+E36+E37+E38+E51+E57+E58+E59+E60</f>
        <v>26</v>
      </c>
      <c r="F61" s="131">
        <f t="shared" si="9"/>
        <v>0</v>
      </c>
      <c r="G61" s="131">
        <f t="shared" si="9"/>
        <v>13522809</v>
      </c>
      <c r="H61" s="131">
        <f t="shared" si="9"/>
        <v>14039781</v>
      </c>
    </row>
    <row r="62" spans="1:8" s="4" customFormat="1" ht="15" x14ac:dyDescent="0.2">
      <c r="A62" s="132" t="s">
        <v>74</v>
      </c>
      <c r="B62" s="117"/>
      <c r="C62" s="133"/>
      <c r="D62" s="134"/>
      <c r="E62" s="133"/>
      <c r="F62" s="134"/>
      <c r="G62" s="133"/>
      <c r="H62" s="134"/>
    </row>
    <row r="63" spans="1:8" s="4" customFormat="1" ht="15" x14ac:dyDescent="0.25">
      <c r="A63" s="125" t="s">
        <v>75</v>
      </c>
      <c r="B63" s="117">
        <v>22</v>
      </c>
      <c r="C63" s="118"/>
      <c r="D63" s="135">
        <v>0</v>
      </c>
      <c r="E63" s="118"/>
      <c r="F63" s="135">
        <v>0</v>
      </c>
      <c r="G63" s="118"/>
      <c r="H63" s="135">
        <v>0</v>
      </c>
    </row>
    <row r="64" spans="1:8" s="4" customFormat="1" ht="15" x14ac:dyDescent="0.25">
      <c r="A64" s="136" t="s">
        <v>76</v>
      </c>
      <c r="B64" s="117">
        <v>23</v>
      </c>
      <c r="C64" s="118"/>
      <c r="D64" s="137"/>
      <c r="E64" s="118"/>
      <c r="F64" s="137"/>
      <c r="G64" s="118"/>
      <c r="H64" s="137"/>
    </row>
    <row r="65" spans="1:8" s="4" customFormat="1" ht="15" x14ac:dyDescent="0.25">
      <c r="A65" s="116" t="s">
        <v>77</v>
      </c>
      <c r="B65" s="117">
        <v>24</v>
      </c>
      <c r="C65" s="118"/>
      <c r="D65" s="118">
        <v>104616</v>
      </c>
      <c r="E65" s="118"/>
      <c r="F65" s="118"/>
      <c r="G65" s="118">
        <f t="shared" ref="G65" si="10">C65+E65</f>
        <v>0</v>
      </c>
      <c r="H65" s="118">
        <f t="shared" ref="H65" si="11">D65+F65</f>
        <v>104616</v>
      </c>
    </row>
    <row r="66" spans="1:8" s="4" customFormat="1" ht="15" x14ac:dyDescent="0.25">
      <c r="A66" s="116" t="s">
        <v>78</v>
      </c>
      <c r="B66" s="117">
        <v>25</v>
      </c>
      <c r="C66" s="133"/>
      <c r="D66" s="134"/>
      <c r="E66" s="133"/>
      <c r="F66" s="134"/>
      <c r="G66" s="133"/>
      <c r="H66" s="134"/>
    </row>
    <row r="67" spans="1:8" s="4" customFormat="1" ht="15" x14ac:dyDescent="0.25">
      <c r="A67" s="116" t="s">
        <v>79</v>
      </c>
      <c r="B67" s="117">
        <v>26</v>
      </c>
      <c r="C67" s="118"/>
      <c r="D67" s="134"/>
      <c r="E67" s="118"/>
      <c r="F67" s="134"/>
      <c r="G67" s="118"/>
      <c r="H67" s="134"/>
    </row>
    <row r="68" spans="1:8" s="4" customFormat="1" ht="15" x14ac:dyDescent="0.25">
      <c r="A68" s="116" t="s">
        <v>80</v>
      </c>
      <c r="B68" s="117">
        <v>27</v>
      </c>
      <c r="C68" s="118"/>
      <c r="D68" s="134"/>
      <c r="E68" s="118"/>
      <c r="F68" s="134"/>
      <c r="G68" s="118"/>
      <c r="H68" s="134"/>
    </row>
    <row r="69" spans="1:8" s="4" customFormat="1" ht="15" x14ac:dyDescent="0.25">
      <c r="A69" s="116" t="s">
        <v>81</v>
      </c>
      <c r="B69" s="117">
        <v>28</v>
      </c>
      <c r="C69" s="118">
        <v>3731</v>
      </c>
      <c r="D69" s="118">
        <v>1044</v>
      </c>
      <c r="E69" s="118"/>
      <c r="F69" s="118"/>
      <c r="G69" s="118">
        <f t="shared" ref="G69" si="12">C69+E69</f>
        <v>3731</v>
      </c>
      <c r="H69" s="118">
        <f t="shared" ref="H69" si="13">D69+F69</f>
        <v>1044</v>
      </c>
    </row>
    <row r="70" spans="1:8" s="4" customFormat="1" ht="15" x14ac:dyDescent="0.25">
      <c r="A70" s="116" t="s">
        <v>82</v>
      </c>
      <c r="B70" s="117">
        <v>29</v>
      </c>
      <c r="C70" s="118">
        <f>SUM(C72:C83)</f>
        <v>1065</v>
      </c>
      <c r="D70" s="118">
        <f>SUM(D72:D83)</f>
        <v>425</v>
      </c>
      <c r="E70" s="118">
        <f t="shared" ref="E70:H70" si="14">SUM(E72:E83)</f>
        <v>0</v>
      </c>
      <c r="F70" s="118">
        <f t="shared" si="14"/>
        <v>0</v>
      </c>
      <c r="G70" s="118">
        <f t="shared" si="14"/>
        <v>1065</v>
      </c>
      <c r="H70" s="118">
        <f t="shared" si="14"/>
        <v>425</v>
      </c>
    </row>
    <row r="71" spans="1:8" s="122" customFormat="1" ht="15" hidden="1" x14ac:dyDescent="0.25">
      <c r="A71" s="119" t="s">
        <v>17</v>
      </c>
      <c r="B71" s="120"/>
      <c r="C71" s="121"/>
      <c r="D71" s="121"/>
      <c r="E71" s="121"/>
      <c r="F71" s="121"/>
      <c r="G71" s="121"/>
      <c r="H71" s="121"/>
    </row>
    <row r="72" spans="1:8" s="122" customFormat="1" ht="15" hidden="1" x14ac:dyDescent="0.25">
      <c r="A72" s="119" t="s">
        <v>83</v>
      </c>
      <c r="B72" s="124" t="s">
        <v>84</v>
      </c>
      <c r="C72" s="121"/>
      <c r="D72" s="121"/>
      <c r="E72" s="121"/>
      <c r="F72" s="121"/>
      <c r="G72" s="121"/>
      <c r="H72" s="121"/>
    </row>
    <row r="73" spans="1:8" s="122" customFormat="1" ht="15" hidden="1" x14ac:dyDescent="0.25">
      <c r="A73" s="119" t="s">
        <v>85</v>
      </c>
      <c r="B73" s="124" t="s">
        <v>86</v>
      </c>
      <c r="C73" s="121"/>
      <c r="D73" s="121"/>
      <c r="E73" s="121"/>
      <c r="F73" s="121"/>
      <c r="G73" s="121"/>
      <c r="H73" s="121"/>
    </row>
    <row r="74" spans="1:8" s="122" customFormat="1" ht="15" hidden="1" x14ac:dyDescent="0.25">
      <c r="A74" s="119" t="s">
        <v>87</v>
      </c>
      <c r="B74" s="124" t="s">
        <v>88</v>
      </c>
      <c r="C74" s="121"/>
      <c r="D74" s="121"/>
      <c r="E74" s="121"/>
      <c r="F74" s="121"/>
      <c r="G74" s="121"/>
      <c r="H74" s="121"/>
    </row>
    <row r="75" spans="1:8" s="122" customFormat="1" ht="15" hidden="1" x14ac:dyDescent="0.25">
      <c r="A75" s="119" t="s">
        <v>89</v>
      </c>
      <c r="B75" s="124" t="s">
        <v>90</v>
      </c>
      <c r="C75" s="121"/>
      <c r="D75" s="121"/>
      <c r="E75" s="121"/>
      <c r="F75" s="121"/>
      <c r="G75" s="121"/>
      <c r="H75" s="121"/>
    </row>
    <row r="76" spans="1:8" s="122" customFormat="1" ht="15" hidden="1" x14ac:dyDescent="0.25">
      <c r="A76" s="119" t="s">
        <v>91</v>
      </c>
      <c r="B76" s="124" t="s">
        <v>92</v>
      </c>
      <c r="C76" s="121"/>
      <c r="D76" s="121"/>
      <c r="E76" s="121"/>
      <c r="F76" s="121"/>
      <c r="G76" s="121"/>
      <c r="H76" s="121"/>
    </row>
    <row r="77" spans="1:8" s="122" customFormat="1" ht="15" hidden="1" x14ac:dyDescent="0.25">
      <c r="A77" s="119" t="s">
        <v>93</v>
      </c>
      <c r="B77" s="124" t="s">
        <v>94</v>
      </c>
      <c r="C77" s="121"/>
      <c r="D77" s="121"/>
      <c r="E77" s="121"/>
      <c r="F77" s="121"/>
      <c r="G77" s="121"/>
      <c r="H77" s="121"/>
    </row>
    <row r="78" spans="1:8" s="122" customFormat="1" ht="15" hidden="1" x14ac:dyDescent="0.25">
      <c r="A78" s="119" t="s">
        <v>95</v>
      </c>
      <c r="B78" s="124" t="s">
        <v>96</v>
      </c>
      <c r="C78" s="121">
        <v>294</v>
      </c>
      <c r="D78" s="121">
        <v>23</v>
      </c>
      <c r="E78" s="121"/>
      <c r="F78" s="121"/>
      <c r="G78" s="121">
        <f t="shared" ref="G78:G79" si="15">C78+E78</f>
        <v>294</v>
      </c>
      <c r="H78" s="121">
        <f t="shared" ref="H78:H79" si="16">D78+F78</f>
        <v>23</v>
      </c>
    </row>
    <row r="79" spans="1:8" s="122" customFormat="1" ht="15" hidden="1" x14ac:dyDescent="0.25">
      <c r="A79" s="119" t="s">
        <v>97</v>
      </c>
      <c r="B79" s="124" t="s">
        <v>98</v>
      </c>
      <c r="C79" s="121">
        <v>43</v>
      </c>
      <c r="D79" s="121">
        <v>0</v>
      </c>
      <c r="E79" s="121"/>
      <c r="F79" s="121"/>
      <c r="G79" s="121">
        <f t="shared" si="15"/>
        <v>43</v>
      </c>
      <c r="H79" s="121">
        <f t="shared" si="16"/>
        <v>0</v>
      </c>
    </row>
    <row r="80" spans="1:8" s="122" customFormat="1" ht="15" hidden="1" x14ac:dyDescent="0.25">
      <c r="A80" s="119" t="s">
        <v>99</v>
      </c>
      <c r="B80" s="124" t="s">
        <v>100</v>
      </c>
      <c r="C80" s="121"/>
      <c r="D80" s="121"/>
      <c r="E80" s="121"/>
      <c r="F80" s="121"/>
      <c r="G80" s="121"/>
      <c r="H80" s="121"/>
    </row>
    <row r="81" spans="1:8" s="122" customFormat="1" ht="15" hidden="1" x14ac:dyDescent="0.25">
      <c r="A81" s="119" t="s">
        <v>101</v>
      </c>
      <c r="B81" s="124" t="s">
        <v>102</v>
      </c>
      <c r="C81" s="121">
        <v>728</v>
      </c>
      <c r="D81" s="121">
        <v>401</v>
      </c>
      <c r="E81" s="121"/>
      <c r="F81" s="121"/>
      <c r="G81" s="121">
        <f t="shared" ref="G81:G82" si="17">C81+E81</f>
        <v>728</v>
      </c>
      <c r="H81" s="121">
        <f t="shared" ref="H81:H82" si="18">D81+F81</f>
        <v>401</v>
      </c>
    </row>
    <row r="82" spans="1:8" s="122" customFormat="1" ht="15" hidden="1" x14ac:dyDescent="0.25">
      <c r="A82" s="119" t="s">
        <v>103</v>
      </c>
      <c r="B82" s="124" t="s">
        <v>104</v>
      </c>
      <c r="C82" s="121"/>
      <c r="D82" s="121">
        <v>1</v>
      </c>
      <c r="E82" s="121"/>
      <c r="F82" s="121"/>
      <c r="G82" s="121">
        <f t="shared" si="17"/>
        <v>0</v>
      </c>
      <c r="H82" s="121">
        <f t="shared" si="18"/>
        <v>1</v>
      </c>
    </row>
    <row r="83" spans="1:8" s="122" customFormat="1" ht="15" hidden="1" x14ac:dyDescent="0.25">
      <c r="A83" s="119" t="s">
        <v>105</v>
      </c>
      <c r="B83" s="124" t="s">
        <v>106</v>
      </c>
      <c r="C83" s="121"/>
      <c r="D83" s="121"/>
      <c r="E83" s="121"/>
      <c r="F83" s="121"/>
      <c r="G83" s="121"/>
      <c r="H83" s="121"/>
    </row>
    <row r="84" spans="1:8" s="4" customFormat="1" ht="15" x14ac:dyDescent="0.25">
      <c r="A84" s="116" t="s">
        <v>107</v>
      </c>
      <c r="B84" s="117">
        <v>30</v>
      </c>
      <c r="C84" s="133"/>
      <c r="D84" s="133"/>
      <c r="E84" s="133"/>
      <c r="F84" s="133"/>
      <c r="G84" s="133"/>
      <c r="H84" s="133"/>
    </row>
    <row r="85" spans="1:8" s="122" customFormat="1" ht="15" hidden="1" x14ac:dyDescent="0.25">
      <c r="A85" s="119" t="s">
        <v>17</v>
      </c>
      <c r="B85" s="120"/>
      <c r="C85" s="138"/>
      <c r="D85" s="138"/>
      <c r="E85" s="138"/>
      <c r="F85" s="138"/>
      <c r="G85" s="138"/>
      <c r="H85" s="138"/>
    </row>
    <row r="86" spans="1:8" s="122" customFormat="1" ht="15" hidden="1" x14ac:dyDescent="0.25">
      <c r="A86" s="119" t="s">
        <v>108</v>
      </c>
      <c r="B86" s="124" t="s">
        <v>109</v>
      </c>
      <c r="C86" s="138"/>
      <c r="D86" s="138"/>
      <c r="E86" s="138"/>
      <c r="F86" s="138"/>
      <c r="G86" s="138"/>
      <c r="H86" s="138"/>
    </row>
    <row r="87" spans="1:8" s="122" customFormat="1" ht="15" hidden="1" x14ac:dyDescent="0.25">
      <c r="A87" s="119" t="s">
        <v>110</v>
      </c>
      <c r="B87" s="124" t="s">
        <v>111</v>
      </c>
      <c r="C87" s="138"/>
      <c r="D87" s="138"/>
      <c r="E87" s="138"/>
      <c r="F87" s="138"/>
      <c r="G87" s="138"/>
      <c r="H87" s="138"/>
    </row>
    <row r="88" spans="1:8" s="122" customFormat="1" ht="15" hidden="1" x14ac:dyDescent="0.25">
      <c r="A88" s="119" t="s">
        <v>112</v>
      </c>
      <c r="B88" s="124" t="s">
        <v>113</v>
      </c>
      <c r="C88" s="138"/>
      <c r="D88" s="138"/>
      <c r="E88" s="138"/>
      <c r="F88" s="138"/>
      <c r="G88" s="138"/>
      <c r="H88" s="138"/>
    </row>
    <row r="89" spans="1:8" s="122" customFormat="1" ht="15" hidden="1" x14ac:dyDescent="0.25">
      <c r="A89" s="119" t="s">
        <v>114</v>
      </c>
      <c r="B89" s="124" t="s">
        <v>115</v>
      </c>
      <c r="C89" s="138"/>
      <c r="D89" s="138"/>
      <c r="E89" s="138"/>
      <c r="F89" s="138"/>
      <c r="G89" s="138"/>
      <c r="H89" s="138"/>
    </row>
    <row r="90" spans="1:8" s="4" customFormat="1" ht="15" x14ac:dyDescent="0.25">
      <c r="A90" s="125" t="s">
        <v>116</v>
      </c>
      <c r="B90" s="117">
        <v>31</v>
      </c>
      <c r="C90" s="118">
        <v>10205</v>
      </c>
      <c r="D90" s="118">
        <v>10883</v>
      </c>
      <c r="E90" s="118"/>
      <c r="F90" s="118"/>
      <c r="G90" s="118">
        <f t="shared" ref="G90:G94" si="19">C90+E90</f>
        <v>10205</v>
      </c>
      <c r="H90" s="118">
        <f t="shared" ref="H90:H94" si="20">D90+F90</f>
        <v>10883</v>
      </c>
    </row>
    <row r="91" spans="1:8" s="4" customFormat="1" ht="15" x14ac:dyDescent="0.25">
      <c r="A91" s="125" t="s">
        <v>117</v>
      </c>
      <c r="B91" s="117">
        <v>32</v>
      </c>
      <c r="C91" s="118"/>
      <c r="D91" s="118"/>
      <c r="E91" s="118"/>
      <c r="F91" s="118"/>
      <c r="G91" s="118">
        <f t="shared" si="19"/>
        <v>0</v>
      </c>
      <c r="H91" s="118">
        <f t="shared" si="20"/>
        <v>0</v>
      </c>
    </row>
    <row r="92" spans="1:8" s="4" customFormat="1" ht="15" x14ac:dyDescent="0.25">
      <c r="A92" s="125" t="s">
        <v>118</v>
      </c>
      <c r="B92" s="117">
        <v>33</v>
      </c>
      <c r="C92" s="118"/>
      <c r="D92" s="118">
        <v>1250</v>
      </c>
      <c r="E92" s="118"/>
      <c r="F92" s="118"/>
      <c r="G92" s="118">
        <f t="shared" si="19"/>
        <v>0</v>
      </c>
      <c r="H92" s="118">
        <f t="shared" si="20"/>
        <v>1250</v>
      </c>
    </row>
    <row r="93" spans="1:8" s="4" customFormat="1" ht="15" x14ac:dyDescent="0.25">
      <c r="A93" s="125" t="s">
        <v>119</v>
      </c>
      <c r="B93" s="117">
        <v>34</v>
      </c>
      <c r="C93" s="118">
        <v>1764</v>
      </c>
      <c r="D93" s="118">
        <v>6083</v>
      </c>
      <c r="E93" s="118"/>
      <c r="F93" s="118"/>
      <c r="G93" s="118">
        <f t="shared" si="19"/>
        <v>1764</v>
      </c>
      <c r="H93" s="118">
        <f t="shared" si="20"/>
        <v>6083</v>
      </c>
    </row>
    <row r="94" spans="1:8" s="4" customFormat="1" ht="15" x14ac:dyDescent="0.25">
      <c r="A94" s="125" t="s">
        <v>120</v>
      </c>
      <c r="B94" s="117">
        <v>35</v>
      </c>
      <c r="C94" s="118">
        <v>105443</v>
      </c>
      <c r="D94" s="118"/>
      <c r="E94" s="118"/>
      <c r="F94" s="118"/>
      <c r="G94" s="118">
        <f t="shared" si="19"/>
        <v>105443</v>
      </c>
      <c r="H94" s="118">
        <f t="shared" si="20"/>
        <v>0</v>
      </c>
    </row>
    <row r="95" spans="1:8" s="4" customFormat="1" ht="15" x14ac:dyDescent="0.2">
      <c r="A95" s="130" t="s">
        <v>121</v>
      </c>
      <c r="B95" s="117">
        <v>36</v>
      </c>
      <c r="C95" s="139">
        <f>C63+C64+C65+C66+C67+C68+C69+C70+C84+C90+C91+C92+C93+C94</f>
        <v>122208</v>
      </c>
      <c r="D95" s="139">
        <f>D63+D64+D65+D66+D67+D68+D69+D70+D84+D90+D91+D92+D93+D94</f>
        <v>124301</v>
      </c>
      <c r="E95" s="139">
        <f t="shared" ref="E95:H95" si="21">E63+E64+E65+E66+E67+E68+E69+E70+E84+E90+E91+E92+E93+E94</f>
        <v>0</v>
      </c>
      <c r="F95" s="139">
        <f t="shared" si="21"/>
        <v>0</v>
      </c>
      <c r="G95" s="139">
        <f t="shared" si="21"/>
        <v>122208</v>
      </c>
      <c r="H95" s="139">
        <f t="shared" si="21"/>
        <v>124301</v>
      </c>
    </row>
    <row r="96" spans="1:8" s="4" customFormat="1" ht="15" x14ac:dyDescent="0.2">
      <c r="A96" s="130" t="s">
        <v>122</v>
      </c>
      <c r="B96" s="117"/>
      <c r="C96" s="140"/>
      <c r="D96" s="135"/>
      <c r="E96" s="140"/>
      <c r="F96" s="135"/>
      <c r="G96" s="140"/>
      <c r="H96" s="135"/>
    </row>
    <row r="97" spans="1:8" s="4" customFormat="1" ht="15" x14ac:dyDescent="0.25">
      <c r="A97" s="125" t="s">
        <v>123</v>
      </c>
      <c r="B97" s="117">
        <v>37</v>
      </c>
      <c r="C97" s="118">
        <v>50559902</v>
      </c>
      <c r="D97" s="137">
        <v>50559902</v>
      </c>
      <c r="E97" s="118"/>
      <c r="F97" s="137"/>
      <c r="G97" s="118">
        <f>G99+G100</f>
        <v>50559902</v>
      </c>
      <c r="H97" s="118">
        <f>H99+H100</f>
        <v>50559902</v>
      </c>
    </row>
    <row r="98" spans="1:8" s="122" customFormat="1" ht="15" x14ac:dyDescent="0.25">
      <c r="A98" s="126" t="s">
        <v>17</v>
      </c>
      <c r="B98" s="120"/>
      <c r="C98" s="121"/>
      <c r="D98" s="141"/>
      <c r="E98" s="121"/>
      <c r="F98" s="141"/>
      <c r="G98" s="121"/>
      <c r="H98" s="141"/>
    </row>
    <row r="99" spans="1:8" s="122" customFormat="1" ht="15" x14ac:dyDescent="0.25">
      <c r="A99" s="142" t="s">
        <v>124</v>
      </c>
      <c r="B99" s="120" t="s">
        <v>125</v>
      </c>
      <c r="C99" s="121">
        <v>50559902</v>
      </c>
      <c r="D99" s="143">
        <v>50559902</v>
      </c>
      <c r="E99" s="121"/>
      <c r="F99" s="143"/>
      <c r="G99" s="121">
        <f t="shared" ref="G99" si="22">C99+E99</f>
        <v>50559902</v>
      </c>
      <c r="H99" s="143">
        <f t="shared" ref="H99" si="23">D99+F99</f>
        <v>50559902</v>
      </c>
    </row>
    <row r="100" spans="1:8" s="122" customFormat="1" ht="15" x14ac:dyDescent="0.25">
      <c r="A100" s="126" t="s">
        <v>126</v>
      </c>
      <c r="B100" s="120" t="s">
        <v>127</v>
      </c>
      <c r="C100" s="121"/>
      <c r="D100" s="143"/>
      <c r="E100" s="121"/>
      <c r="F100" s="143"/>
      <c r="G100" s="121"/>
      <c r="H100" s="143"/>
    </row>
    <row r="101" spans="1:8" s="4" customFormat="1" ht="15" x14ac:dyDescent="0.25">
      <c r="A101" s="125" t="s">
        <v>128</v>
      </c>
      <c r="B101" s="117">
        <v>38</v>
      </c>
      <c r="C101" s="118"/>
      <c r="D101" s="137"/>
      <c r="E101" s="118"/>
      <c r="F101" s="137"/>
      <c r="G101" s="118"/>
      <c r="H101" s="137"/>
    </row>
    <row r="102" spans="1:8" s="4" customFormat="1" ht="15" x14ac:dyDescent="0.25">
      <c r="A102" s="125" t="s">
        <v>129</v>
      </c>
      <c r="B102" s="117">
        <v>39</v>
      </c>
      <c r="C102" s="118"/>
      <c r="D102" s="137"/>
      <c r="E102" s="118"/>
      <c r="F102" s="137"/>
      <c r="G102" s="118"/>
      <c r="H102" s="137"/>
    </row>
    <row r="103" spans="1:8" s="4" customFormat="1" ht="15" x14ac:dyDescent="0.25">
      <c r="A103" s="125" t="s">
        <v>130</v>
      </c>
      <c r="B103" s="117">
        <v>40</v>
      </c>
      <c r="C103" s="118">
        <f>SUM(C105:C106)</f>
        <v>103083</v>
      </c>
      <c r="D103" s="118">
        <f>SUM(D105:D106)</f>
        <v>86779</v>
      </c>
      <c r="E103" s="118">
        <f t="shared" ref="E103:H103" si="24">SUM(E105:E106)</f>
        <v>0</v>
      </c>
      <c r="F103" s="118">
        <f t="shared" si="24"/>
        <v>0</v>
      </c>
      <c r="G103" s="118">
        <f t="shared" si="24"/>
        <v>103083</v>
      </c>
      <c r="H103" s="118">
        <f t="shared" si="24"/>
        <v>86779</v>
      </c>
    </row>
    <row r="104" spans="1:8" s="122" customFormat="1" ht="15" x14ac:dyDescent="0.25">
      <c r="A104" s="126" t="s">
        <v>17</v>
      </c>
      <c r="B104" s="120"/>
      <c r="C104" s="121"/>
      <c r="D104" s="141"/>
      <c r="E104" s="121"/>
      <c r="F104" s="141"/>
      <c r="G104" s="121"/>
      <c r="H104" s="141"/>
    </row>
    <row r="105" spans="1:8" s="122" customFormat="1" ht="30" x14ac:dyDescent="0.25">
      <c r="A105" s="126" t="s">
        <v>131</v>
      </c>
      <c r="B105" s="120" t="s">
        <v>132</v>
      </c>
      <c r="C105" s="121">
        <v>103083</v>
      </c>
      <c r="D105" s="121">
        <v>86779</v>
      </c>
      <c r="E105" s="121"/>
      <c r="F105" s="121"/>
      <c r="G105" s="121">
        <f t="shared" ref="G105" si="25">C105+E105</f>
        <v>103083</v>
      </c>
      <c r="H105" s="121">
        <f t="shared" ref="H105" si="26">D105+F105</f>
        <v>86779</v>
      </c>
    </row>
    <row r="106" spans="1:8" s="122" customFormat="1" ht="15" hidden="1" x14ac:dyDescent="0.25">
      <c r="A106" s="126" t="s">
        <v>133</v>
      </c>
      <c r="B106" s="120" t="s">
        <v>134</v>
      </c>
      <c r="C106" s="121"/>
      <c r="D106" s="141"/>
      <c r="E106" s="121"/>
      <c r="F106" s="141"/>
      <c r="G106" s="121"/>
      <c r="H106" s="141"/>
    </row>
    <row r="107" spans="1:8" s="122" customFormat="1" ht="30" hidden="1" x14ac:dyDescent="0.25">
      <c r="A107" s="126" t="s">
        <v>135</v>
      </c>
      <c r="B107" s="120" t="s">
        <v>136</v>
      </c>
      <c r="C107" s="121"/>
      <c r="D107" s="141"/>
      <c r="E107" s="121"/>
      <c r="F107" s="141"/>
      <c r="G107" s="121"/>
      <c r="H107" s="141"/>
    </row>
    <row r="108" spans="1:8" s="4" customFormat="1" ht="15" x14ac:dyDescent="0.25">
      <c r="A108" s="125" t="s">
        <v>285</v>
      </c>
      <c r="B108" s="117">
        <v>41</v>
      </c>
      <c r="C108" s="118"/>
      <c r="D108" s="118"/>
      <c r="E108" s="118">
        <v>26</v>
      </c>
      <c r="F108" s="118"/>
      <c r="G108" s="118">
        <f t="shared" ref="G108" si="27">C108+E108</f>
        <v>26</v>
      </c>
      <c r="H108" s="118">
        <f t="shared" ref="H108" si="28">D108+F108</f>
        <v>0</v>
      </c>
    </row>
    <row r="109" spans="1:8" s="4" customFormat="1" ht="15" x14ac:dyDescent="0.25">
      <c r="A109" s="125" t="s">
        <v>137</v>
      </c>
      <c r="B109" s="117">
        <v>42</v>
      </c>
      <c r="C109" s="144">
        <f>C111+C112</f>
        <v>-37262410</v>
      </c>
      <c r="D109" s="145">
        <v>-36731201</v>
      </c>
      <c r="E109" s="144">
        <f t="shared" ref="E109:F109" si="29">E111+E112</f>
        <v>0</v>
      </c>
      <c r="F109" s="144">
        <f t="shared" si="29"/>
        <v>0</v>
      </c>
      <c r="G109" s="144">
        <f t="shared" ref="G109:H109" si="30">G111+G112</f>
        <v>-37262410</v>
      </c>
      <c r="H109" s="144">
        <f t="shared" si="30"/>
        <v>-36731201</v>
      </c>
    </row>
    <row r="110" spans="1:8" s="122" customFormat="1" ht="15" x14ac:dyDescent="0.25">
      <c r="A110" s="126" t="s">
        <v>17</v>
      </c>
      <c r="B110" s="146"/>
      <c r="C110" s="121"/>
      <c r="D110" s="141"/>
      <c r="E110" s="121"/>
      <c r="F110" s="141"/>
      <c r="G110" s="121"/>
      <c r="H110" s="141"/>
    </row>
    <row r="111" spans="1:8" s="122" customFormat="1" ht="15" x14ac:dyDescent="0.25">
      <c r="A111" s="147" t="s">
        <v>138</v>
      </c>
      <c r="B111" s="120" t="s">
        <v>139</v>
      </c>
      <c r="C111" s="121">
        <v>-39103383</v>
      </c>
      <c r="D111" s="121">
        <v>-38280898</v>
      </c>
      <c r="E111" s="121"/>
      <c r="F111" s="121"/>
      <c r="G111" s="121">
        <f t="shared" ref="G111:G112" si="31">C111+E111</f>
        <v>-39103383</v>
      </c>
      <c r="H111" s="121">
        <f t="shared" ref="H111:H112" si="32">D111+F111</f>
        <v>-38280898</v>
      </c>
    </row>
    <row r="112" spans="1:8" s="122" customFormat="1" ht="15" x14ac:dyDescent="0.25">
      <c r="A112" s="126" t="s">
        <v>140</v>
      </c>
      <c r="B112" s="120" t="s">
        <v>141</v>
      </c>
      <c r="C112" s="121">
        <v>1840973</v>
      </c>
      <c r="D112" s="121">
        <v>1549697</v>
      </c>
      <c r="E112" s="121"/>
      <c r="F112" s="121"/>
      <c r="G112" s="121">
        <f t="shared" si="31"/>
        <v>1840973</v>
      </c>
      <c r="H112" s="121">
        <f t="shared" si="32"/>
        <v>1549697</v>
      </c>
    </row>
    <row r="113" spans="1:8" s="4" customFormat="1" ht="15" x14ac:dyDescent="0.2">
      <c r="A113" s="130" t="s">
        <v>142</v>
      </c>
      <c r="B113" s="148">
        <v>43</v>
      </c>
      <c r="C113" s="140">
        <f>C97+C101+C102+C103+C108+C109</f>
        <v>13400575</v>
      </c>
      <c r="D113" s="140">
        <f>D97+D101+D102+D103+D108+D109</f>
        <v>13915480</v>
      </c>
      <c r="E113" s="140">
        <f t="shared" ref="E113:H113" si="33">E97+E101+E102+E103+E108+E109</f>
        <v>26</v>
      </c>
      <c r="F113" s="140">
        <f t="shared" si="33"/>
        <v>0</v>
      </c>
      <c r="G113" s="140">
        <f t="shared" si="33"/>
        <v>13400601</v>
      </c>
      <c r="H113" s="140">
        <f t="shared" si="33"/>
        <v>13915480</v>
      </c>
    </row>
    <row r="114" spans="1:8" s="4" customFormat="1" ht="15" x14ac:dyDescent="0.2">
      <c r="A114" s="130" t="s">
        <v>143</v>
      </c>
      <c r="B114" s="148">
        <v>44</v>
      </c>
      <c r="C114" s="140">
        <f>C95+C113</f>
        <v>13522783</v>
      </c>
      <c r="D114" s="140">
        <f>D95+D113</f>
        <v>14039781</v>
      </c>
      <c r="E114" s="140">
        <f t="shared" ref="E114:H114" si="34">E95+E113</f>
        <v>26</v>
      </c>
      <c r="F114" s="140">
        <f t="shared" si="34"/>
        <v>0</v>
      </c>
      <c r="G114" s="140">
        <f t="shared" si="34"/>
        <v>13522809</v>
      </c>
      <c r="H114" s="140">
        <f t="shared" si="34"/>
        <v>14039781</v>
      </c>
    </row>
    <row r="115" spans="1:8" x14ac:dyDescent="0.2">
      <c r="A115" s="11"/>
      <c r="B115" s="12"/>
      <c r="C115" s="13"/>
      <c r="D115" s="13"/>
      <c r="E115" s="13"/>
      <c r="F115" s="13"/>
      <c r="G115" s="13"/>
      <c r="H115" s="13"/>
    </row>
    <row r="116" spans="1:8" x14ac:dyDescent="0.2">
      <c r="A116" s="15"/>
    </row>
    <row r="117" spans="1:8" s="4" customFormat="1" ht="15" x14ac:dyDescent="0.25">
      <c r="A117" s="149" t="s">
        <v>144</v>
      </c>
      <c r="B117" s="150"/>
      <c r="C117" s="151"/>
      <c r="D117" s="152"/>
      <c r="E117" s="151"/>
      <c r="F117" s="152"/>
      <c r="G117" s="151"/>
      <c r="H117" s="152"/>
    </row>
    <row r="118" spans="1:8" s="4" customFormat="1" ht="15" x14ac:dyDescent="0.25">
      <c r="A118" s="153"/>
      <c r="B118" s="154"/>
      <c r="C118" s="151"/>
      <c r="D118" s="155"/>
      <c r="E118" s="151"/>
      <c r="F118" s="155"/>
      <c r="G118" s="151"/>
      <c r="H118" s="155"/>
    </row>
    <row r="119" spans="1:8" s="4" customFormat="1" ht="15" x14ac:dyDescent="0.25">
      <c r="A119" s="156" t="s">
        <v>145</v>
      </c>
      <c r="B119" s="154"/>
      <c r="C119" s="151"/>
      <c r="D119" s="152"/>
      <c r="E119" s="151"/>
      <c r="F119" s="152"/>
      <c r="G119" s="151"/>
      <c r="H119" s="152"/>
    </row>
    <row r="120" spans="1:8" s="4" customFormat="1" ht="15" x14ac:dyDescent="0.25">
      <c r="A120" s="153"/>
      <c r="B120" s="150"/>
      <c r="C120" s="151"/>
      <c r="D120" s="154"/>
      <c r="E120" s="151"/>
      <c r="F120" s="154"/>
      <c r="G120" s="151"/>
      <c r="H120" s="154"/>
    </row>
    <row r="122" spans="1:8" x14ac:dyDescent="0.2">
      <c r="A122" s="18"/>
      <c r="B122" s="19"/>
      <c r="C122" s="17"/>
      <c r="D122" s="19"/>
      <c r="E122" s="17"/>
      <c r="F122" s="19"/>
      <c r="G122" s="17"/>
      <c r="H122" s="19"/>
    </row>
    <row r="123" spans="1:8" x14ac:dyDescent="0.2">
      <c r="A123" s="20" t="s">
        <v>146</v>
      </c>
      <c r="B123" s="16"/>
      <c r="C123" s="17"/>
      <c r="D123" s="19"/>
      <c r="E123" s="17"/>
      <c r="F123" s="19"/>
      <c r="G123" s="17"/>
      <c r="H123" s="19"/>
    </row>
    <row r="124" spans="1:8" x14ac:dyDescent="0.2">
      <c r="A124" s="21" t="s">
        <v>147</v>
      </c>
      <c r="B124" s="16"/>
      <c r="C124" s="17"/>
      <c r="D124" s="19"/>
      <c r="E124" s="17"/>
      <c r="F124" s="19"/>
      <c r="G124" s="17"/>
      <c r="H124" s="19"/>
    </row>
    <row r="125" spans="1:8" x14ac:dyDescent="0.2">
      <c r="A125" s="20" t="s">
        <v>148</v>
      </c>
      <c r="B125" s="19"/>
      <c r="C125" s="17"/>
      <c r="D125" s="19"/>
      <c r="E125" s="17"/>
      <c r="F125" s="19"/>
      <c r="G125" s="17"/>
      <c r="H125" s="19"/>
    </row>
    <row r="126" spans="1:8" x14ac:dyDescent="0.2">
      <c r="A126" s="15"/>
    </row>
  </sheetData>
  <mergeCells count="7">
    <mergeCell ref="E1:F1"/>
    <mergeCell ref="G1:H1"/>
    <mergeCell ref="A4:D4"/>
    <mergeCell ref="C1:D1"/>
    <mergeCell ref="A3:D3"/>
    <mergeCell ref="A5:D5"/>
    <mergeCell ref="A6:D6"/>
  </mergeCells>
  <pageMargins left="0.74803149606299213" right="0.74803149606299213" top="0.35433070866141736" bottom="0.35433070866141736" header="0.51181102362204722" footer="0.27559055118110237"/>
  <pageSetup paperSize="9" scale="62" orientation="portrait" r:id="rId1"/>
  <headerFooter alignWithMargins="0">
    <oddFooter>&amp;R&amp;P</oddFooter>
  </headerFooter>
  <rowBreaks count="1" manualBreakCount="1">
    <brk id="61" max="16383" man="1"/>
  </rowBreaks>
  <ignoredErrors>
    <ignoredError sqref="G57:H95 G11:H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0582-A865-4F8C-B89A-E4653840C83C}">
  <sheetPr>
    <tabColor rgb="FFFFC000"/>
  </sheetPr>
  <dimension ref="A1:O127"/>
  <sheetViews>
    <sheetView view="pageBreakPreview" topLeftCell="A85" zoomScale="70" zoomScaleSheetLayoutView="70" workbookViewId="0">
      <selection activeCell="A17" sqref="A17"/>
    </sheetView>
  </sheetViews>
  <sheetFormatPr defaultRowHeight="12.75" x14ac:dyDescent="0.2"/>
  <cols>
    <col min="1" max="1" width="102.28515625" style="14" customWidth="1"/>
    <col min="2" max="2" width="10.85546875" style="14" customWidth="1"/>
    <col min="3" max="3" width="16.42578125" style="14" hidden="1" customWidth="1"/>
    <col min="4" max="4" width="20.7109375" style="22" customWidth="1"/>
    <col min="5" max="5" width="17.5703125" style="14" hidden="1" customWidth="1"/>
    <col min="6" max="6" width="21.42578125" style="14" customWidth="1"/>
    <col min="7" max="7" width="11.42578125" style="14" customWidth="1"/>
    <col min="8" max="8" width="12.5703125" style="14" customWidth="1"/>
    <col min="9" max="9" width="13.5703125" style="14" customWidth="1"/>
    <col min="10" max="10" width="15.28515625" style="14" customWidth="1"/>
    <col min="11" max="11" width="9.140625" style="14"/>
    <col min="12" max="12" width="13.42578125" style="14" customWidth="1"/>
    <col min="13" max="16384" width="9.140625" style="14"/>
  </cols>
  <sheetData>
    <row r="1" spans="1:13" ht="45.75" customHeight="1" x14ac:dyDescent="0.2">
      <c r="E1" s="23" t="s">
        <v>149</v>
      </c>
      <c r="F1" s="24"/>
    </row>
    <row r="2" spans="1:13" x14ac:dyDescent="0.2">
      <c r="E2" s="2"/>
      <c r="F2" s="25" t="s">
        <v>150</v>
      </c>
    </row>
    <row r="3" spans="1:13" s="26" customFormat="1" ht="18.75" x14ac:dyDescent="0.3">
      <c r="A3" s="27" t="s">
        <v>151</v>
      </c>
      <c r="C3" s="28"/>
      <c r="D3" s="29"/>
      <c r="E3" s="28"/>
      <c r="F3" s="28"/>
    </row>
    <row r="4" spans="1:13" s="26" customFormat="1" ht="18.75" x14ac:dyDescent="0.3">
      <c r="A4" s="27" t="s">
        <v>286</v>
      </c>
      <c r="C4" s="28"/>
      <c r="D4" s="29"/>
      <c r="E4" s="28"/>
      <c r="F4" s="28"/>
    </row>
    <row r="5" spans="1:13" s="26" customFormat="1" ht="18.75" x14ac:dyDescent="0.3">
      <c r="A5" s="27" t="str">
        <f>ф1!A5</f>
        <v>АО "Инвестиционный дом "Fincraft"</v>
      </c>
      <c r="C5" s="30"/>
      <c r="D5" s="31"/>
      <c r="E5" s="30"/>
      <c r="F5" s="30"/>
    </row>
    <row r="6" spans="1:13" s="26" customFormat="1" ht="18.75" x14ac:dyDescent="0.3">
      <c r="A6" s="32"/>
      <c r="C6" s="33"/>
      <c r="D6" s="34"/>
      <c r="E6" s="33"/>
      <c r="F6" s="33"/>
    </row>
    <row r="7" spans="1:13" s="26" customFormat="1" ht="18.75" x14ac:dyDescent="0.3">
      <c r="A7" s="32" t="str">
        <f>ф1!A6</f>
        <v xml:space="preserve"> по состоянию на "01" января 2020 года</v>
      </c>
      <c r="C7" s="35"/>
      <c r="D7" s="36"/>
      <c r="E7" s="35"/>
      <c r="F7" s="35"/>
    </row>
    <row r="8" spans="1:13" x14ac:dyDescent="0.2">
      <c r="A8" s="37"/>
      <c r="B8" s="37"/>
      <c r="C8" s="37"/>
      <c r="D8" s="38"/>
      <c r="E8" s="37"/>
      <c r="F8" s="37"/>
    </row>
    <row r="9" spans="1:13" s="41" customFormat="1" x14ac:dyDescent="0.2">
      <c r="A9" s="39"/>
      <c r="B9" s="39"/>
      <c r="C9" s="39"/>
      <c r="D9" s="40"/>
      <c r="E9" s="39"/>
      <c r="F9" s="39"/>
    </row>
    <row r="10" spans="1:13" s="41" customFormat="1" x14ac:dyDescent="0.2">
      <c r="A10" s="6"/>
      <c r="B10" s="6"/>
      <c r="D10" s="42"/>
      <c r="F10" s="43" t="s">
        <v>152</v>
      </c>
    </row>
    <row r="11" spans="1:13" ht="38.25" x14ac:dyDescent="0.2">
      <c r="A11" s="9" t="s">
        <v>4</v>
      </c>
      <c r="B11" s="9" t="s">
        <v>5</v>
      </c>
      <c r="C11" s="9" t="s">
        <v>153</v>
      </c>
      <c r="D11" s="44" t="s">
        <v>287</v>
      </c>
      <c r="E11" s="9" t="s">
        <v>154</v>
      </c>
      <c r="F11" s="9" t="s">
        <v>288</v>
      </c>
      <c r="G11" s="45"/>
      <c r="H11" s="46"/>
    </row>
    <row r="12" spans="1:13" x14ac:dyDescent="0.2">
      <c r="A12" s="10">
        <v>1</v>
      </c>
      <c r="B12" s="10">
        <v>2</v>
      </c>
      <c r="C12" s="10">
        <v>3</v>
      </c>
      <c r="D12" s="47">
        <v>4</v>
      </c>
      <c r="E12" s="10">
        <v>5</v>
      </c>
      <c r="F12" s="10">
        <v>6</v>
      </c>
    </row>
    <row r="13" spans="1:13" ht="15.75" x14ac:dyDescent="0.2">
      <c r="A13" s="48" t="s">
        <v>155</v>
      </c>
      <c r="B13" s="49">
        <v>1</v>
      </c>
      <c r="C13" s="50">
        <v>95300</v>
      </c>
      <c r="D13" s="50">
        <f>956326+C13</f>
        <v>1051626</v>
      </c>
      <c r="E13" s="51">
        <v>109288</v>
      </c>
      <c r="F13" s="51">
        <v>922451</v>
      </c>
      <c r="G13" s="52"/>
      <c r="H13" s="52"/>
      <c r="I13" s="52"/>
      <c r="J13" s="52"/>
    </row>
    <row r="14" spans="1:13" ht="15.75" x14ac:dyDescent="0.2">
      <c r="A14" s="48" t="s">
        <v>17</v>
      </c>
      <c r="B14" s="49"/>
      <c r="C14" s="51"/>
      <c r="D14" s="51"/>
      <c r="E14" s="51"/>
      <c r="F14" s="51"/>
      <c r="G14" s="53"/>
      <c r="H14" s="52"/>
      <c r="I14" s="54"/>
      <c r="J14" s="54"/>
      <c r="M14" s="55"/>
    </row>
    <row r="15" spans="1:13" ht="15.75" x14ac:dyDescent="0.25">
      <c r="A15" s="48" t="s">
        <v>156</v>
      </c>
      <c r="B15" s="56" t="s">
        <v>12</v>
      </c>
      <c r="C15" s="57"/>
      <c r="D15" s="57"/>
      <c r="E15" s="57">
        <v>35</v>
      </c>
      <c r="F15" s="57">
        <v>1260</v>
      </c>
      <c r="G15" s="54"/>
      <c r="H15" s="54"/>
      <c r="I15" s="54"/>
      <c r="J15" s="54"/>
      <c r="M15" s="55"/>
    </row>
    <row r="16" spans="1:13" ht="15.75" x14ac:dyDescent="0.25">
      <c r="A16" s="48" t="s">
        <v>157</v>
      </c>
      <c r="B16" s="56" t="s">
        <v>14</v>
      </c>
      <c r="C16" s="58"/>
      <c r="D16" s="59"/>
      <c r="E16" s="57"/>
      <c r="F16" s="57">
        <v>4787</v>
      </c>
      <c r="G16" s="54"/>
      <c r="H16" s="54"/>
      <c r="I16" s="54"/>
      <c r="J16" s="54"/>
      <c r="M16" s="55"/>
    </row>
    <row r="17" spans="1:15" ht="15.75" x14ac:dyDescent="0.25">
      <c r="A17" s="48" t="s">
        <v>158</v>
      </c>
      <c r="B17" s="56" t="s">
        <v>159</v>
      </c>
      <c r="C17" s="59">
        <v>9266</v>
      </c>
      <c r="D17" s="59">
        <f>270354+C17</f>
        <v>279620</v>
      </c>
      <c r="E17" s="57">
        <v>71120</v>
      </c>
      <c r="F17" s="57">
        <v>506200</v>
      </c>
      <c r="G17" s="52"/>
      <c r="H17" s="52"/>
      <c r="I17" s="52"/>
      <c r="J17" s="52"/>
      <c r="M17" s="55"/>
    </row>
    <row r="18" spans="1:15" ht="15.75" x14ac:dyDescent="0.2">
      <c r="A18" s="48" t="s">
        <v>17</v>
      </c>
      <c r="B18" s="49"/>
      <c r="C18" s="51"/>
      <c r="D18" s="51"/>
      <c r="E18" s="51"/>
      <c r="F18" s="51"/>
      <c r="G18" s="54"/>
      <c r="H18" s="54"/>
      <c r="I18" s="54"/>
      <c r="J18" s="54"/>
      <c r="M18" s="55"/>
    </row>
    <row r="19" spans="1:15" ht="15.75" x14ac:dyDescent="0.25">
      <c r="A19" s="48" t="s">
        <v>160</v>
      </c>
      <c r="B19" s="56" t="s">
        <v>161</v>
      </c>
      <c r="C19" s="60">
        <v>7105</v>
      </c>
      <c r="D19" s="60">
        <f>226907+C19</f>
        <v>234012</v>
      </c>
      <c r="E19" s="51">
        <v>66556</v>
      </c>
      <c r="F19" s="51">
        <v>288812</v>
      </c>
      <c r="G19" s="53"/>
      <c r="H19" s="52"/>
      <c r="I19" s="54"/>
      <c r="J19" s="54"/>
      <c r="M19" s="55"/>
    </row>
    <row r="20" spans="1:15" ht="15.75" x14ac:dyDescent="0.2">
      <c r="A20" s="61" t="s">
        <v>17</v>
      </c>
      <c r="B20" s="56"/>
      <c r="C20" s="51"/>
      <c r="D20" s="51"/>
      <c r="E20" s="51"/>
      <c r="F20" s="51"/>
      <c r="G20" s="53"/>
      <c r="H20" s="52"/>
      <c r="I20" s="54"/>
      <c r="J20" s="54"/>
      <c r="M20" s="55"/>
    </row>
    <row r="21" spans="1:15" s="55" customFormat="1" ht="47.25" x14ac:dyDescent="0.2">
      <c r="A21" s="61" t="s">
        <v>162</v>
      </c>
      <c r="B21" s="62" t="s">
        <v>163</v>
      </c>
      <c r="C21" s="63"/>
      <c r="D21" s="63"/>
      <c r="E21" s="63"/>
      <c r="F21" s="63">
        <v>28520</v>
      </c>
      <c r="G21" s="64"/>
      <c r="H21" s="65"/>
      <c r="I21" s="65"/>
      <c r="J21" s="65"/>
    </row>
    <row r="22" spans="1:15" s="55" customFormat="1" ht="31.5" x14ac:dyDescent="0.2">
      <c r="A22" s="61" t="s">
        <v>164</v>
      </c>
      <c r="B22" s="62" t="s">
        <v>165</v>
      </c>
      <c r="C22" s="66">
        <v>280</v>
      </c>
      <c r="D22" s="66">
        <v>12243</v>
      </c>
      <c r="E22" s="67">
        <v>37882</v>
      </c>
      <c r="F22" s="67">
        <v>48077</v>
      </c>
      <c r="G22" s="65"/>
      <c r="H22" s="65"/>
      <c r="I22" s="65"/>
      <c r="J22" s="65"/>
      <c r="O22" s="68"/>
    </row>
    <row r="23" spans="1:15" ht="47.25" x14ac:dyDescent="0.25">
      <c r="A23" s="48" t="s">
        <v>166</v>
      </c>
      <c r="B23" s="56" t="s">
        <v>167</v>
      </c>
      <c r="C23" s="60">
        <v>2161</v>
      </c>
      <c r="D23" s="60">
        <f>43447+C23</f>
        <v>45608</v>
      </c>
      <c r="E23" s="69">
        <v>4564</v>
      </c>
      <c r="F23" s="69">
        <v>217388</v>
      </c>
      <c r="G23" s="54"/>
      <c r="H23" s="54"/>
      <c r="I23" s="54"/>
      <c r="J23" s="70"/>
    </row>
    <row r="24" spans="1:15" ht="15.75" x14ac:dyDescent="0.2">
      <c r="A24" s="61" t="s">
        <v>17</v>
      </c>
      <c r="B24" s="56"/>
      <c r="C24" s="51"/>
      <c r="D24" s="51"/>
      <c r="E24" s="51"/>
      <c r="F24" s="51"/>
      <c r="G24" s="53"/>
      <c r="H24" s="52"/>
      <c r="I24" s="54"/>
      <c r="J24" s="54"/>
    </row>
    <row r="25" spans="1:15" s="55" customFormat="1" ht="31.5" x14ac:dyDescent="0.2">
      <c r="A25" s="61" t="s">
        <v>168</v>
      </c>
      <c r="B25" s="62" t="s">
        <v>169</v>
      </c>
      <c r="C25" s="71">
        <v>1125</v>
      </c>
      <c r="D25" s="71">
        <f>32041+C25</f>
        <v>33166</v>
      </c>
      <c r="E25" s="71">
        <v>3527</v>
      </c>
      <c r="F25" s="71">
        <v>12568</v>
      </c>
      <c r="G25" s="64"/>
      <c r="H25" s="65"/>
      <c r="I25" s="65"/>
      <c r="J25" s="72"/>
    </row>
    <row r="26" spans="1:15" s="55" customFormat="1" ht="31.5" x14ac:dyDescent="0.2">
      <c r="A26" s="61" t="s">
        <v>170</v>
      </c>
      <c r="B26" s="62" t="s">
        <v>171</v>
      </c>
      <c r="C26" s="63"/>
      <c r="D26" s="63"/>
      <c r="E26" s="63"/>
      <c r="F26" s="63">
        <v>58105</v>
      </c>
      <c r="G26" s="65"/>
      <c r="H26" s="65"/>
      <c r="I26" s="65"/>
      <c r="J26" s="72"/>
    </row>
    <row r="27" spans="1:15" ht="31.5" x14ac:dyDescent="0.25">
      <c r="A27" s="48" t="s">
        <v>172</v>
      </c>
      <c r="B27" s="56" t="s">
        <v>173</v>
      </c>
      <c r="C27" s="57"/>
      <c r="D27" s="57"/>
      <c r="E27" s="57"/>
      <c r="F27" s="57"/>
      <c r="G27" s="54"/>
      <c r="H27" s="54"/>
      <c r="I27" s="54"/>
      <c r="J27" s="70"/>
    </row>
    <row r="28" spans="1:15" ht="15.75" x14ac:dyDescent="0.2">
      <c r="A28" s="61" t="s">
        <v>17</v>
      </c>
      <c r="B28" s="56"/>
      <c r="C28" s="51"/>
      <c r="D28" s="51"/>
      <c r="E28" s="51"/>
      <c r="F28" s="51"/>
      <c r="G28" s="53"/>
      <c r="H28" s="52"/>
      <c r="I28" s="54"/>
      <c r="J28" s="54"/>
      <c r="M28" s="55"/>
    </row>
    <row r="29" spans="1:15" s="55" customFormat="1" ht="15.75" customHeight="1" x14ac:dyDescent="0.25">
      <c r="A29" s="61" t="s">
        <v>174</v>
      </c>
      <c r="B29" s="62" t="s">
        <v>175</v>
      </c>
      <c r="C29" s="73"/>
      <c r="D29" s="73"/>
      <c r="E29" s="63"/>
      <c r="F29" s="63"/>
      <c r="G29" s="65"/>
      <c r="H29" s="65"/>
      <c r="I29" s="65"/>
      <c r="J29" s="72"/>
    </row>
    <row r="30" spans="1:15" ht="15.75" x14ac:dyDescent="0.25">
      <c r="A30" s="48" t="s">
        <v>176</v>
      </c>
      <c r="B30" s="56" t="s">
        <v>177</v>
      </c>
      <c r="C30" s="51">
        <v>5010</v>
      </c>
      <c r="D30" s="51">
        <v>48608</v>
      </c>
      <c r="E30" s="51">
        <v>6047</v>
      </c>
      <c r="F30" s="57">
        <v>211707</v>
      </c>
      <c r="G30" s="54"/>
      <c r="H30" s="54"/>
      <c r="I30" s="54"/>
      <c r="J30" s="70"/>
      <c r="M30" s="55"/>
    </row>
    <row r="31" spans="1:15" ht="15.75" x14ac:dyDescent="0.25">
      <c r="A31" s="48" t="s">
        <v>178</v>
      </c>
      <c r="B31" s="56" t="s">
        <v>179</v>
      </c>
      <c r="C31" s="57">
        <v>81024</v>
      </c>
      <c r="D31" s="57">
        <v>723398</v>
      </c>
      <c r="E31" s="57">
        <v>32086</v>
      </c>
      <c r="F31" s="57">
        <v>198497</v>
      </c>
      <c r="G31" s="54"/>
      <c r="H31" s="54"/>
      <c r="I31" s="54"/>
      <c r="J31" s="70"/>
      <c r="K31" s="70"/>
      <c r="M31" s="55"/>
    </row>
    <row r="32" spans="1:15" ht="15.75" x14ac:dyDescent="0.25">
      <c r="A32" s="48" t="s">
        <v>36</v>
      </c>
      <c r="B32" s="56">
        <v>2</v>
      </c>
      <c r="C32" s="57">
        <v>4181</v>
      </c>
      <c r="D32" s="57">
        <v>53747</v>
      </c>
      <c r="E32" s="57">
        <v>1654</v>
      </c>
      <c r="F32" s="57">
        <v>16609</v>
      </c>
      <c r="G32" s="54"/>
      <c r="H32" s="54"/>
      <c r="I32" s="54"/>
      <c r="J32" s="70"/>
      <c r="M32" s="55"/>
    </row>
    <row r="33" spans="1:13" s="55" customFormat="1" ht="15.75" x14ac:dyDescent="0.25">
      <c r="A33" s="61" t="s">
        <v>180</v>
      </c>
      <c r="B33" s="74"/>
      <c r="C33" s="75"/>
      <c r="D33" s="73"/>
      <c r="E33" s="75"/>
      <c r="F33" s="75"/>
      <c r="G33" s="65"/>
      <c r="H33" s="65"/>
      <c r="I33" s="65"/>
      <c r="J33" s="65"/>
    </row>
    <row r="34" spans="1:13" s="55" customFormat="1" ht="15.75" x14ac:dyDescent="0.25">
      <c r="A34" s="61" t="s">
        <v>181</v>
      </c>
      <c r="B34" s="74" t="s">
        <v>182</v>
      </c>
      <c r="C34" s="73"/>
      <c r="D34" s="73">
        <f>6000+C34</f>
        <v>6000</v>
      </c>
      <c r="E34" s="63"/>
      <c r="F34" s="73"/>
      <c r="G34" s="65"/>
      <c r="H34" s="65"/>
      <c r="I34" s="65"/>
      <c r="J34" s="72"/>
    </row>
    <row r="35" spans="1:13" s="55" customFormat="1" ht="15.75" x14ac:dyDescent="0.25">
      <c r="A35" s="61" t="s">
        <v>17</v>
      </c>
      <c r="B35" s="74"/>
      <c r="C35" s="73"/>
      <c r="D35" s="73"/>
      <c r="E35" s="73"/>
      <c r="F35" s="73"/>
      <c r="G35" s="65"/>
      <c r="H35" s="65"/>
      <c r="I35" s="65"/>
      <c r="J35" s="65"/>
    </row>
    <row r="36" spans="1:13" s="55" customFormat="1" ht="15.75" x14ac:dyDescent="0.25">
      <c r="A36" s="61" t="s">
        <v>39</v>
      </c>
      <c r="B36" s="74" t="s">
        <v>183</v>
      </c>
      <c r="C36" s="73"/>
      <c r="D36" s="73">
        <f>6000+C36</f>
        <v>6000</v>
      </c>
      <c r="E36" s="73"/>
      <c r="F36" s="73"/>
      <c r="G36" s="65"/>
      <c r="H36" s="65"/>
      <c r="I36" s="65"/>
      <c r="J36" s="65"/>
    </row>
    <row r="37" spans="1:13" s="55" customFormat="1" ht="15.75" x14ac:dyDescent="0.2">
      <c r="A37" s="61" t="s">
        <v>41</v>
      </c>
      <c r="B37" s="74" t="s">
        <v>184</v>
      </c>
      <c r="C37" s="63"/>
      <c r="D37" s="63"/>
      <c r="E37" s="63"/>
      <c r="F37" s="63"/>
      <c r="G37" s="65"/>
      <c r="H37" s="65"/>
      <c r="I37" s="65"/>
      <c r="J37" s="65"/>
    </row>
    <row r="38" spans="1:13" s="55" customFormat="1" ht="15.75" x14ac:dyDescent="0.2">
      <c r="A38" s="61" t="s">
        <v>43</v>
      </c>
      <c r="B38" s="74" t="s">
        <v>185</v>
      </c>
      <c r="C38" s="63">
        <v>215</v>
      </c>
      <c r="D38" s="63">
        <f>2365+C38</f>
        <v>2580</v>
      </c>
      <c r="E38" s="63">
        <v>215</v>
      </c>
      <c r="F38" s="63">
        <v>2580</v>
      </c>
    </row>
    <row r="39" spans="1:13" s="55" customFormat="1" ht="15.75" x14ac:dyDescent="0.2">
      <c r="A39" s="61" t="s">
        <v>45</v>
      </c>
      <c r="B39" s="74" t="s">
        <v>186</v>
      </c>
      <c r="C39" s="63"/>
      <c r="D39" s="63"/>
      <c r="E39" s="63"/>
      <c r="F39" s="63"/>
    </row>
    <row r="40" spans="1:13" s="55" customFormat="1" ht="15.75" x14ac:dyDescent="0.2">
      <c r="A40" s="61" t="s">
        <v>49</v>
      </c>
      <c r="B40" s="74" t="s">
        <v>187</v>
      </c>
      <c r="C40" s="63"/>
      <c r="D40" s="63">
        <f>219+C40</f>
        <v>219</v>
      </c>
      <c r="E40" s="63">
        <v>1</v>
      </c>
      <c r="F40" s="63">
        <v>132</v>
      </c>
    </row>
    <row r="41" spans="1:13" s="55" customFormat="1" ht="15.75" x14ac:dyDescent="0.2">
      <c r="A41" s="61" t="s">
        <v>47</v>
      </c>
      <c r="B41" s="74" t="s">
        <v>188</v>
      </c>
      <c r="C41" s="63">
        <v>3966</v>
      </c>
      <c r="D41" s="63">
        <f>40978+C41</f>
        <v>44944</v>
      </c>
      <c r="E41" s="63">
        <v>1438</v>
      </c>
      <c r="F41" s="63">
        <v>13869</v>
      </c>
    </row>
    <row r="42" spans="1:13" s="55" customFormat="1" ht="15.75" x14ac:dyDescent="0.2">
      <c r="A42" s="61" t="s">
        <v>51</v>
      </c>
      <c r="B42" s="74" t="s">
        <v>189</v>
      </c>
      <c r="C42" s="63"/>
      <c r="D42" s="63"/>
      <c r="E42" s="63"/>
      <c r="F42" s="63"/>
    </row>
    <row r="43" spans="1:13" s="55" customFormat="1" ht="15.75" x14ac:dyDescent="0.2">
      <c r="A43" s="61" t="s">
        <v>190</v>
      </c>
      <c r="B43" s="74" t="s">
        <v>191</v>
      </c>
      <c r="C43" s="63">
        <f>C32-SUM(C38:C42,C34)</f>
        <v>0</v>
      </c>
      <c r="D43" s="63">
        <f>D32-SUM(D38:D42,D34)</f>
        <v>4</v>
      </c>
      <c r="E43" s="63">
        <v>0</v>
      </c>
      <c r="F43" s="63">
        <v>28</v>
      </c>
    </row>
    <row r="44" spans="1:13" s="55" customFormat="1" ht="15.75" x14ac:dyDescent="0.2">
      <c r="A44" s="61" t="s">
        <v>53</v>
      </c>
      <c r="B44" s="74" t="s">
        <v>192</v>
      </c>
      <c r="C44" s="63"/>
      <c r="D44" s="63"/>
      <c r="E44" s="63"/>
      <c r="F44" s="63"/>
    </row>
    <row r="45" spans="1:13" s="55" customFormat="1" ht="15.75" x14ac:dyDescent="0.2">
      <c r="A45" s="61" t="s">
        <v>55</v>
      </c>
      <c r="B45" s="74" t="s">
        <v>193</v>
      </c>
      <c r="C45" s="63"/>
      <c r="D45" s="63"/>
      <c r="E45" s="63"/>
      <c r="F45" s="63"/>
    </row>
    <row r="46" spans="1:13" ht="15.75" x14ac:dyDescent="0.2">
      <c r="A46" s="48" t="s">
        <v>194</v>
      </c>
      <c r="B46" s="56">
        <v>3</v>
      </c>
      <c r="C46" s="51">
        <v>23492</v>
      </c>
      <c r="D46" s="51">
        <f>186251+C46</f>
        <v>209743</v>
      </c>
      <c r="E46" s="51">
        <v>3010</v>
      </c>
      <c r="F46" s="51">
        <v>15578</v>
      </c>
      <c r="G46" s="22"/>
      <c r="H46" s="22"/>
      <c r="I46" s="22"/>
      <c r="J46" s="22"/>
      <c r="M46" s="55"/>
    </row>
    <row r="47" spans="1:13" ht="31.5" x14ac:dyDescent="0.2">
      <c r="A47" s="48" t="s">
        <v>195</v>
      </c>
      <c r="B47" s="56">
        <v>4</v>
      </c>
      <c r="C47" s="51">
        <f>296223+528992</f>
        <v>825215</v>
      </c>
      <c r="D47" s="51">
        <f>12725972+C47</f>
        <v>13551187</v>
      </c>
      <c r="E47" s="51">
        <v>1685341</v>
      </c>
      <c r="F47" s="51">
        <v>16327109</v>
      </c>
      <c r="G47" s="22"/>
      <c r="H47" s="22"/>
      <c r="I47" s="22"/>
      <c r="J47" s="22"/>
      <c r="M47" s="55"/>
    </row>
    <row r="48" spans="1:13" ht="15.75" x14ac:dyDescent="0.2">
      <c r="A48" s="48" t="s">
        <v>196</v>
      </c>
      <c r="B48" s="56">
        <v>5</v>
      </c>
      <c r="C48" s="51">
        <v>425</v>
      </c>
      <c r="D48" s="51">
        <f>944+C48</f>
        <v>1369</v>
      </c>
      <c r="E48" s="51"/>
      <c r="F48" s="51">
        <v>312</v>
      </c>
      <c r="G48" s="22"/>
      <c r="H48" s="22"/>
      <c r="I48" s="22"/>
      <c r="J48" s="22"/>
      <c r="M48" s="55"/>
    </row>
    <row r="49" spans="1:15" ht="15.75" x14ac:dyDescent="0.2">
      <c r="A49" s="48" t="s">
        <v>197</v>
      </c>
      <c r="B49" s="56">
        <v>6</v>
      </c>
      <c r="C49" s="51">
        <f>563098-528992</f>
        <v>34106</v>
      </c>
      <c r="D49" s="51">
        <f>336732+C49</f>
        <v>370838</v>
      </c>
      <c r="E49" s="51">
        <v>25481</v>
      </c>
      <c r="F49" s="51">
        <v>1321714</v>
      </c>
      <c r="G49" s="22"/>
      <c r="H49" s="22"/>
      <c r="I49" s="22"/>
      <c r="M49" s="55"/>
    </row>
    <row r="50" spans="1:15" ht="15.75" x14ac:dyDescent="0.2">
      <c r="A50" s="48" t="s">
        <v>198</v>
      </c>
      <c r="B50" s="56">
        <v>7</v>
      </c>
      <c r="C50" s="51"/>
      <c r="D50" s="51"/>
      <c r="E50" s="51"/>
      <c r="F50" s="51"/>
      <c r="M50" s="55"/>
    </row>
    <row r="51" spans="1:15" ht="15.75" x14ac:dyDescent="0.2">
      <c r="A51" s="48" t="s">
        <v>199</v>
      </c>
      <c r="B51" s="56">
        <v>8</v>
      </c>
      <c r="C51" s="51"/>
      <c r="D51" s="51">
        <f>33+C51</f>
        <v>33</v>
      </c>
      <c r="E51" s="51">
        <v>1518</v>
      </c>
      <c r="F51" s="51">
        <v>5268</v>
      </c>
      <c r="H51" s="22"/>
      <c r="I51" s="55"/>
      <c r="J51" s="55"/>
      <c r="K51" s="55"/>
      <c r="L51" s="55"/>
      <c r="M51" s="55"/>
      <c r="N51" s="55"/>
      <c r="O51" s="55"/>
    </row>
    <row r="52" spans="1:15" ht="15.75" x14ac:dyDescent="0.2">
      <c r="A52" s="48" t="s">
        <v>200</v>
      </c>
      <c r="B52" s="56">
        <v>9</v>
      </c>
      <c r="C52" s="51"/>
      <c r="D52" s="51"/>
      <c r="E52" s="51"/>
      <c r="F52" s="51"/>
      <c r="I52" s="55"/>
      <c r="J52" s="55"/>
      <c r="K52" s="55"/>
      <c r="L52" s="55"/>
      <c r="M52" s="55"/>
      <c r="N52" s="55"/>
      <c r="O52" s="55"/>
    </row>
    <row r="53" spans="1:15" ht="15.75" x14ac:dyDescent="0.2">
      <c r="A53" s="48" t="s">
        <v>201</v>
      </c>
      <c r="B53" s="56">
        <v>10</v>
      </c>
      <c r="C53" s="51"/>
      <c r="D53" s="51"/>
      <c r="E53" s="51"/>
      <c r="F53" s="51"/>
      <c r="I53" s="55"/>
      <c r="J53" s="55"/>
      <c r="K53" s="55"/>
      <c r="L53" s="55"/>
      <c r="M53" s="55"/>
      <c r="N53" s="55"/>
      <c r="O53" s="55"/>
    </row>
    <row r="54" spans="1:15" ht="15.75" x14ac:dyDescent="0.2">
      <c r="A54" s="48" t="s">
        <v>17</v>
      </c>
      <c r="B54" s="56"/>
      <c r="C54" s="51"/>
      <c r="D54" s="51"/>
      <c r="E54" s="51"/>
      <c r="F54" s="51"/>
      <c r="I54" s="55"/>
      <c r="J54" s="55"/>
      <c r="K54" s="55"/>
      <c r="L54" s="55"/>
      <c r="M54" s="55"/>
      <c r="N54" s="55"/>
      <c r="O54" s="55"/>
    </row>
    <row r="55" spans="1:15" ht="15.75" x14ac:dyDescent="0.2">
      <c r="A55" s="48" t="s">
        <v>202</v>
      </c>
      <c r="B55" s="56" t="s">
        <v>203</v>
      </c>
      <c r="C55" s="51"/>
      <c r="D55" s="51"/>
      <c r="E55" s="51"/>
      <c r="F55" s="51"/>
      <c r="I55" s="55"/>
      <c r="J55" s="55"/>
      <c r="K55" s="55"/>
      <c r="L55" s="55"/>
      <c r="M55" s="55"/>
      <c r="N55" s="55"/>
      <c r="O55" s="55"/>
    </row>
    <row r="56" spans="1:15" ht="15.75" x14ac:dyDescent="0.2">
      <c r="A56" s="48" t="s">
        <v>204</v>
      </c>
      <c r="B56" s="56" t="s">
        <v>205</v>
      </c>
      <c r="C56" s="51"/>
      <c r="D56" s="51"/>
      <c r="E56" s="51"/>
      <c r="F56" s="51"/>
      <c r="I56" s="55"/>
      <c r="J56" s="55"/>
      <c r="K56" s="55"/>
      <c r="L56" s="55"/>
      <c r="M56" s="55"/>
      <c r="N56" s="55"/>
      <c r="O56" s="55"/>
    </row>
    <row r="57" spans="1:15" ht="15.75" x14ac:dyDescent="0.2">
      <c r="A57" s="48" t="s">
        <v>206</v>
      </c>
      <c r="B57" s="56" t="s">
        <v>207</v>
      </c>
      <c r="C57" s="51"/>
      <c r="D57" s="51"/>
      <c r="E57" s="51"/>
      <c r="F57" s="51"/>
      <c r="I57" s="55"/>
      <c r="J57" s="55"/>
      <c r="K57" s="55"/>
      <c r="L57" s="55"/>
      <c r="M57" s="55"/>
      <c r="N57" s="55"/>
      <c r="O57" s="55"/>
    </row>
    <row r="58" spans="1:15" ht="15.75" x14ac:dyDescent="0.2">
      <c r="A58" s="48" t="s">
        <v>208</v>
      </c>
      <c r="B58" s="56" t="s">
        <v>209</v>
      </c>
      <c r="C58" s="51"/>
      <c r="D58" s="51"/>
      <c r="E58" s="51"/>
      <c r="F58" s="51"/>
      <c r="I58" s="55"/>
      <c r="J58" s="55"/>
      <c r="K58" s="55"/>
      <c r="L58" s="55"/>
      <c r="M58" s="55"/>
      <c r="N58" s="55"/>
      <c r="O58" s="55"/>
    </row>
    <row r="59" spans="1:15" ht="31.5" x14ac:dyDescent="0.2">
      <c r="A59" s="48" t="s">
        <v>210</v>
      </c>
      <c r="B59" s="56">
        <v>11</v>
      </c>
      <c r="C59" s="51">
        <v>960</v>
      </c>
      <c r="D59" s="51">
        <f>59763+C59</f>
        <v>60723</v>
      </c>
      <c r="E59" s="51">
        <v>3</v>
      </c>
      <c r="F59" s="51">
        <v>1229</v>
      </c>
      <c r="H59" s="22"/>
      <c r="I59" s="55"/>
      <c r="J59" s="55"/>
      <c r="K59" s="55"/>
      <c r="L59" s="55"/>
      <c r="M59" s="55"/>
      <c r="N59" s="55"/>
      <c r="O59" s="55"/>
    </row>
    <row r="60" spans="1:15" ht="15.75" x14ac:dyDescent="0.2">
      <c r="A60" s="48" t="s">
        <v>211</v>
      </c>
      <c r="B60" s="76" t="s">
        <v>212</v>
      </c>
      <c r="C60" s="51"/>
      <c r="D60" s="51"/>
      <c r="E60" s="51"/>
      <c r="F60" s="51"/>
      <c r="I60" s="55"/>
      <c r="J60" s="55"/>
      <c r="K60" s="55"/>
      <c r="L60" s="55"/>
      <c r="M60" s="55"/>
      <c r="N60" s="55"/>
      <c r="O60" s="55"/>
    </row>
    <row r="61" spans="1:15" ht="15.75" x14ac:dyDescent="0.25">
      <c r="A61" s="77" t="s">
        <v>213</v>
      </c>
      <c r="B61" s="76" t="s">
        <v>214</v>
      </c>
      <c r="C61" s="78">
        <f>C13+C32+C46+C47+C48+C49+C50+C51+C52+C53+C59+C60</f>
        <v>983679</v>
      </c>
      <c r="D61" s="78">
        <f>D13+D32+D46+D47+D48+D49+D50+D51+D52+D53+D59+D60</f>
        <v>15299266</v>
      </c>
      <c r="E61" s="78">
        <f>E13+E32+E46+E47+E48+E49+E50+E51+E52+E53+E59+E60</f>
        <v>1826295</v>
      </c>
      <c r="F61" s="78">
        <f>F13+F32+F46+F47+F48+F49+F50+F51+F52+F53+F59+F60</f>
        <v>18610270</v>
      </c>
      <c r="I61" s="55"/>
      <c r="J61" s="55"/>
      <c r="K61" s="55"/>
      <c r="L61" s="55"/>
      <c r="M61" s="55"/>
      <c r="N61" s="55"/>
      <c r="O61" s="55"/>
    </row>
    <row r="62" spans="1:15" ht="15.75" x14ac:dyDescent="0.25">
      <c r="A62" s="48" t="s">
        <v>215</v>
      </c>
      <c r="B62" s="76">
        <v>14</v>
      </c>
      <c r="C62" s="57">
        <f>SUM(C64:C67)</f>
        <v>189</v>
      </c>
      <c r="D62" s="57">
        <f>SUM(D64:D67)</f>
        <v>2602</v>
      </c>
      <c r="E62" s="57">
        <v>-199147</v>
      </c>
      <c r="F62" s="57">
        <v>4975</v>
      </c>
      <c r="G62" s="54"/>
      <c r="H62" s="54"/>
      <c r="I62" s="55"/>
      <c r="J62" s="55"/>
      <c r="K62" s="55"/>
      <c r="L62" s="55"/>
      <c r="M62" s="55"/>
      <c r="N62" s="55"/>
      <c r="O62" s="55"/>
    </row>
    <row r="63" spans="1:15" ht="15.75" x14ac:dyDescent="0.25">
      <c r="A63" s="48" t="s">
        <v>17</v>
      </c>
      <c r="B63" s="76"/>
      <c r="C63" s="57"/>
      <c r="D63" s="57"/>
      <c r="E63" s="57"/>
      <c r="F63" s="57"/>
      <c r="I63" s="55"/>
      <c r="J63" s="55"/>
      <c r="K63" s="55"/>
      <c r="L63" s="55"/>
      <c r="M63" s="55"/>
      <c r="N63" s="55"/>
      <c r="O63" s="55"/>
    </row>
    <row r="64" spans="1:15" ht="15.75" x14ac:dyDescent="0.25">
      <c r="A64" s="48" t="s">
        <v>216</v>
      </c>
      <c r="B64" s="76" t="s">
        <v>217</v>
      </c>
      <c r="C64" s="79"/>
      <c r="D64" s="79"/>
      <c r="E64" s="79"/>
      <c r="F64" s="79"/>
      <c r="I64" s="55"/>
      <c r="J64" s="55"/>
      <c r="K64" s="55"/>
      <c r="L64" s="55"/>
      <c r="M64" s="55"/>
      <c r="N64" s="55"/>
      <c r="O64" s="55"/>
    </row>
    <row r="65" spans="1:15" ht="15.75" x14ac:dyDescent="0.25">
      <c r="A65" s="48" t="s">
        <v>218</v>
      </c>
      <c r="B65" s="76" t="s">
        <v>219</v>
      </c>
      <c r="C65" s="57"/>
      <c r="D65" s="57"/>
      <c r="E65" s="57"/>
      <c r="F65" s="57"/>
      <c r="I65" s="55"/>
      <c r="J65" s="55"/>
      <c r="K65" s="55"/>
      <c r="L65" s="55"/>
      <c r="M65" s="55"/>
      <c r="N65" s="55"/>
      <c r="O65" s="55"/>
    </row>
    <row r="66" spans="1:15" ht="15.75" x14ac:dyDescent="0.25">
      <c r="A66" s="48" t="s">
        <v>220</v>
      </c>
      <c r="B66" s="76" t="s">
        <v>221</v>
      </c>
      <c r="C66" s="57"/>
      <c r="D66" s="57"/>
      <c r="E66" s="57"/>
      <c r="F66" s="57"/>
      <c r="I66" s="55"/>
      <c r="J66" s="55"/>
      <c r="K66" s="55"/>
      <c r="L66" s="55"/>
      <c r="M66" s="55"/>
      <c r="N66" s="55"/>
      <c r="O66" s="55"/>
    </row>
    <row r="67" spans="1:15" ht="15.75" x14ac:dyDescent="0.25">
      <c r="A67" s="48" t="s">
        <v>222</v>
      </c>
      <c r="B67" s="76" t="s">
        <v>223</v>
      </c>
      <c r="C67" s="57">
        <v>189</v>
      </c>
      <c r="D67" s="57">
        <v>2602</v>
      </c>
      <c r="E67" s="57">
        <v>-199147</v>
      </c>
      <c r="F67" s="57">
        <v>4975</v>
      </c>
      <c r="I67" s="55"/>
      <c r="J67" s="55"/>
      <c r="K67" s="55"/>
      <c r="L67" s="55"/>
      <c r="M67" s="55"/>
      <c r="N67" s="55"/>
      <c r="O67" s="55"/>
    </row>
    <row r="68" spans="1:15" ht="15.75" x14ac:dyDescent="0.25">
      <c r="A68" s="48" t="s">
        <v>224</v>
      </c>
      <c r="B68" s="76">
        <v>15</v>
      </c>
      <c r="C68" s="57">
        <v>4197</v>
      </c>
      <c r="D68" s="57">
        <f>55440+C68</f>
        <v>59637</v>
      </c>
      <c r="E68" s="57">
        <v>5345</v>
      </c>
      <c r="F68" s="57">
        <v>51443</v>
      </c>
      <c r="I68" s="55"/>
      <c r="J68" s="55"/>
      <c r="K68" s="55"/>
      <c r="L68" s="55"/>
      <c r="M68" s="55"/>
      <c r="N68" s="55"/>
      <c r="O68" s="55"/>
    </row>
    <row r="69" spans="1:15" s="55" customFormat="1" ht="15.75" x14ac:dyDescent="0.25">
      <c r="A69" s="61" t="s">
        <v>17</v>
      </c>
      <c r="B69" s="80"/>
      <c r="C69" s="73"/>
      <c r="D69" s="73"/>
      <c r="E69" s="73"/>
      <c r="F69" s="73"/>
    </row>
    <row r="70" spans="1:15" s="55" customFormat="1" ht="15.75" x14ac:dyDescent="0.25">
      <c r="A70" s="61" t="s">
        <v>225</v>
      </c>
      <c r="B70" s="80" t="s">
        <v>38</v>
      </c>
      <c r="C70" s="73"/>
      <c r="D70" s="73"/>
      <c r="E70" s="73"/>
      <c r="F70" s="73"/>
      <c r="G70" s="65"/>
      <c r="H70" s="65"/>
    </row>
    <row r="71" spans="1:15" s="55" customFormat="1" ht="15.75" x14ac:dyDescent="0.25">
      <c r="A71" s="61" t="s">
        <v>226</v>
      </c>
      <c r="B71" s="80" t="s">
        <v>44</v>
      </c>
      <c r="C71" s="73">
        <v>893</v>
      </c>
      <c r="D71" s="73">
        <f>13018+C71</f>
        <v>13911</v>
      </c>
      <c r="E71" s="73">
        <v>561</v>
      </c>
      <c r="F71" s="73">
        <v>11327</v>
      </c>
    </row>
    <row r="72" spans="1:15" s="55" customFormat="1" ht="15.75" x14ac:dyDescent="0.25">
      <c r="A72" s="61" t="s">
        <v>227</v>
      </c>
      <c r="B72" s="80" t="s">
        <v>46</v>
      </c>
      <c r="C72" s="73">
        <v>876</v>
      </c>
      <c r="D72" s="73">
        <f>14987+C72</f>
        <v>15863</v>
      </c>
      <c r="E72" s="73">
        <v>580</v>
      </c>
      <c r="F72" s="73">
        <v>11469</v>
      </c>
    </row>
    <row r="73" spans="1:15" s="55" customFormat="1" ht="15.75" x14ac:dyDescent="0.25">
      <c r="A73" s="61" t="s">
        <v>228</v>
      </c>
      <c r="B73" s="80" t="s">
        <v>48</v>
      </c>
      <c r="C73" s="73"/>
      <c r="D73" s="73"/>
      <c r="E73" s="73">
        <v>31</v>
      </c>
      <c r="F73" s="73">
        <v>151</v>
      </c>
    </row>
    <row r="74" spans="1:15" s="55" customFormat="1" ht="15.75" x14ac:dyDescent="0.25">
      <c r="A74" s="61" t="s">
        <v>229</v>
      </c>
      <c r="B74" s="80" t="s">
        <v>50</v>
      </c>
      <c r="C74" s="73">
        <v>1175</v>
      </c>
      <c r="D74" s="73">
        <f>10123+C74</f>
        <v>11298</v>
      </c>
      <c r="E74" s="73">
        <v>1334</v>
      </c>
      <c r="F74" s="73">
        <v>6178</v>
      </c>
      <c r="G74" s="65"/>
      <c r="H74" s="65"/>
      <c r="I74" s="65"/>
      <c r="J74" s="65"/>
    </row>
    <row r="75" spans="1:15" s="55" customFormat="1" ht="15.75" x14ac:dyDescent="0.25">
      <c r="A75" s="61" t="s">
        <v>230</v>
      </c>
      <c r="B75" s="80" t="s">
        <v>52</v>
      </c>
      <c r="C75" s="73">
        <f>C68-SUM(C70:C74)</f>
        <v>1253</v>
      </c>
      <c r="D75" s="73">
        <f>D68-SUM(D70:D74)</f>
        <v>18565</v>
      </c>
      <c r="E75" s="73">
        <v>2839</v>
      </c>
      <c r="F75" s="73">
        <v>22318</v>
      </c>
    </row>
    <row r="76" spans="1:15" ht="15.75" x14ac:dyDescent="0.25">
      <c r="A76" s="48" t="s">
        <v>231</v>
      </c>
      <c r="B76" s="76">
        <v>16</v>
      </c>
      <c r="C76" s="57">
        <f>SUM(C78:C82)</f>
        <v>0</v>
      </c>
      <c r="D76" s="57">
        <f>SUM(D78:D82)</f>
        <v>0</v>
      </c>
      <c r="E76" s="57">
        <v>0</v>
      </c>
      <c r="F76" s="57">
        <v>0</v>
      </c>
    </row>
    <row r="77" spans="1:15" ht="15.75" x14ac:dyDescent="0.25">
      <c r="A77" s="48" t="s">
        <v>17</v>
      </c>
      <c r="B77" s="76"/>
      <c r="C77" s="57"/>
      <c r="D77" s="57"/>
      <c r="E77" s="57"/>
      <c r="F77" s="57"/>
    </row>
    <row r="78" spans="1:15" ht="15.75" x14ac:dyDescent="0.25">
      <c r="A78" s="48" t="s">
        <v>232</v>
      </c>
      <c r="B78" s="76" t="s">
        <v>62</v>
      </c>
      <c r="C78" s="57"/>
      <c r="D78" s="57"/>
      <c r="E78" s="57"/>
      <c r="F78" s="57"/>
    </row>
    <row r="79" spans="1:15" ht="15.75" x14ac:dyDescent="0.25">
      <c r="A79" s="48" t="s">
        <v>233</v>
      </c>
      <c r="B79" s="76" t="s">
        <v>64</v>
      </c>
      <c r="C79" s="57"/>
      <c r="D79" s="57"/>
      <c r="E79" s="57"/>
      <c r="F79" s="57"/>
    </row>
    <row r="80" spans="1:15" ht="15.75" x14ac:dyDescent="0.25">
      <c r="A80" s="48" t="s">
        <v>234</v>
      </c>
      <c r="B80" s="76" t="s">
        <v>66</v>
      </c>
      <c r="C80" s="57"/>
      <c r="D80" s="57"/>
      <c r="E80" s="57"/>
      <c r="F80" s="57"/>
    </row>
    <row r="81" spans="1:14" ht="15.75" x14ac:dyDescent="0.25">
      <c r="A81" s="48" t="s">
        <v>235</v>
      </c>
      <c r="B81" s="76" t="s">
        <v>68</v>
      </c>
      <c r="C81" s="57"/>
      <c r="D81" s="57"/>
      <c r="E81" s="57"/>
      <c r="F81" s="57"/>
      <c r="G81" s="54"/>
      <c r="H81" s="54"/>
      <c r="I81" s="54"/>
      <c r="J81" s="54"/>
    </row>
    <row r="82" spans="1:14" ht="15.75" x14ac:dyDescent="0.25">
      <c r="A82" s="48" t="s">
        <v>236</v>
      </c>
      <c r="B82" s="76" t="s">
        <v>237</v>
      </c>
      <c r="C82" s="57"/>
      <c r="D82" s="57"/>
      <c r="E82" s="57"/>
      <c r="F82" s="57"/>
      <c r="G82" s="55"/>
      <c r="H82" s="55"/>
      <c r="I82" s="55"/>
      <c r="J82" s="55"/>
      <c r="K82" s="55"/>
      <c r="L82" s="55"/>
      <c r="M82" s="55"/>
      <c r="N82" s="55"/>
    </row>
    <row r="83" spans="1:14" ht="15.75" x14ac:dyDescent="0.25">
      <c r="A83" s="48" t="s">
        <v>238</v>
      </c>
      <c r="B83" s="76">
        <v>17</v>
      </c>
      <c r="C83" s="57">
        <v>66611</v>
      </c>
      <c r="D83" s="57">
        <f>273737+C83</f>
        <v>340348</v>
      </c>
      <c r="E83" s="57">
        <v>13161</v>
      </c>
      <c r="F83" s="57">
        <v>87665</v>
      </c>
      <c r="G83" s="55"/>
      <c r="H83" s="55"/>
      <c r="I83" s="55"/>
      <c r="J83" s="55"/>
      <c r="K83" s="55"/>
      <c r="L83" s="55"/>
      <c r="M83" s="55"/>
      <c r="N83" s="55"/>
    </row>
    <row r="84" spans="1:14" ht="31.5" x14ac:dyDescent="0.25">
      <c r="A84" s="48" t="s">
        <v>239</v>
      </c>
      <c r="B84" s="76">
        <v>18</v>
      </c>
      <c r="C84" s="57">
        <f>196952+563450</f>
        <v>760402</v>
      </c>
      <c r="D84" s="57">
        <f>10763280+C84</f>
        <v>11523682</v>
      </c>
      <c r="E84" s="57">
        <v>1350330</v>
      </c>
      <c r="F84" s="57">
        <v>14578998</v>
      </c>
      <c r="G84" s="55"/>
      <c r="H84" s="55"/>
      <c r="I84" s="55"/>
      <c r="J84" s="55"/>
      <c r="K84" s="55"/>
      <c r="L84" s="55"/>
      <c r="M84" s="55"/>
      <c r="N84" s="55"/>
    </row>
    <row r="85" spans="1:14" ht="15.75" x14ac:dyDescent="0.25">
      <c r="A85" s="48" t="s">
        <v>240</v>
      </c>
      <c r="B85" s="76">
        <v>19</v>
      </c>
      <c r="C85" s="57">
        <v>3968</v>
      </c>
      <c r="D85" s="57">
        <f>1097+C85</f>
        <v>5065</v>
      </c>
      <c r="E85" s="57">
        <v>8</v>
      </c>
      <c r="F85" s="57">
        <v>6273</v>
      </c>
      <c r="G85" s="55"/>
      <c r="H85" s="55"/>
      <c r="I85" s="55"/>
      <c r="J85" s="55"/>
      <c r="K85" s="55"/>
      <c r="L85" s="55"/>
      <c r="M85" s="55"/>
      <c r="N85" s="55"/>
    </row>
    <row r="86" spans="1:14" ht="15.75" x14ac:dyDescent="0.25">
      <c r="A86" s="48" t="s">
        <v>241</v>
      </c>
      <c r="B86" s="76">
        <v>20</v>
      </c>
      <c r="C86" s="57">
        <f>645547-563450</f>
        <v>82097</v>
      </c>
      <c r="D86" s="57">
        <f>352135+C86</f>
        <v>434232</v>
      </c>
      <c r="E86" s="57">
        <v>20021</v>
      </c>
      <c r="F86" s="57">
        <v>1106896</v>
      </c>
      <c r="G86" s="55"/>
      <c r="H86" s="55"/>
      <c r="I86" s="55"/>
      <c r="J86" s="55"/>
      <c r="K86" s="55"/>
      <c r="L86" s="55"/>
      <c r="M86" s="55"/>
      <c r="N86" s="55"/>
    </row>
    <row r="87" spans="1:14" ht="15.75" x14ac:dyDescent="0.25">
      <c r="A87" s="48" t="s">
        <v>242</v>
      </c>
      <c r="B87" s="76">
        <v>21</v>
      </c>
      <c r="C87" s="57"/>
      <c r="D87" s="57"/>
      <c r="E87" s="57"/>
      <c r="F87" s="57"/>
      <c r="G87" s="55"/>
      <c r="H87" s="55"/>
      <c r="I87" s="55"/>
      <c r="J87" s="55"/>
      <c r="K87" s="55"/>
      <c r="L87" s="55"/>
      <c r="M87" s="55"/>
      <c r="N87" s="55"/>
    </row>
    <row r="88" spans="1:14" ht="15.75" x14ac:dyDescent="0.25">
      <c r="A88" s="48" t="s">
        <v>243</v>
      </c>
      <c r="B88" s="76">
        <v>22</v>
      </c>
      <c r="C88" s="57"/>
      <c r="D88" s="57"/>
      <c r="E88" s="57">
        <v>2000</v>
      </c>
      <c r="F88" s="57">
        <v>7014</v>
      </c>
      <c r="G88" s="55"/>
      <c r="H88" s="55"/>
      <c r="I88" s="55"/>
      <c r="J88" s="55"/>
      <c r="K88" s="55"/>
      <c r="L88" s="55"/>
      <c r="M88" s="55"/>
      <c r="N88" s="55"/>
    </row>
    <row r="89" spans="1:14" ht="15.75" x14ac:dyDescent="0.25">
      <c r="A89" s="48" t="s">
        <v>244</v>
      </c>
      <c r="B89" s="76">
        <v>23</v>
      </c>
      <c r="C89" s="57"/>
      <c r="D89" s="57"/>
      <c r="E89" s="57"/>
      <c r="F89" s="57"/>
      <c r="G89" s="55"/>
      <c r="H89" s="55"/>
      <c r="I89" s="55"/>
      <c r="J89" s="55"/>
      <c r="K89" s="55"/>
      <c r="L89" s="55"/>
      <c r="M89" s="55"/>
      <c r="N89" s="55"/>
    </row>
    <row r="90" spans="1:14" ht="15.75" x14ac:dyDescent="0.25">
      <c r="A90" s="48" t="s">
        <v>245</v>
      </c>
      <c r="B90" s="76">
        <v>24</v>
      </c>
      <c r="C90" s="57"/>
      <c r="D90" s="57"/>
      <c r="E90" s="57"/>
      <c r="F90" s="57"/>
      <c r="G90" s="55"/>
      <c r="H90" s="55"/>
      <c r="I90" s="55"/>
      <c r="J90" s="55"/>
      <c r="K90" s="55"/>
      <c r="L90" s="55"/>
      <c r="M90" s="55"/>
      <c r="N90" s="55"/>
    </row>
    <row r="91" spans="1:14" ht="15.75" x14ac:dyDescent="0.25">
      <c r="A91" s="48" t="s">
        <v>17</v>
      </c>
      <c r="B91" s="76"/>
      <c r="C91" s="57"/>
      <c r="D91" s="57"/>
      <c r="E91" s="57"/>
      <c r="F91" s="57"/>
      <c r="G91" s="55"/>
      <c r="H91" s="55"/>
      <c r="I91" s="55"/>
      <c r="J91" s="55"/>
      <c r="K91" s="55"/>
      <c r="L91" s="55"/>
      <c r="M91" s="55"/>
      <c r="N91" s="55"/>
    </row>
    <row r="92" spans="1:14" ht="15.75" x14ac:dyDescent="0.25">
      <c r="A92" s="48" t="s">
        <v>246</v>
      </c>
      <c r="B92" s="76" t="s">
        <v>247</v>
      </c>
      <c r="C92" s="57"/>
      <c r="D92" s="57"/>
      <c r="E92" s="57"/>
      <c r="F92" s="57"/>
      <c r="G92" s="55"/>
      <c r="H92" s="55"/>
      <c r="I92" s="55"/>
      <c r="J92" s="55"/>
      <c r="K92" s="55"/>
      <c r="L92" s="55"/>
      <c r="M92" s="55"/>
      <c r="N92" s="55"/>
    </row>
    <row r="93" spans="1:14" ht="15.75" x14ac:dyDescent="0.25">
      <c r="A93" s="48" t="s">
        <v>248</v>
      </c>
      <c r="B93" s="76" t="s">
        <v>249</v>
      </c>
      <c r="C93" s="57"/>
      <c r="D93" s="57"/>
      <c r="E93" s="57"/>
      <c r="F93" s="57"/>
      <c r="G93" s="55"/>
      <c r="H93" s="55"/>
      <c r="I93" s="55"/>
      <c r="J93" s="55"/>
      <c r="K93" s="55"/>
      <c r="L93" s="55"/>
      <c r="M93" s="55"/>
      <c r="N93" s="55"/>
    </row>
    <row r="94" spans="1:14" ht="15.75" x14ac:dyDescent="0.25">
      <c r="A94" s="48" t="s">
        <v>250</v>
      </c>
      <c r="B94" s="76" t="s">
        <v>251</v>
      </c>
      <c r="C94" s="57"/>
      <c r="D94" s="57"/>
      <c r="E94" s="57"/>
      <c r="F94" s="57"/>
      <c r="G94" s="55"/>
      <c r="H94" s="55"/>
      <c r="I94" s="55"/>
      <c r="J94" s="55"/>
      <c r="K94" s="55"/>
      <c r="L94" s="55"/>
      <c r="M94" s="55"/>
      <c r="N94" s="55"/>
    </row>
    <row r="95" spans="1:14" ht="15.75" x14ac:dyDescent="0.25">
      <c r="A95" s="48" t="s">
        <v>252</v>
      </c>
      <c r="B95" s="76" t="s">
        <v>253</v>
      </c>
      <c r="C95" s="57"/>
      <c r="D95" s="57"/>
      <c r="E95" s="57"/>
      <c r="F95" s="57"/>
      <c r="G95" s="55"/>
      <c r="H95" s="55"/>
      <c r="I95" s="55"/>
      <c r="J95" s="55"/>
      <c r="K95" s="55"/>
      <c r="L95" s="55"/>
      <c r="M95" s="55"/>
      <c r="N95" s="55"/>
    </row>
    <row r="96" spans="1:14" ht="31.5" x14ac:dyDescent="0.25">
      <c r="A96" s="48" t="s">
        <v>254</v>
      </c>
      <c r="B96" s="76">
        <v>25</v>
      </c>
      <c r="C96" s="57">
        <v>3187</v>
      </c>
      <c r="D96" s="57">
        <v>46085</v>
      </c>
      <c r="E96" s="57">
        <v>38714</v>
      </c>
      <c r="F96" s="57">
        <v>38714</v>
      </c>
      <c r="G96" s="55"/>
      <c r="H96" s="55"/>
      <c r="I96" s="55"/>
      <c r="J96" s="55"/>
      <c r="K96" s="55"/>
      <c r="L96" s="55"/>
      <c r="M96" s="55"/>
      <c r="N96" s="55"/>
    </row>
    <row r="97" spans="1:14" ht="15.75" x14ac:dyDescent="0.25">
      <c r="A97" s="48" t="s">
        <v>255</v>
      </c>
      <c r="B97" s="76">
        <v>26</v>
      </c>
      <c r="C97" s="57">
        <v>55545</v>
      </c>
      <c r="D97" s="57">
        <f>987175+C97</f>
        <v>1042720</v>
      </c>
      <c r="E97" s="57">
        <v>58822</v>
      </c>
      <c r="F97" s="57">
        <v>866824</v>
      </c>
      <c r="G97" s="55"/>
      <c r="H97" s="55"/>
      <c r="I97" s="55"/>
      <c r="J97" s="55"/>
      <c r="K97" s="55"/>
      <c r="L97" s="55"/>
      <c r="M97" s="55"/>
      <c r="N97" s="55"/>
    </row>
    <row r="98" spans="1:14" s="55" customFormat="1" ht="15.75" x14ac:dyDescent="0.25">
      <c r="A98" s="61" t="s">
        <v>17</v>
      </c>
      <c r="B98" s="80"/>
      <c r="C98" s="73"/>
      <c r="D98" s="73"/>
      <c r="E98" s="73"/>
      <c r="F98" s="73"/>
    </row>
    <row r="99" spans="1:14" s="55" customFormat="1" ht="15.75" x14ac:dyDescent="0.25">
      <c r="A99" s="61" t="s">
        <v>256</v>
      </c>
      <c r="B99" s="80" t="s">
        <v>257</v>
      </c>
      <c r="C99" s="73">
        <v>41230</v>
      </c>
      <c r="D99" s="73">
        <f>689813+C99</f>
        <v>731043</v>
      </c>
      <c r="E99" s="73">
        <v>41290</v>
      </c>
      <c r="F99" s="73">
        <v>692772</v>
      </c>
    </row>
    <row r="100" spans="1:14" s="55" customFormat="1" ht="15.75" x14ac:dyDescent="0.25">
      <c r="A100" s="61" t="s">
        <v>258</v>
      </c>
      <c r="B100" s="80" t="s">
        <v>259</v>
      </c>
      <c r="C100" s="73"/>
      <c r="D100" s="73"/>
      <c r="E100" s="73"/>
      <c r="F100" s="73"/>
    </row>
    <row r="101" spans="1:14" s="55" customFormat="1" ht="15.75" x14ac:dyDescent="0.25">
      <c r="A101" s="61" t="s">
        <v>260</v>
      </c>
      <c r="B101" s="80" t="s">
        <v>261</v>
      </c>
      <c r="C101" s="73">
        <f>C97-C99-C102-C103-C104</f>
        <v>10409</v>
      </c>
      <c r="D101" s="73">
        <f>D97-D99-D102-D103-D104</f>
        <v>230365</v>
      </c>
      <c r="E101" s="73">
        <v>6221</v>
      </c>
      <c r="F101" s="73">
        <v>96934</v>
      </c>
    </row>
    <row r="102" spans="1:14" s="55" customFormat="1" ht="15.75" x14ac:dyDescent="0.25">
      <c r="A102" s="61" t="s">
        <v>262</v>
      </c>
      <c r="B102" s="80" t="s">
        <v>263</v>
      </c>
      <c r="C102" s="73">
        <v>556</v>
      </c>
      <c r="D102" s="73">
        <f>6065+C102</f>
        <v>6621</v>
      </c>
      <c r="E102" s="73">
        <v>556</v>
      </c>
      <c r="F102" s="73">
        <v>2243</v>
      </c>
    </row>
    <row r="103" spans="1:14" s="55" customFormat="1" ht="31.5" x14ac:dyDescent="0.25">
      <c r="A103" s="61" t="s">
        <v>264</v>
      </c>
      <c r="B103" s="80" t="s">
        <v>265</v>
      </c>
      <c r="C103" s="73">
        <v>3350</v>
      </c>
      <c r="D103" s="73">
        <f>71196+C103</f>
        <v>74546</v>
      </c>
      <c r="E103" s="73">
        <v>10755</v>
      </c>
      <c r="F103" s="73">
        <v>74875</v>
      </c>
    </row>
    <row r="104" spans="1:14" s="55" customFormat="1" ht="15.75" x14ac:dyDescent="0.25">
      <c r="A104" s="61" t="s">
        <v>266</v>
      </c>
      <c r="B104" s="80" t="s">
        <v>267</v>
      </c>
      <c r="C104" s="73"/>
      <c r="D104" s="73">
        <f>145+C104</f>
        <v>145</v>
      </c>
      <c r="E104" s="73"/>
      <c r="F104" s="73">
        <v>0</v>
      </c>
    </row>
    <row r="105" spans="1:14" ht="15.75" x14ac:dyDescent="0.25">
      <c r="A105" s="81" t="s">
        <v>268</v>
      </c>
      <c r="B105" s="82" t="s">
        <v>269</v>
      </c>
      <c r="C105" s="57"/>
      <c r="D105" s="57"/>
      <c r="E105" s="57"/>
      <c r="F105" s="57"/>
      <c r="G105" s="55"/>
      <c r="H105" s="55"/>
      <c r="I105" s="55"/>
      <c r="J105" s="55"/>
      <c r="K105" s="55"/>
      <c r="L105" s="55"/>
      <c r="M105" s="55"/>
      <c r="N105" s="55"/>
    </row>
    <row r="106" spans="1:14" ht="15.75" x14ac:dyDescent="0.25">
      <c r="A106" s="83" t="s">
        <v>270</v>
      </c>
      <c r="B106" s="82" t="s">
        <v>271</v>
      </c>
      <c r="C106" s="78">
        <f>C62+C68+C76+C83+C84+C85+C86+C87+C88+C89+C90+C96+C97+C105</f>
        <v>976196</v>
      </c>
      <c r="D106" s="78">
        <f>D62+D68+D76+D83+D84+D85+D86+D87+D88+D89+D90+D96+D97+D105</f>
        <v>13454371</v>
      </c>
      <c r="E106" s="78">
        <f>E62+E68+E76+E83+E84+E85+E86+E87+E88+E89+E90+E96+E97+E105</f>
        <v>1289254</v>
      </c>
      <c r="F106" s="78">
        <f>F62+F68+F76+F83+F84+F85+F86+F87+F88+F89+F90+F96+F97+F105</f>
        <v>16748802</v>
      </c>
      <c r="G106" s="55"/>
      <c r="H106" s="55"/>
      <c r="I106" s="55"/>
      <c r="J106" s="55"/>
      <c r="K106" s="55"/>
      <c r="L106" s="55"/>
      <c r="M106" s="55"/>
      <c r="N106" s="55"/>
    </row>
    <row r="107" spans="1:14" ht="15.75" x14ac:dyDescent="0.25">
      <c r="A107" s="83" t="s">
        <v>272</v>
      </c>
      <c r="B107" s="82" t="s">
        <v>273</v>
      </c>
      <c r="C107" s="78">
        <f>C61-C106</f>
        <v>7483</v>
      </c>
      <c r="D107" s="78">
        <f>D61-D106</f>
        <v>1844895</v>
      </c>
      <c r="E107" s="78">
        <f>E61-E106</f>
        <v>537041</v>
      </c>
      <c r="F107" s="78">
        <f>F61-F106</f>
        <v>1861468</v>
      </c>
      <c r="G107" s="55"/>
      <c r="H107" s="55"/>
      <c r="I107" s="55"/>
      <c r="J107" s="55"/>
      <c r="K107" s="55"/>
      <c r="L107" s="55"/>
      <c r="M107" s="55"/>
      <c r="N107" s="55"/>
    </row>
    <row r="108" spans="1:14" ht="15.75" x14ac:dyDescent="0.25">
      <c r="A108" s="81" t="s">
        <v>274</v>
      </c>
      <c r="B108" s="82" t="s">
        <v>275</v>
      </c>
      <c r="C108" s="57">
        <v>337</v>
      </c>
      <c r="D108" s="57">
        <v>3922</v>
      </c>
      <c r="E108" s="57">
        <v>309814</v>
      </c>
      <c r="F108" s="57">
        <v>311771</v>
      </c>
      <c r="G108" s="55"/>
      <c r="H108" s="55"/>
      <c r="I108" s="55"/>
      <c r="J108" s="55"/>
      <c r="K108" s="55"/>
      <c r="L108" s="55"/>
      <c r="M108" s="55"/>
      <c r="N108" s="55"/>
    </row>
    <row r="109" spans="1:14" ht="15.75" x14ac:dyDescent="0.25">
      <c r="A109" s="83" t="s">
        <v>276</v>
      </c>
      <c r="B109" s="82" t="s">
        <v>277</v>
      </c>
      <c r="C109" s="78">
        <f>C107-C108</f>
        <v>7146</v>
      </c>
      <c r="D109" s="78">
        <f>D107-D108</f>
        <v>1840973</v>
      </c>
      <c r="E109" s="78">
        <f>E107-E108</f>
        <v>227227</v>
      </c>
      <c r="F109" s="78">
        <f>F107-F108</f>
        <v>1549697</v>
      </c>
      <c r="G109" s="55"/>
      <c r="H109" s="55"/>
      <c r="I109" s="55"/>
      <c r="J109" s="55"/>
      <c r="K109" s="55"/>
      <c r="L109" s="55"/>
      <c r="M109" s="55"/>
      <c r="N109" s="55"/>
    </row>
    <row r="110" spans="1:14" ht="15.75" x14ac:dyDescent="0.25">
      <c r="A110" s="81" t="s">
        <v>278</v>
      </c>
      <c r="B110" s="82" t="s">
        <v>279</v>
      </c>
      <c r="C110" s="84"/>
      <c r="D110" s="57"/>
      <c r="E110" s="84"/>
      <c r="F110" s="84"/>
      <c r="G110" s="55"/>
      <c r="H110" s="55"/>
      <c r="I110" s="55"/>
      <c r="J110" s="55"/>
      <c r="K110" s="55"/>
      <c r="L110" s="55"/>
      <c r="M110" s="55"/>
      <c r="N110" s="55"/>
    </row>
    <row r="111" spans="1:14" ht="15.75" x14ac:dyDescent="0.25">
      <c r="A111" s="83" t="s">
        <v>280</v>
      </c>
      <c r="B111" s="82" t="s">
        <v>281</v>
      </c>
      <c r="C111" s="78">
        <f>C109+C110</f>
        <v>7146</v>
      </c>
      <c r="D111" s="78">
        <f>D109+D110</f>
        <v>1840973</v>
      </c>
      <c r="E111" s="78">
        <f>E109+E110</f>
        <v>227227</v>
      </c>
      <c r="F111" s="78">
        <f>F109+F110</f>
        <v>1549697</v>
      </c>
      <c r="G111" s="55"/>
      <c r="H111" s="55"/>
      <c r="I111" s="55"/>
      <c r="J111" s="55"/>
      <c r="K111" s="55"/>
      <c r="L111" s="55"/>
      <c r="M111" s="55"/>
      <c r="N111" s="55"/>
    </row>
    <row r="112" spans="1:14" x14ac:dyDescent="0.2">
      <c r="C112" s="85"/>
      <c r="D112" s="85"/>
      <c r="G112" s="55"/>
      <c r="H112" s="55"/>
      <c r="I112" s="55"/>
      <c r="J112" s="55"/>
      <c r="K112" s="55"/>
      <c r="L112" s="55"/>
      <c r="M112" s="55"/>
      <c r="N112" s="55"/>
    </row>
    <row r="113" spans="1:14" x14ac:dyDescent="0.2">
      <c r="A113" s="86" t="s">
        <v>282</v>
      </c>
      <c r="B113" s="86"/>
      <c r="C113" s="86"/>
      <c r="D113" s="87"/>
      <c r="E113" s="86"/>
      <c r="F113" s="86"/>
      <c r="G113" s="55"/>
      <c r="H113" s="55"/>
      <c r="I113" s="55"/>
      <c r="J113" s="55"/>
      <c r="K113" s="55"/>
      <c r="L113" s="55"/>
      <c r="M113" s="55"/>
      <c r="N113" s="55"/>
    </row>
    <row r="114" spans="1:14" x14ac:dyDescent="0.2">
      <c r="A114" s="88"/>
      <c r="B114" s="88"/>
      <c r="C114" s="88"/>
      <c r="D114" s="89"/>
      <c r="E114" s="88"/>
      <c r="F114" s="88"/>
      <c r="G114" s="55"/>
      <c r="H114" s="55"/>
      <c r="I114" s="55"/>
      <c r="J114" s="55"/>
      <c r="K114" s="55"/>
      <c r="L114" s="55"/>
      <c r="M114" s="55"/>
      <c r="N114" s="55"/>
    </row>
    <row r="115" spans="1:14" x14ac:dyDescent="0.2">
      <c r="G115" s="55"/>
      <c r="H115" s="55"/>
      <c r="I115" s="55"/>
      <c r="J115" s="55"/>
      <c r="K115" s="55"/>
      <c r="L115" s="55"/>
      <c r="M115" s="55"/>
      <c r="N115" s="55"/>
    </row>
    <row r="116" spans="1:14" x14ac:dyDescent="0.2">
      <c r="H116" s="22"/>
    </row>
    <row r="117" spans="1:14" s="94" customFormat="1" ht="15.75" x14ac:dyDescent="0.25">
      <c r="A117" s="90" t="str">
        <f>ф1!A117</f>
        <v>Председатель Правления _________________________Колдасов Е.Т.</v>
      </c>
      <c r="B117" s="91"/>
      <c r="C117" s="92"/>
      <c r="D117" s="93"/>
      <c r="F117" s="95"/>
    </row>
    <row r="118" spans="1:14" s="94" customFormat="1" ht="15.75" x14ac:dyDescent="0.25">
      <c r="A118" s="90"/>
      <c r="B118" s="91"/>
      <c r="C118" s="92"/>
      <c r="D118" s="93"/>
    </row>
    <row r="119" spans="1:14" s="94" customFormat="1" ht="15.75" x14ac:dyDescent="0.25">
      <c r="A119" s="90" t="str">
        <f>ф1!A119</f>
        <v>Главный бухгалтер  ______________________________Сатпаева Ш.К.</v>
      </c>
      <c r="B119" s="91"/>
      <c r="C119" s="92"/>
      <c r="D119" s="93"/>
    </row>
    <row r="120" spans="1:14" x14ac:dyDescent="0.2">
      <c r="A120" s="96"/>
      <c r="B120" s="97"/>
      <c r="C120" s="98"/>
      <c r="D120" s="99"/>
    </row>
    <row r="121" spans="1:14" x14ac:dyDescent="0.2">
      <c r="A121" s="96"/>
      <c r="B121" s="98"/>
      <c r="C121" s="98"/>
      <c r="D121" s="99"/>
    </row>
    <row r="122" spans="1:14" x14ac:dyDescent="0.2">
      <c r="A122" s="100" t="s">
        <v>146</v>
      </c>
      <c r="B122" s="97"/>
      <c r="C122" s="98"/>
      <c r="D122" s="99"/>
    </row>
    <row r="123" spans="1:14" x14ac:dyDescent="0.2">
      <c r="A123" s="101" t="str">
        <f>ф1!A124</f>
        <v>355-01-02 (вн.206)</v>
      </c>
      <c r="B123" s="97"/>
      <c r="C123" s="98"/>
      <c r="D123" s="99"/>
    </row>
    <row r="124" spans="1:14" x14ac:dyDescent="0.2">
      <c r="A124" s="100" t="s">
        <v>148</v>
      </c>
      <c r="B124" s="98"/>
      <c r="C124" s="98"/>
      <c r="D124" s="99"/>
    </row>
    <row r="125" spans="1:14" x14ac:dyDescent="0.2">
      <c r="A125" s="102"/>
    </row>
    <row r="126" spans="1:14" x14ac:dyDescent="0.2">
      <c r="A126" s="102"/>
    </row>
    <row r="127" spans="1:14" x14ac:dyDescent="0.2">
      <c r="A127" s="102"/>
    </row>
  </sheetData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2" max="5" man="1"/>
  </rowBreaks>
  <ignoredErrors>
    <ignoredError sqref="D68:D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</vt:lpstr>
      <vt:lpstr>ф2</vt:lpstr>
      <vt:lpstr>ф1!Заголовки_для_печати</vt:lpstr>
      <vt:lpstr>ф2!Заголовки_для_печати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cp:lastPrinted>2020-01-17T05:10:04Z</cp:lastPrinted>
  <dcterms:created xsi:type="dcterms:W3CDTF">2020-01-10T11:38:37Z</dcterms:created>
  <dcterms:modified xsi:type="dcterms:W3CDTF">2020-01-17T10:24:50Z</dcterms:modified>
</cp:coreProperties>
</file>