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3260" activeTab="1"/>
  </bookViews>
  <sheets>
    <sheet name="FS1" sheetId="1" r:id="rId1"/>
    <sheet name="FS2" sheetId="2" r:id="rId2"/>
    <sheet name="ф4" sheetId="3" r:id="rId3"/>
    <sheet name="ф3" sheetId="4" r:id="rId4"/>
  </sheets>
  <externalReferences>
    <externalReference r:id="rId7"/>
  </externalReferences>
  <definedNames>
    <definedName name="_xlnm.Print_Area" localSheetId="0">'FS1'!$A$1:$D$58</definedName>
    <definedName name="_xlnm.Print_Area" localSheetId="1">'FS2'!$A$1:$D$60</definedName>
  </definedNames>
  <calcPr fullCalcOnLoad="1" refMode="R1C1"/>
</workbook>
</file>

<file path=xl/sharedStrings.xml><?xml version="1.0" encoding="utf-8"?>
<sst xmlns="http://schemas.openxmlformats.org/spreadsheetml/2006/main" count="224" uniqueCount="168">
  <si>
    <t>Кредиты и авансы клиентам</t>
  </si>
  <si>
    <t>Дебиторская задолженность по сделкам обратного РЕПО</t>
  </si>
  <si>
    <t>Прочие активы</t>
  </si>
  <si>
    <t>Средства клиентов</t>
  </si>
  <si>
    <t>Текущий подоходный налог к уплате</t>
  </si>
  <si>
    <t>Прочие обязательства</t>
  </si>
  <si>
    <t>________________________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</si>
  <si>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</si>
  <si>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</si>
  <si>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</si>
  <si>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</si>
  <si>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</si>
  <si>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</si>
  <si>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</si>
  <si>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</si>
  <si>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</si>
  <si>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</si>
  <si>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Выпущенные в обращение долговые ценные бумаги</t>
  </si>
  <si>
    <t>Субординированный долг</t>
  </si>
  <si>
    <t>___________________________</t>
  </si>
  <si>
    <t>Выпуск акций</t>
  </si>
  <si>
    <t>Выплата дивидендов</t>
  </si>
  <si>
    <t xml:space="preserve"> </t>
  </si>
  <si>
    <t>_________________________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</si>
  <si>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</si>
  <si>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</si>
  <si>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</si>
  <si>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</si>
  <si>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</si>
  <si>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</si>
  <si>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</si>
  <si>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</si>
  <si>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</si>
  <si>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</si>
  <si>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</si>
  <si>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Средствам в других банках</t>
  </si>
  <si>
    <t>(Увеличение)/уменьшение  операционных обязательств</t>
  </si>
  <si>
    <t>Средства банков</t>
  </si>
  <si>
    <t>-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</si>
  <si>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</si>
  <si>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</si>
  <si>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</si>
  <si>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</si>
  <si>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</si>
  <si>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</si>
  <si>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</si>
  <si>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</si>
  <si>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</si>
  <si>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</si>
  <si>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</si>
  <si>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</si>
  <si>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</si>
  <si>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</si>
  <si>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Assets</t>
  </si>
  <si>
    <t>Cash and cash equivalents</t>
  </si>
  <si>
    <t>Due from other banks</t>
  </si>
  <si>
    <t>Fixed and intangible assets</t>
  </si>
  <si>
    <t>Other assets</t>
  </si>
  <si>
    <t>Total assets</t>
  </si>
  <si>
    <t>Liabilities</t>
  </si>
  <si>
    <t>Total liabilities</t>
  </si>
  <si>
    <t>Other liabilities</t>
  </si>
  <si>
    <t>M.K. Zhakubayeva</t>
  </si>
  <si>
    <t>A.A. Dauletbekova</t>
  </si>
  <si>
    <t>Chief Accountant</t>
  </si>
  <si>
    <t>Interest income</t>
  </si>
  <si>
    <t>Interest expense</t>
  </si>
  <si>
    <t>Other operating income</t>
  </si>
  <si>
    <t>Operating income</t>
  </si>
  <si>
    <t>Administrative and other operating expenses</t>
  </si>
  <si>
    <t>Income tax expense</t>
  </si>
  <si>
    <t>Other comprehensive income</t>
  </si>
  <si>
    <t>Total comprehensive income for the period</t>
  </si>
  <si>
    <t>Total comprehensive income</t>
  </si>
  <si>
    <t>Payment of dividends</t>
  </si>
  <si>
    <t>Interest received</t>
  </si>
  <si>
    <t>(Increase)/decrease in operating assets</t>
  </si>
  <si>
    <t>(Increase)/decrease in operating liabilities</t>
  </si>
  <si>
    <t>Subordinated debt</t>
  </si>
  <si>
    <t>Loans and advances to customers</t>
  </si>
  <si>
    <t>Credit institutions accounts</t>
  </si>
  <si>
    <t xml:space="preserve">(in thousands of  tenge) </t>
  </si>
  <si>
    <t>(in thousands of tenge)</t>
  </si>
  <si>
    <t>Issued debt securities</t>
  </si>
  <si>
    <t>Cash and cash equivalents  at the beginning of the year</t>
  </si>
  <si>
    <t>Cash and cash equivalents  at the end of the year</t>
  </si>
  <si>
    <t>in thousands of  tenge</t>
  </si>
  <si>
    <t xml:space="preserve">Revaluation reserve for fixed assets </t>
  </si>
  <si>
    <t>Revaluation reserve for securities</t>
  </si>
  <si>
    <t>Balance  at 31 December, 2012 (audited)</t>
  </si>
  <si>
    <t>Balance  at 31 December, 2013 (audited)</t>
  </si>
  <si>
    <t>Chairman of the Board</t>
  </si>
  <si>
    <t>Chairman of the  Board</t>
  </si>
  <si>
    <t>Interests paid</t>
  </si>
  <si>
    <t>Customer accounts</t>
  </si>
  <si>
    <t xml:space="preserve">Equity </t>
  </si>
  <si>
    <t>Share capital</t>
  </si>
  <si>
    <t xml:space="preserve">M.K. Zhakubayeva </t>
  </si>
  <si>
    <t xml:space="preserve"> A.A. Dauletbekova</t>
  </si>
  <si>
    <t xml:space="preserve">Total equity  </t>
  </si>
  <si>
    <t xml:space="preserve">Total liabilities and equity </t>
  </si>
  <si>
    <t>Net Interest Income</t>
  </si>
  <si>
    <t>Fee and commission income</t>
  </si>
  <si>
    <t>Fee and commission expense</t>
  </si>
  <si>
    <t>Net income from foreign currency transactions</t>
  </si>
  <si>
    <t>Profit before tax</t>
  </si>
  <si>
    <t xml:space="preserve"> M.K.Zhakubayeva </t>
  </si>
  <si>
    <t xml:space="preserve">A.A. Dauletbekova </t>
  </si>
  <si>
    <t>Other comprehensive income/(loss) for the period</t>
  </si>
  <si>
    <t>Cash flows from operating activities</t>
  </si>
  <si>
    <t>Fees and commissions received</t>
  </si>
  <si>
    <t>Fees and commissions paid</t>
  </si>
  <si>
    <t>Other operating income received</t>
  </si>
  <si>
    <t>Other financial assets</t>
  </si>
  <si>
    <t>Income tax paid</t>
  </si>
  <si>
    <t>Asquisition of investment securities available for sale</t>
  </si>
  <si>
    <t>Asquisition of fixed and intangible assets</t>
  </si>
  <si>
    <t>Effect of exchange rate changes on cash and cash equivalents</t>
  </si>
  <si>
    <t>Net increase in cash and cash equivalents</t>
  </si>
  <si>
    <t>Income received from foreign currency  transactions</t>
  </si>
  <si>
    <t>Net cash from/(used in) operating activities before income tax paid</t>
  </si>
  <si>
    <t>Net cash from/(used in) operating activities</t>
  </si>
  <si>
    <t>Cash flow from investing activities</t>
  </si>
  <si>
    <t xml:space="preserve">Net cash from/(used in) investing activities </t>
  </si>
  <si>
    <t>Cash flows from financiing activities</t>
  </si>
  <si>
    <t>Net cash from/(used in) financing activities</t>
  </si>
  <si>
    <t>Reserve capital</t>
  </si>
  <si>
    <t xml:space="preserve">Total </t>
  </si>
  <si>
    <t>Profit for the year</t>
  </si>
  <si>
    <t>Share issue</t>
  </si>
  <si>
    <t>Net change in fair value transferred to profit or loss</t>
  </si>
  <si>
    <t>Retained earnings</t>
  </si>
  <si>
    <t xml:space="preserve">Weighted average number of shares </t>
  </si>
  <si>
    <t xml:space="preserve">(unaudited) </t>
  </si>
  <si>
    <t>(audited)</t>
  </si>
  <si>
    <t xml:space="preserve"> December 31</t>
  </si>
  <si>
    <t>June 30</t>
  </si>
  <si>
    <t>Loans of banks and financial institutions</t>
  </si>
  <si>
    <t>Balance  at 30 June 2013 (unaudited)</t>
  </si>
  <si>
    <t>Balance  at 30 June 2014 (unaudited)</t>
  </si>
  <si>
    <r>
      <rPr>
        <b/>
        <sz val="9"/>
        <color indexed="8"/>
        <rFont val="Times New Roman"/>
        <family val="1"/>
      </rPr>
      <t xml:space="preserve">(unaudited) </t>
    </r>
    <r>
      <rPr>
        <b/>
        <sz val="11"/>
        <color indexed="8"/>
        <rFont val="Times New Roman"/>
        <family val="1"/>
      </rPr>
      <t xml:space="preserve">
June 30 
2014</t>
    </r>
  </si>
  <si>
    <r>
      <rPr>
        <b/>
        <sz val="9"/>
        <color indexed="8"/>
        <rFont val="Times New Roman"/>
        <family val="1"/>
      </rPr>
      <t>(unaudited)</t>
    </r>
    <r>
      <rPr>
        <b/>
        <sz val="11"/>
        <color indexed="8"/>
        <rFont val="Times New Roman"/>
        <family val="1"/>
      </rPr>
      <t xml:space="preserve">
June 30
2013</t>
    </r>
  </si>
  <si>
    <t>Cash flows from/(used in) operating activities before changes in operating assets and liabilities</t>
  </si>
  <si>
    <t>Net change in fair value</t>
  </si>
  <si>
    <t>Financial assets available for sale:</t>
  </si>
  <si>
    <t xml:space="preserve">Interim Condensed Statement of Financial Position  as  at June 30, 2014 </t>
  </si>
  <si>
    <t>Financial assets available-for-sale</t>
  </si>
  <si>
    <t>Deferred tax liability</t>
  </si>
  <si>
    <t>Other reserve/ funds</t>
  </si>
  <si>
    <t>Interim Condensed Statement of  Comprehensive  Income for the six months ended  June 30, 2014</t>
  </si>
  <si>
    <t>Creation of provision for loan impairment</t>
  </si>
  <si>
    <t>Net interest income after provision for loan impairment</t>
  </si>
  <si>
    <t xml:space="preserve">Net income from operations with financial assets available-for-sale </t>
  </si>
  <si>
    <t>Creation of provision for  impairment of other assets</t>
  </si>
  <si>
    <t>Income tax of other comprehensive income</t>
  </si>
  <si>
    <t>Provision for revaluation of financial assets available-for-sale:</t>
  </si>
  <si>
    <t xml:space="preserve">Net change in fair value </t>
  </si>
  <si>
    <t xml:space="preserve">Net change in fair value  transferred to profit or loss  </t>
  </si>
  <si>
    <t>Base and diluted earnings per share for profit attributable to Bank`s owners (in tenge per share)</t>
  </si>
  <si>
    <t xml:space="preserve">Interim Condensed Statement of Changes in Equity for the six months ended  30 June, 2014 </t>
  </si>
  <si>
    <t>Change in income tax related to other comprehensive income components</t>
  </si>
  <si>
    <t>Total comprehensive income/expense</t>
  </si>
  <si>
    <t>Mandatory reserve</t>
  </si>
  <si>
    <t xml:space="preserve">Interim Condensed  Statement  of Cash Flows  for the six months  ended June 30, 2014 </t>
  </si>
  <si>
    <t>Income from operations  with financial assets available for sale</t>
  </si>
  <si>
    <t>Revenue from sales and repayment of investment securities available  for sale</t>
  </si>
  <si>
    <t>Shares issue</t>
  </si>
  <si>
    <t>Notes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</si>
</sst>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0"/>
      <name val="Times New Roman"/>
      <family val="1"/>
    </font>
    <font>
      <b/>
      <i/>
      <sz val="9"/>
      <color indexed="10"/>
      <name val="Arial"/>
      <family val="2"/>
    </font>
    <font>
      <b/>
      <i/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Times New Roman"/>
      <family val="1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55" applyFont="1" applyFill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3" fillId="0" borderId="0" xfId="52" applyFont="1">
      <alignment/>
      <protection/>
    </xf>
    <xf numFmtId="0" fontId="62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8" fillId="0" borderId="0" xfId="55" applyFont="1" applyFill="1" applyAlignment="1">
      <alignment vertical="top" wrapText="1"/>
      <protection/>
    </xf>
    <xf numFmtId="0" fontId="65" fillId="0" borderId="0" xfId="0" applyFont="1" applyAlignment="1">
      <alignment vertical="top"/>
    </xf>
    <xf numFmtId="0" fontId="9" fillId="0" borderId="0" xfId="55" applyFont="1" applyFill="1" applyAlignment="1">
      <alignment vertical="top" wrapText="1"/>
      <protection/>
    </xf>
    <xf numFmtId="164" fontId="9" fillId="0" borderId="0" xfId="65" applyNumberFormat="1" applyFont="1" applyFill="1" applyBorder="1" applyAlignment="1">
      <alignment vertical="top"/>
    </xf>
    <xf numFmtId="0" fontId="9" fillId="0" borderId="0" xfId="55" applyFont="1" applyFill="1" applyBorder="1" applyAlignment="1">
      <alignment vertical="top" wrapText="1"/>
      <protection/>
    </xf>
    <xf numFmtId="0" fontId="65" fillId="0" borderId="0" xfId="0" applyFont="1" applyFill="1" applyAlignment="1">
      <alignment vertical="top"/>
    </xf>
    <xf numFmtId="0" fontId="9" fillId="0" borderId="10" xfId="55" applyFont="1" applyFill="1" applyBorder="1" applyAlignment="1">
      <alignment vertical="top" wrapText="1"/>
      <protection/>
    </xf>
    <xf numFmtId="0" fontId="65" fillId="0" borderId="10" xfId="0" applyFont="1" applyFill="1" applyBorder="1" applyAlignment="1">
      <alignment vertical="top"/>
    </xf>
    <xf numFmtId="0" fontId="8" fillId="0" borderId="0" xfId="55" applyFont="1" applyFill="1" applyBorder="1" applyAlignment="1">
      <alignment vertical="top" wrapText="1"/>
      <protection/>
    </xf>
    <xf numFmtId="164" fontId="66" fillId="0" borderId="0" xfId="0" applyNumberFormat="1" applyFont="1" applyFill="1" applyBorder="1" applyAlignment="1">
      <alignment vertical="top"/>
    </xf>
    <xf numFmtId="0" fontId="8" fillId="0" borderId="11" xfId="55" applyFont="1" applyFill="1" applyBorder="1" applyAlignment="1">
      <alignment vertical="top" wrapText="1"/>
      <protection/>
    </xf>
    <xf numFmtId="0" fontId="65" fillId="0" borderId="11" xfId="0" applyFont="1" applyFill="1" applyBorder="1" applyAlignment="1">
      <alignment vertical="top"/>
    </xf>
    <xf numFmtId="0" fontId="10" fillId="0" borderId="0" xfId="55" applyFont="1" applyFill="1" applyAlignment="1">
      <alignment vertical="top" wrapText="1"/>
      <protection/>
    </xf>
    <xf numFmtId="0" fontId="66" fillId="0" borderId="0" xfId="0" applyFont="1" applyAlignment="1">
      <alignment vertical="top"/>
    </xf>
    <xf numFmtId="0" fontId="8" fillId="0" borderId="10" xfId="55" applyFont="1" applyFill="1" applyBorder="1" applyAlignment="1">
      <alignment vertical="top" wrapText="1"/>
      <protection/>
    </xf>
    <xf numFmtId="0" fontId="10" fillId="0" borderId="12" xfId="55" applyFont="1" applyFill="1" applyBorder="1" applyAlignment="1">
      <alignment vertical="top" wrapText="1"/>
      <protection/>
    </xf>
    <xf numFmtId="0" fontId="65" fillId="0" borderId="12" xfId="0" applyFont="1" applyFill="1" applyBorder="1" applyAlignment="1">
      <alignment vertical="top"/>
    </xf>
    <xf numFmtId="0" fontId="9" fillId="0" borderId="0" xfId="52" applyFont="1" applyAlignment="1">
      <alignment vertical="top"/>
      <protection/>
    </xf>
    <xf numFmtId="0" fontId="9" fillId="0" borderId="0" xfId="55" applyFont="1">
      <alignment/>
      <protection/>
    </xf>
    <xf numFmtId="0" fontId="9" fillId="0" borderId="0" xfId="52" applyFont="1">
      <alignment/>
      <protection/>
    </xf>
    <xf numFmtId="0" fontId="8" fillId="0" borderId="0" xfId="55" applyFont="1" applyAlignment="1">
      <alignment vertical="top"/>
      <protection/>
    </xf>
    <xf numFmtId="0" fontId="9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0" fontId="9" fillId="0" borderId="13" xfId="55" applyFont="1" applyBorder="1" applyAlignment="1">
      <alignment vertical="top"/>
      <protection/>
    </xf>
    <xf numFmtId="164" fontId="9" fillId="0" borderId="0" xfId="67" applyNumberFormat="1" applyFont="1" applyFill="1" applyAlignment="1">
      <alignment vertical="top"/>
    </xf>
    <xf numFmtId="0" fontId="8" fillId="0" borderId="0" xfId="55" applyFont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9" fillId="0" borderId="13" xfId="55" applyFont="1" applyFill="1" applyBorder="1" applyAlignment="1">
      <alignment vertical="top"/>
      <protection/>
    </xf>
    <xf numFmtId="0" fontId="9" fillId="0" borderId="0" xfId="55" applyFont="1" applyFill="1" applyAlignment="1">
      <alignment vertical="top"/>
      <protection/>
    </xf>
    <xf numFmtId="164" fontId="8" fillId="0" borderId="0" xfId="67" applyNumberFormat="1" applyFont="1" applyFill="1" applyAlignment="1">
      <alignment vertical="top"/>
    </xf>
    <xf numFmtId="0" fontId="9" fillId="0" borderId="0" xfId="52" applyFont="1" applyFill="1" applyAlignment="1">
      <alignment vertical="top"/>
      <protection/>
    </xf>
    <xf numFmtId="0" fontId="9" fillId="0" borderId="0" xfId="55" applyFont="1" applyFill="1" applyBorder="1" applyAlignment="1">
      <alignment vertical="top"/>
      <protection/>
    </xf>
    <xf numFmtId="0" fontId="9" fillId="0" borderId="10" xfId="55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9" fillId="0" borderId="0" xfId="55" applyFont="1" applyBorder="1">
      <alignment/>
      <protection/>
    </xf>
    <xf numFmtId="0" fontId="9" fillId="0" borderId="13" xfId="55" applyFont="1" applyBorder="1" applyAlignment="1">
      <alignment vertical="top" wrapText="1"/>
      <protection/>
    </xf>
    <xf numFmtId="0" fontId="9" fillId="0" borderId="11" xfId="55" applyFont="1" applyBorder="1" applyAlignment="1">
      <alignment vertical="top" wrapText="1"/>
      <protection/>
    </xf>
    <xf numFmtId="165" fontId="11" fillId="0" borderId="0" xfId="63" applyNumberFormat="1" applyFont="1" applyFill="1" applyAlignment="1">
      <alignment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164" fontId="9" fillId="0" borderId="0" xfId="67" applyNumberFormat="1" applyFont="1" applyFill="1" applyAlignment="1">
      <alignment/>
    </xf>
    <xf numFmtId="14" fontId="67" fillId="0" borderId="0" xfId="55" applyNumberFormat="1" applyFont="1" applyAlignment="1">
      <alignment horizontal="left" wrapText="1"/>
      <protection/>
    </xf>
    <xf numFmtId="0" fontId="67" fillId="0" borderId="0" xfId="52" applyFont="1">
      <alignment/>
      <protection/>
    </xf>
    <xf numFmtId="0" fontId="67" fillId="0" borderId="0" xfId="55" applyFont="1" applyAlignment="1">
      <alignment wrapText="1"/>
      <protection/>
    </xf>
    <xf numFmtId="14" fontId="67" fillId="0" borderId="0" xfId="55" applyNumberFormat="1" applyFont="1" applyAlignment="1">
      <alignment wrapText="1"/>
      <protection/>
    </xf>
    <xf numFmtId="0" fontId="67" fillId="0" borderId="0" xfId="55" applyFont="1">
      <alignment/>
      <protection/>
    </xf>
    <xf numFmtId="0" fontId="65" fillId="0" borderId="0" xfId="55" applyFont="1" applyFill="1">
      <alignment/>
      <protection/>
    </xf>
    <xf numFmtId="0" fontId="65" fillId="0" borderId="0" xfId="0" applyFont="1" applyAlignment="1">
      <alignment/>
    </xf>
    <xf numFmtId="165" fontId="65" fillId="0" borderId="0" xfId="63" applyNumberFormat="1" applyFont="1" applyFill="1" applyAlignment="1">
      <alignment/>
    </xf>
    <xf numFmtId="165" fontId="9" fillId="0" borderId="0" xfId="63" applyNumberFormat="1" applyFont="1" applyAlignment="1">
      <alignment vertical="top"/>
    </xf>
    <xf numFmtId="165" fontId="8" fillId="0" borderId="0" xfId="63" applyNumberFormat="1" applyFont="1" applyAlignment="1">
      <alignment vertical="top"/>
    </xf>
    <xf numFmtId="0" fontId="8" fillId="0" borderId="0" xfId="52" applyFont="1" applyAlignment="1">
      <alignment vertical="top"/>
      <protection/>
    </xf>
    <xf numFmtId="0" fontId="9" fillId="0" borderId="11" xfId="55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0" fontId="65" fillId="0" borderId="0" xfId="0" applyFont="1" applyAlignment="1">
      <alignment vertical="top" wrapText="1"/>
    </xf>
    <xf numFmtId="0" fontId="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 vertical="top"/>
    </xf>
    <xf numFmtId="0" fontId="68" fillId="0" borderId="13" xfId="0" applyFont="1" applyFill="1" applyBorder="1" applyAlignment="1">
      <alignment horizontal="right" vertical="top"/>
    </xf>
    <xf numFmtId="0" fontId="8" fillId="0" borderId="10" xfId="55" applyFont="1" applyBorder="1" applyAlignment="1">
      <alignment vertical="top" wrapText="1"/>
      <protection/>
    </xf>
    <xf numFmtId="3" fontId="0" fillId="0" borderId="0" xfId="0" applyNumberFormat="1" applyBorder="1" applyAlignment="1">
      <alignment horizontal="right"/>
    </xf>
    <xf numFmtId="3" fontId="65" fillId="0" borderId="0" xfId="0" applyNumberFormat="1" applyFont="1" applyBorder="1" applyAlignment="1">
      <alignment vertical="top"/>
    </xf>
    <xf numFmtId="165" fontId="65" fillId="0" borderId="0" xfId="63" applyNumberFormat="1" applyFont="1" applyAlignment="1">
      <alignment vertical="top"/>
    </xf>
    <xf numFmtId="164" fontId="65" fillId="0" borderId="0" xfId="0" applyNumberFormat="1" applyFont="1" applyAlignment="1">
      <alignment vertical="top"/>
    </xf>
    <xf numFmtId="164" fontId="8" fillId="0" borderId="0" xfId="52" applyNumberFormat="1" applyFont="1" applyAlignment="1">
      <alignment vertical="top"/>
      <protection/>
    </xf>
    <xf numFmtId="0" fontId="9" fillId="0" borderId="0" xfId="55" applyFont="1" applyFill="1" applyAlignment="1">
      <alignment horizontal="center" vertical="top"/>
      <protection/>
    </xf>
    <xf numFmtId="164" fontId="9" fillId="0" borderId="0" xfId="67" applyNumberFormat="1" applyFont="1" applyFill="1" applyAlignment="1">
      <alignment horizontal="center" vertical="top"/>
    </xf>
    <xf numFmtId="0" fontId="9" fillId="0" borderId="13" xfId="55" applyFont="1" applyFill="1" applyBorder="1" applyAlignment="1">
      <alignment horizontal="center" vertical="top"/>
      <protection/>
    </xf>
    <xf numFmtId="164" fontId="8" fillId="0" borderId="0" xfId="67" applyNumberFormat="1" applyFont="1" applyFill="1" applyAlignment="1">
      <alignment horizontal="center" vertical="top"/>
    </xf>
    <xf numFmtId="10" fontId="9" fillId="0" borderId="0" xfId="52" applyNumberFormat="1" applyFont="1" applyFill="1" applyAlignment="1">
      <alignment horizontal="center" vertical="top"/>
      <protection/>
    </xf>
    <xf numFmtId="0" fontId="9" fillId="0" borderId="0" xfId="55" applyFont="1" applyFill="1" applyBorder="1" applyAlignment="1">
      <alignment horizontal="center" vertical="top"/>
      <protection/>
    </xf>
    <xf numFmtId="0" fontId="9" fillId="0" borderId="10" xfId="55" applyFont="1" applyFill="1" applyBorder="1" applyAlignment="1">
      <alignment horizontal="center" vertical="top"/>
      <protection/>
    </xf>
    <xf numFmtId="0" fontId="9" fillId="0" borderId="11" xfId="55" applyFont="1" applyFill="1" applyBorder="1" applyAlignment="1">
      <alignment horizontal="center" vertical="top"/>
      <protection/>
    </xf>
    <xf numFmtId="165" fontId="11" fillId="0" borderId="0" xfId="63" applyNumberFormat="1" applyFont="1" applyFill="1" applyAlignment="1">
      <alignment horizontal="center"/>
    </xf>
    <xf numFmtId="0" fontId="12" fillId="0" borderId="13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164" fontId="12" fillId="0" borderId="0" xfId="67" applyNumberFormat="1" applyFont="1" applyFill="1" applyAlignment="1">
      <alignment horizontal="center"/>
    </xf>
    <xf numFmtId="165" fontId="9" fillId="0" borderId="0" xfId="55" applyNumberFormat="1" applyFont="1" applyFill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165" fontId="67" fillId="0" borderId="0" xfId="63" applyNumberFormat="1" applyFont="1" applyFill="1" applyAlignment="1">
      <alignment horizontal="center"/>
    </xf>
    <xf numFmtId="165" fontId="67" fillId="0" borderId="0" xfId="55" applyNumberFormat="1" applyFont="1" applyFill="1" applyAlignment="1">
      <alignment horizontal="center"/>
      <protection/>
    </xf>
    <xf numFmtId="0" fontId="67" fillId="0" borderId="0" xfId="52" applyFont="1" applyFill="1" applyAlignment="1">
      <alignment horizontal="center"/>
      <protection/>
    </xf>
    <xf numFmtId="0" fontId="67" fillId="0" borderId="0" xfId="55" applyFont="1" applyFill="1" applyAlignment="1">
      <alignment horizontal="center"/>
      <protection/>
    </xf>
    <xf numFmtId="164" fontId="66" fillId="0" borderId="0" xfId="0" applyNumberFormat="1" applyFont="1" applyAlignment="1">
      <alignment vertical="top"/>
    </xf>
    <xf numFmtId="164" fontId="8" fillId="0" borderId="10" xfId="67" applyNumberFormat="1" applyFont="1" applyFill="1" applyBorder="1" applyAlignment="1">
      <alignment horizontal="center" vertical="top"/>
    </xf>
    <xf numFmtId="164" fontId="65" fillId="0" borderId="0" xfId="67" applyNumberFormat="1" applyFont="1" applyFill="1" applyAlignment="1">
      <alignment horizontal="center" vertical="top"/>
    </xf>
    <xf numFmtId="164" fontId="8" fillId="0" borderId="0" xfId="55" applyNumberFormat="1" applyFont="1" applyFill="1" applyBorder="1" applyAlignment="1">
      <alignment horizontal="center" vertical="top"/>
      <protection/>
    </xf>
    <xf numFmtId="164" fontId="8" fillId="0" borderId="0" xfId="55" applyNumberFormat="1" applyFont="1" applyFill="1" applyAlignment="1">
      <alignment horizontal="center" vertical="top"/>
      <protection/>
    </xf>
    <xf numFmtId="0" fontId="9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/>
      <protection/>
    </xf>
    <xf numFmtId="0" fontId="9" fillId="0" borderId="0" xfId="54" applyFont="1" applyFill="1">
      <alignment/>
      <protection/>
    </xf>
    <xf numFmtId="0" fontId="8" fillId="0" borderId="0" xfId="54" applyNumberFormat="1" applyFont="1" applyFill="1" applyAlignment="1">
      <alignment/>
      <protection/>
    </xf>
    <xf numFmtId="0" fontId="10" fillId="0" borderId="14" xfId="55" applyFont="1" applyFill="1" applyBorder="1" applyAlignment="1">
      <alignment horizontal="left" vertical="top" wrapText="1"/>
      <protection/>
    </xf>
    <xf numFmtId="49" fontId="8" fillId="0" borderId="14" xfId="55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vertical="top"/>
      <protection/>
    </xf>
    <xf numFmtId="0" fontId="8" fillId="0" borderId="14" xfId="54" applyFont="1" applyFill="1" applyBorder="1" applyAlignment="1" applyProtection="1">
      <alignment vertical="top" wrapText="1"/>
      <protection locked="0"/>
    </xf>
    <xf numFmtId="166" fontId="8" fillId="0" borderId="14" xfId="66" applyNumberFormat="1" applyFont="1" applyFill="1" applyBorder="1" applyAlignment="1">
      <alignment horizontal="right" vertical="top"/>
    </xf>
    <xf numFmtId="0" fontId="8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right" vertical="top"/>
      <protection locked="0"/>
    </xf>
    <xf numFmtId="165" fontId="9" fillId="0" borderId="0" xfId="66" applyNumberFormat="1" applyFont="1" applyFill="1" applyBorder="1" applyAlignment="1">
      <alignment horizontal="center" vertical="top"/>
    </xf>
    <xf numFmtId="0" fontId="9" fillId="0" borderId="0" xfId="54" applyFont="1" applyFill="1" applyBorder="1" applyAlignment="1" applyProtection="1">
      <alignment vertical="top" wrapText="1"/>
      <protection locked="0"/>
    </xf>
    <xf numFmtId="165" fontId="9" fillId="0" borderId="0" xfId="66" applyNumberFormat="1" applyFont="1" applyFill="1" applyBorder="1" applyAlignment="1" applyProtection="1">
      <alignment horizontal="center" vertical="top"/>
      <protection locked="0"/>
    </xf>
    <xf numFmtId="166" fontId="9" fillId="0" borderId="0" xfId="66" applyNumberFormat="1" applyFont="1" applyFill="1" applyBorder="1" applyAlignment="1">
      <alignment horizontal="right" vertical="top"/>
    </xf>
    <xf numFmtId="164" fontId="9" fillId="0" borderId="0" xfId="66" applyNumberFormat="1" applyFont="1" applyFill="1" applyAlignment="1">
      <alignment horizontal="center" vertical="top"/>
    </xf>
    <xf numFmtId="0" fontId="8" fillId="0" borderId="11" xfId="54" applyFont="1" applyFill="1" applyBorder="1" applyAlignment="1" applyProtection="1">
      <alignment vertical="top" wrapText="1"/>
      <protection locked="0"/>
    </xf>
    <xf numFmtId="165" fontId="9" fillId="0" borderId="11" xfId="66" applyNumberFormat="1" applyFont="1" applyFill="1" applyBorder="1" applyAlignment="1" applyProtection="1">
      <alignment horizontal="right" vertical="top"/>
      <protection locked="0"/>
    </xf>
    <xf numFmtId="164" fontId="9" fillId="0" borderId="11" xfId="66" applyNumberFormat="1" applyFont="1" applyFill="1" applyBorder="1" applyAlignment="1">
      <alignment horizontal="left" vertical="top"/>
    </xf>
    <xf numFmtId="166" fontId="8" fillId="0" borderId="11" xfId="66" applyNumberFormat="1" applyFont="1" applyFill="1" applyBorder="1" applyAlignment="1">
      <alignment horizontal="right" vertical="top"/>
    </xf>
    <xf numFmtId="0" fontId="9" fillId="0" borderId="11" xfId="54" applyFont="1" applyFill="1" applyBorder="1" applyAlignment="1" applyProtection="1">
      <alignment vertical="top" wrapText="1"/>
      <protection locked="0"/>
    </xf>
    <xf numFmtId="165" fontId="8" fillId="0" borderId="0" xfId="63" applyNumberFormat="1" applyFont="1" applyFill="1" applyBorder="1" applyAlignment="1" applyProtection="1">
      <alignment horizontal="right" vertical="top"/>
      <protection locked="0"/>
    </xf>
    <xf numFmtId="0" fontId="8" fillId="0" borderId="0" xfId="55" applyFont="1" applyFill="1" applyBorder="1">
      <alignment/>
      <protection/>
    </xf>
    <xf numFmtId="0" fontId="10" fillId="0" borderId="11" xfId="55" applyFont="1" applyFill="1" applyBorder="1" applyAlignment="1">
      <alignment horizontal="left" vertical="top" wrapText="1"/>
      <protection/>
    </xf>
    <xf numFmtId="49" fontId="8" fillId="0" borderId="11" xfId="55" applyNumberFormat="1" applyFont="1" applyFill="1" applyBorder="1" applyAlignment="1">
      <alignment horizontal="center" vertical="top" wrapText="1"/>
      <protection/>
    </xf>
    <xf numFmtId="0" fontId="8" fillId="0" borderId="0" xfId="54" applyFont="1" applyFill="1" applyBorder="1" applyAlignment="1">
      <alignment vertical="top"/>
      <protection/>
    </xf>
    <xf numFmtId="165" fontId="9" fillId="0" borderId="11" xfId="66" applyNumberFormat="1" applyFont="1" applyFill="1" applyBorder="1" applyAlignment="1" applyProtection="1">
      <alignment horizontal="center" vertical="top"/>
      <protection locked="0"/>
    </xf>
    <xf numFmtId="165" fontId="9" fillId="0" borderId="0" xfId="66" applyNumberFormat="1" applyFont="1" applyFill="1" applyBorder="1" applyAlignment="1" applyProtection="1">
      <alignment vertical="top"/>
      <protection locked="0"/>
    </xf>
    <xf numFmtId="165" fontId="9" fillId="0" borderId="0" xfId="66" applyNumberFormat="1" applyFont="1" applyFill="1" applyBorder="1" applyAlignment="1">
      <alignment horizontal="right" vertical="top"/>
    </xf>
    <xf numFmtId="165" fontId="8" fillId="0" borderId="11" xfId="66" applyNumberFormat="1" applyFont="1" applyFill="1" applyBorder="1" applyAlignment="1">
      <alignment horizontal="center" vertical="top"/>
    </xf>
    <xf numFmtId="166" fontId="8" fillId="0" borderId="0" xfId="66" applyNumberFormat="1" applyFont="1" applyFill="1" applyBorder="1" applyAlignment="1" applyProtection="1">
      <alignment horizontal="right" vertical="top"/>
      <protection locked="0"/>
    </xf>
    <xf numFmtId="166" fontId="8" fillId="0" borderId="0" xfId="66" applyNumberFormat="1" applyFont="1" applyFill="1" applyBorder="1" applyAlignment="1">
      <alignment horizontal="right" vertical="top"/>
    </xf>
    <xf numFmtId="164" fontId="8" fillId="0" borderId="0" xfId="66" applyNumberFormat="1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center"/>
      <protection/>
    </xf>
    <xf numFmtId="165" fontId="9" fillId="0" borderId="0" xfId="66" applyNumberFormat="1" applyFont="1" applyFill="1" applyBorder="1" applyAlignment="1">
      <alignment/>
    </xf>
    <xf numFmtId="43" fontId="9" fillId="0" borderId="0" xfId="66" applyFont="1" applyFill="1" applyBorder="1" applyAlignment="1">
      <alignment/>
    </xf>
    <xf numFmtId="0" fontId="9" fillId="0" borderId="0" xfId="53" applyFont="1" applyFill="1" applyBorder="1" applyAlignment="1">
      <alignment horizontal="justify"/>
      <protection/>
    </xf>
    <xf numFmtId="0" fontId="9" fillId="0" borderId="0" xfId="53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justify"/>
      <protection/>
    </xf>
    <xf numFmtId="0" fontId="9" fillId="0" borderId="0" xfId="54" applyFont="1" applyFill="1" applyBorder="1" applyAlignment="1" applyProtection="1">
      <alignment wrapText="1"/>
      <protection locked="0"/>
    </xf>
    <xf numFmtId="165" fontId="9" fillId="0" borderId="0" xfId="66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>
      <alignment wrapText="1"/>
      <protection/>
    </xf>
    <xf numFmtId="0" fontId="6" fillId="0" borderId="0" xfId="55" applyFont="1">
      <alignment/>
      <protection/>
    </xf>
    <xf numFmtId="0" fontId="68" fillId="0" borderId="0" xfId="0" applyFont="1" applyBorder="1" applyAlignment="1">
      <alignment horizontal="right"/>
    </xf>
    <xf numFmtId="0" fontId="6" fillId="0" borderId="0" xfId="61" applyFont="1" applyAlignment="1">
      <alignment vertical="top" wrapText="1"/>
      <protection/>
    </xf>
    <xf numFmtId="165" fontId="64" fillId="0" borderId="0" xfId="63" applyNumberFormat="1" applyFont="1" applyFill="1" applyAlignment="1">
      <alignment vertical="top"/>
    </xf>
    <xf numFmtId="164" fontId="64" fillId="0" borderId="0" xfId="0" applyNumberFormat="1" applyFont="1" applyAlignment="1">
      <alignment vertical="top"/>
    </xf>
    <xf numFmtId="165" fontId="64" fillId="0" borderId="0" xfId="63" applyNumberFormat="1" applyFont="1" applyAlignment="1">
      <alignment vertical="top"/>
    </xf>
    <xf numFmtId="0" fontId="7" fillId="0" borderId="0" xfId="53" applyFont="1" applyBorder="1" applyAlignment="1">
      <alignment horizontal="justify"/>
      <protection/>
    </xf>
    <xf numFmtId="0" fontId="6" fillId="0" borderId="0" xfId="54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65" fillId="0" borderId="0" xfId="0" applyFont="1" applyFill="1" applyBorder="1" applyAlignment="1">
      <alignment vertical="top"/>
    </xf>
    <xf numFmtId="0" fontId="64" fillId="0" borderId="0" xfId="55" applyFont="1" applyFill="1" applyBorder="1" applyAlignment="1">
      <alignment vertical="top"/>
      <protection/>
    </xf>
    <xf numFmtId="165" fontId="65" fillId="0" borderId="0" xfId="63" applyNumberFormat="1" applyFont="1" applyFill="1" applyBorder="1" applyAlignment="1">
      <alignment vertical="top"/>
    </xf>
    <xf numFmtId="0" fontId="65" fillId="0" borderId="0" xfId="0" applyFont="1" applyBorder="1" applyAlignment="1">
      <alignment wrapText="1"/>
    </xf>
    <xf numFmtId="0" fontId="8" fillId="0" borderId="0" xfId="53" applyFont="1" applyFill="1" applyBorder="1" applyAlignment="1">
      <alignment horizontal="left"/>
      <protection/>
    </xf>
    <xf numFmtId="164" fontId="8" fillId="0" borderId="0" xfId="66" applyNumberFormat="1" applyFont="1" applyFill="1" applyAlignment="1">
      <alignment horizontal="center" vertical="top"/>
    </xf>
    <xf numFmtId="0" fontId="5" fillId="0" borderId="15" xfId="61" applyFont="1" applyFill="1" applyBorder="1" applyAlignment="1">
      <alignment horizontal="justify" wrapText="1"/>
      <protection/>
    </xf>
    <xf numFmtId="0" fontId="8" fillId="0" borderId="0" xfId="61" applyFont="1" applyFill="1" applyAlignment="1">
      <alignment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68" fillId="0" borderId="0" xfId="0" applyFont="1" applyAlignment="1">
      <alignment horizontal="left" vertical="top" wrapText="1"/>
    </xf>
    <xf numFmtId="0" fontId="9" fillId="0" borderId="0" xfId="61" applyFont="1" applyAlignment="1">
      <alignment vertical="top" wrapText="1"/>
      <protection/>
    </xf>
    <xf numFmtId="0" fontId="9" fillId="0" borderId="13" xfId="61" applyFont="1" applyBorder="1" applyAlignment="1">
      <alignment vertical="top" wrapText="1"/>
      <protection/>
    </xf>
    <xf numFmtId="0" fontId="65" fillId="0" borderId="13" xfId="0" applyFont="1" applyFill="1" applyBorder="1" applyAlignment="1">
      <alignment horizontal="center" vertical="top"/>
    </xf>
    <xf numFmtId="0" fontId="65" fillId="0" borderId="13" xfId="0" applyFont="1" applyBorder="1" applyAlignment="1">
      <alignment/>
    </xf>
    <xf numFmtId="0" fontId="9" fillId="0" borderId="13" xfId="61" applyFont="1" applyFill="1" applyBorder="1" applyAlignment="1">
      <alignment vertical="top" wrapText="1"/>
      <protection/>
    </xf>
    <xf numFmtId="0" fontId="65" fillId="0" borderId="0" xfId="0" applyFont="1" applyFill="1" applyAlignment="1">
      <alignment horizontal="center" vertical="top"/>
    </xf>
    <xf numFmtId="0" fontId="8" fillId="0" borderId="13" xfId="61" applyFont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 wrapText="1"/>
      <protection/>
    </xf>
    <xf numFmtId="0" fontId="8" fillId="0" borderId="0" xfId="61" applyFont="1" applyAlignment="1">
      <alignment vertical="top" wrapText="1"/>
      <protection/>
    </xf>
    <xf numFmtId="0" fontId="10" fillId="0" borderId="0" xfId="61" applyFont="1" applyAlignment="1">
      <alignment vertical="top" wrapText="1"/>
      <protection/>
    </xf>
    <xf numFmtId="0" fontId="10" fillId="0" borderId="0" xfId="61" applyFont="1" applyFill="1" applyAlignment="1">
      <alignment vertical="top" wrapText="1"/>
      <protection/>
    </xf>
    <xf numFmtId="0" fontId="65" fillId="0" borderId="13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164" fontId="8" fillId="0" borderId="0" xfId="67" applyNumberFormat="1" applyFont="1" applyAlignment="1">
      <alignment horizontal="center" vertical="top"/>
    </xf>
    <xf numFmtId="0" fontId="8" fillId="0" borderId="11" xfId="61" applyFont="1" applyBorder="1" applyAlignment="1">
      <alignment vertical="top" wrapText="1"/>
      <protection/>
    </xf>
    <xf numFmtId="0" fontId="65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/>
    </xf>
    <xf numFmtId="0" fontId="8" fillId="0" borderId="11" xfId="61" applyFont="1" applyFill="1" applyBorder="1" applyAlignment="1">
      <alignment vertical="top" wrapText="1"/>
      <protection/>
    </xf>
    <xf numFmtId="0" fontId="65" fillId="0" borderId="11" xfId="0" applyFont="1" applyFill="1" applyBorder="1" applyAlignment="1">
      <alignment horizontal="center" vertical="top"/>
    </xf>
    <xf numFmtId="164" fontId="66" fillId="0" borderId="0" xfId="0" applyNumberFormat="1" applyFont="1" applyAlignment="1">
      <alignment horizontal="center" vertical="top"/>
    </xf>
    <xf numFmtId="164" fontId="66" fillId="0" borderId="0" xfId="0" applyNumberFormat="1" applyFont="1" applyFill="1" applyAlignment="1">
      <alignment horizontal="center" vertical="top"/>
    </xf>
    <xf numFmtId="164" fontId="9" fillId="0" borderId="0" xfId="67" applyNumberFormat="1" applyFont="1" applyAlignment="1">
      <alignment horizontal="center" vertical="top"/>
    </xf>
    <xf numFmtId="0" fontId="65" fillId="0" borderId="0" xfId="61" applyFont="1" applyFill="1" applyAlignment="1">
      <alignment vertical="top" wrapText="1"/>
      <protection/>
    </xf>
    <xf numFmtId="0" fontId="8" fillId="0" borderId="0" xfId="61" applyFont="1" applyBorder="1" applyAlignment="1">
      <alignment vertical="top" wrapText="1"/>
      <protection/>
    </xf>
    <xf numFmtId="164" fontId="66" fillId="0" borderId="0" xfId="0" applyNumberFormat="1" applyFont="1" applyBorder="1" applyAlignment="1">
      <alignment horizontal="center" vertical="top"/>
    </xf>
    <xf numFmtId="164" fontId="66" fillId="0" borderId="0" xfId="0" applyNumberFormat="1" applyFont="1" applyFill="1" applyBorder="1" applyAlignment="1">
      <alignment horizontal="center" vertical="top"/>
    </xf>
    <xf numFmtId="0" fontId="9" fillId="0" borderId="0" xfId="61" applyFont="1" applyBorder="1" applyAlignment="1">
      <alignment vertical="top" wrapText="1"/>
      <protection/>
    </xf>
    <xf numFmtId="164" fontId="9" fillId="0" borderId="0" xfId="67" applyNumberFormat="1" applyFont="1" applyBorder="1" applyAlignment="1">
      <alignment horizontal="center" vertical="top"/>
    </xf>
    <xf numFmtId="0" fontId="9" fillId="0" borderId="0" xfId="61" applyFont="1" applyFill="1" applyBorder="1" applyAlignment="1">
      <alignment vertical="top" wrapText="1"/>
      <protection/>
    </xf>
    <xf numFmtId="0" fontId="65" fillId="0" borderId="13" xfId="0" applyFont="1" applyBorder="1" applyAlignment="1">
      <alignment vertical="top"/>
    </xf>
    <xf numFmtId="0" fontId="65" fillId="0" borderId="13" xfId="0" applyFont="1" applyFill="1" applyBorder="1" applyAlignment="1">
      <alignment vertical="top"/>
    </xf>
    <xf numFmtId="164" fontId="65" fillId="0" borderId="0" xfId="0" applyNumberFormat="1" applyFont="1" applyFill="1" applyAlignment="1">
      <alignment horizontal="center" vertical="top"/>
    </xf>
    <xf numFmtId="0" fontId="65" fillId="0" borderId="11" xfId="0" applyFont="1" applyBorder="1" applyAlignment="1">
      <alignment vertical="top"/>
    </xf>
    <xf numFmtId="0" fontId="69" fillId="0" borderId="0" xfId="0" applyFont="1" applyAlignment="1">
      <alignment horizontal="left" vertical="top" wrapText="1"/>
    </xf>
    <xf numFmtId="0" fontId="70" fillId="0" borderId="0" xfId="0" applyFont="1" applyFill="1" applyBorder="1" applyAlignment="1">
      <alignment horizontal="right" vertical="top"/>
    </xf>
    <xf numFmtId="0" fontId="70" fillId="0" borderId="0" xfId="0" applyFont="1" applyFill="1" applyBorder="1" applyAlignment="1">
      <alignment horizontal="right"/>
    </xf>
    <xf numFmtId="0" fontId="6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9" fillId="0" borderId="0" xfId="66" applyNumberFormat="1" applyFont="1" applyFill="1" applyBorder="1" applyAlignment="1">
      <alignment vertical="top"/>
    </xf>
    <xf numFmtId="166" fontId="9" fillId="0" borderId="0" xfId="66" applyNumberFormat="1" applyFont="1" applyFill="1" applyBorder="1" applyAlignment="1" applyProtection="1">
      <alignment horizontal="right" vertical="top"/>
      <protection locked="0"/>
    </xf>
    <xf numFmtId="166" fontId="9" fillId="0" borderId="14" xfId="66" applyNumberFormat="1" applyFont="1" applyFill="1" applyBorder="1" applyAlignment="1" applyProtection="1">
      <alignment horizontal="right" vertical="top"/>
      <protection locked="0"/>
    </xf>
    <xf numFmtId="164" fontId="9" fillId="0" borderId="0" xfId="66" applyNumberFormat="1" applyFont="1" applyFill="1" applyAlignment="1">
      <alignment horizontal="right" vertical="top"/>
    </xf>
    <xf numFmtId="164" fontId="9" fillId="0" borderId="11" xfId="66" applyNumberFormat="1" applyFont="1" applyFill="1" applyBorder="1" applyAlignment="1">
      <alignment horizontal="right" vertical="top"/>
    </xf>
    <xf numFmtId="164" fontId="9" fillId="0" borderId="11" xfId="66" applyNumberFormat="1" applyFont="1" applyFill="1" applyBorder="1" applyAlignment="1">
      <alignment horizontal="center" vertical="top"/>
    </xf>
    <xf numFmtId="166" fontId="8" fillId="0" borderId="14" xfId="66" applyNumberFormat="1" applyFont="1" applyFill="1" applyBorder="1" applyAlignment="1" applyProtection="1">
      <alignment horizontal="right" vertical="top"/>
      <protection locked="0"/>
    </xf>
    <xf numFmtId="164" fontId="8" fillId="0" borderId="11" xfId="66" applyNumberFormat="1" applyFont="1" applyFill="1" applyBorder="1" applyAlignment="1">
      <alignment horizontal="right" vertical="top"/>
    </xf>
    <xf numFmtId="164" fontId="9" fillId="0" borderId="0" xfId="66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right" wrapText="1"/>
    </xf>
    <xf numFmtId="0" fontId="68" fillId="0" borderId="0" xfId="0" applyFont="1" applyAlignment="1">
      <alignment vertical="top" wrapText="1"/>
    </xf>
    <xf numFmtId="0" fontId="5" fillId="0" borderId="0" xfId="55" applyFont="1" applyFill="1" applyBorder="1" applyAlignment="1">
      <alignment vertical="top" wrapText="1"/>
      <protection/>
    </xf>
    <xf numFmtId="0" fontId="5" fillId="0" borderId="13" xfId="55" applyFont="1" applyFill="1" applyBorder="1" applyAlignment="1">
      <alignment vertical="top" wrapText="1"/>
      <protection/>
    </xf>
    <xf numFmtId="0" fontId="6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10" fillId="0" borderId="0" xfId="55" applyFont="1" applyFill="1" applyBorder="1" applyAlignment="1">
      <alignment vertical="top" wrapText="1"/>
      <protection/>
    </xf>
    <xf numFmtId="0" fontId="10" fillId="0" borderId="13" xfId="55" applyFont="1" applyFill="1" applyBorder="1" applyAlignment="1">
      <alignment vertical="top" wrapText="1"/>
      <protection/>
    </xf>
    <xf numFmtId="0" fontId="68" fillId="0" borderId="0" xfId="0" applyFont="1" applyAlignment="1">
      <alignment horizontal="left" vertical="top" wrapText="1"/>
    </xf>
    <xf numFmtId="0" fontId="8" fillId="0" borderId="0" xfId="54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68" fillId="0" borderId="0" xfId="0" applyFont="1" applyBorder="1" applyAlignment="1">
      <alignment horizontal="center"/>
    </xf>
    <xf numFmtId="0" fontId="8" fillId="0" borderId="0" xfId="55" applyFont="1" applyFill="1" applyAlignment="1">
      <alignment horizontal="center" vertical="top" wrapText="1"/>
      <protection/>
    </xf>
    <xf numFmtId="0" fontId="8" fillId="0" borderId="0" xfId="55" applyFont="1" applyFill="1" applyBorder="1" applyAlignment="1">
      <alignment horizontal="center" vertical="top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40" fillId="0" borderId="0" xfId="55" applyFont="1" applyFill="1" applyAlignment="1">
      <alignment horizontal="center" vertical="top" wrapText="1"/>
      <protection/>
    </xf>
    <xf numFmtId="0" fontId="40" fillId="0" borderId="12" xfId="55" applyFont="1" applyFill="1" applyBorder="1" applyAlignment="1">
      <alignment horizontal="center" vertical="top" wrapText="1"/>
      <protection/>
    </xf>
    <xf numFmtId="0" fontId="72" fillId="0" borderId="0" xfId="55" applyFont="1" applyFill="1" applyAlignment="1">
      <alignment horizontal="center"/>
      <protection/>
    </xf>
    <xf numFmtId="0" fontId="66" fillId="0" borderId="0" xfId="55" applyFont="1" applyFill="1" applyAlignment="1">
      <alignment horizontal="center"/>
      <protection/>
    </xf>
    <xf numFmtId="0" fontId="68" fillId="0" borderId="0" xfId="55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horizontal="center"/>
    </xf>
    <xf numFmtId="0" fontId="8" fillId="0" borderId="0" xfId="55" applyFont="1" applyAlignment="1">
      <alignment horizontal="center" vertical="top"/>
      <protection/>
    </xf>
    <xf numFmtId="0" fontId="8" fillId="0" borderId="0" xfId="55" applyFont="1" applyAlignment="1">
      <alignment horizontal="center" vertical="top" wrapText="1"/>
      <protection/>
    </xf>
    <xf numFmtId="0" fontId="8" fillId="0" borderId="10" xfId="55" applyFont="1" applyBorder="1" applyAlignment="1">
      <alignment horizontal="center" vertical="top" wrapText="1"/>
      <protection/>
    </xf>
    <xf numFmtId="0" fontId="8" fillId="0" borderId="0" xfId="55" applyFont="1" applyFill="1" applyAlignment="1">
      <alignment horizontal="center" vertical="top"/>
      <protection/>
    </xf>
    <xf numFmtId="0" fontId="73" fillId="0" borderId="0" xfId="0" applyFont="1" applyAlignment="1">
      <alignment horizontal="center" vertical="top" wrapText="1"/>
    </xf>
    <xf numFmtId="0" fontId="8" fillId="0" borderId="0" xfId="55" applyFont="1" applyBorder="1" applyAlignment="1">
      <alignment horizontal="center" vertical="top"/>
      <protection/>
    </xf>
    <xf numFmtId="0" fontId="8" fillId="0" borderId="13" xfId="55" applyFont="1" applyBorder="1" applyAlignment="1">
      <alignment horizontal="center" vertical="top"/>
      <protection/>
    </xf>
    <xf numFmtId="0" fontId="8" fillId="0" borderId="0" xfId="55" applyFont="1" applyFill="1" applyBorder="1" applyAlignment="1">
      <alignment horizontal="center"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8" fillId="0" borderId="13" xfId="55" applyFont="1" applyFill="1" applyBorder="1" applyAlignment="1">
      <alignment horizontal="center" vertical="top"/>
      <protection/>
    </xf>
    <xf numFmtId="0" fontId="8" fillId="0" borderId="11" xfId="55" applyFont="1" applyFill="1" applyBorder="1" applyAlignment="1">
      <alignment horizontal="center" vertical="top"/>
      <protection/>
    </xf>
    <xf numFmtId="0" fontId="8" fillId="0" borderId="13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 vertical="top" wrapText="1"/>
      <protection/>
    </xf>
    <xf numFmtId="0" fontId="43" fillId="0" borderId="0" xfId="55" applyFont="1" applyAlignment="1">
      <alignment horizontal="center"/>
      <protection/>
    </xf>
    <xf numFmtId="0" fontId="66" fillId="0" borderId="0" xfId="0" applyFont="1" applyBorder="1" applyAlignment="1">
      <alignment horizontal="center" wrapText="1"/>
    </xf>
    <xf numFmtId="14" fontId="74" fillId="0" borderId="0" xfId="55" applyNumberFormat="1" applyFont="1" applyAlignment="1">
      <alignment horizontal="center" wrapText="1"/>
      <protection/>
    </xf>
    <xf numFmtId="0" fontId="74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1" xfId="53"/>
    <cellStyle name="Обычный 3" xfId="54"/>
    <cellStyle name="Обычный_Alfa Bank_ FS_2008_rus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4" xfId="66"/>
    <cellStyle name="Финансовый_Alfa Bank_ FS_2008_rus_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1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943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152400</xdr:colOff>
      <xdr:row>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76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3781425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3705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3648075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48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3895725</xdr:colOff>
      <xdr:row>3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89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GAL~1\AppData\Local\Temp\notes4ACBCB\&#1092;&#1086;&#1088;&#1084;&#1072;%203\&#1060;&#1086;&#1088;&#1084;&#1099;_1_2_3_4%20&#1079;&#1072;%2031.03.2014%20&#1092;3%20&#1045;&#1083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FS1"/>
      <sheetName val="FS2"/>
      <sheetName val="Движение для FS3"/>
      <sheetName val="FS3"/>
      <sheetName val="FS4"/>
      <sheetName val="XLR_NoRangeSheet"/>
    </sheetNames>
    <sheetDataSet>
      <sheetData sheetId="3">
        <row r="26">
          <cell r="C26">
            <v>0</v>
          </cell>
        </row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M58"/>
  <sheetViews>
    <sheetView zoomScale="120" zoomScaleNormal="120" zoomScalePageLayoutView="0" workbookViewId="0" topLeftCell="A1">
      <selection activeCell="F32" sqref="F32"/>
    </sheetView>
  </sheetViews>
  <sheetFormatPr defaultColWidth="9.140625" defaultRowHeight="15"/>
  <cols>
    <col min="1" max="1" width="45.8515625" style="2" customWidth="1"/>
    <col min="2" max="2" width="7.00390625" style="235" customWidth="1"/>
    <col min="3" max="3" width="17.8515625" style="7" customWidth="1"/>
    <col min="4" max="4" width="18.7109375" style="7" customWidth="1"/>
    <col min="5" max="5" width="12.57421875" style="1" customWidth="1"/>
    <col min="6" max="6" width="9.57421875" style="1" bestFit="1" customWidth="1"/>
    <col min="7" max="16384" width="9.140625" style="1" customWidth="1"/>
  </cols>
  <sheetData>
    <row r="2" ht="56.25" customHeight="1"/>
    <row r="3" spans="1:4" s="8" customFormat="1" ht="15">
      <c r="A3" s="226" t="s">
        <v>145</v>
      </c>
      <c r="B3" s="226"/>
      <c r="C3" s="227"/>
      <c r="D3" s="227"/>
    </row>
    <row r="4" spans="1:4" s="8" customFormat="1" ht="15">
      <c r="A4" s="211"/>
      <c r="B4" s="236"/>
      <c r="C4" s="212"/>
      <c r="D4" s="212"/>
    </row>
    <row r="5" spans="1:4" s="8" customFormat="1" ht="15">
      <c r="A5" s="9"/>
      <c r="B5" s="237"/>
      <c r="C5" s="210" t="s">
        <v>133</v>
      </c>
      <c r="D5" s="210" t="s">
        <v>134</v>
      </c>
    </row>
    <row r="6" spans="1:4" s="10" customFormat="1" ht="15">
      <c r="A6" s="224" t="s">
        <v>81</v>
      </c>
      <c r="B6" s="228" t="s">
        <v>167</v>
      </c>
      <c r="C6" s="71" t="s">
        <v>136</v>
      </c>
      <c r="D6" s="71" t="s">
        <v>135</v>
      </c>
    </row>
    <row r="7" spans="1:4" s="10" customFormat="1" ht="13.5" customHeight="1">
      <c r="A7" s="225"/>
      <c r="B7" s="229"/>
      <c r="C7" s="72">
        <v>2014</v>
      </c>
      <c r="D7" s="72">
        <v>2013</v>
      </c>
    </row>
    <row r="8" spans="1:4" s="16" customFormat="1" ht="12.75">
      <c r="A8" s="15" t="s">
        <v>53</v>
      </c>
      <c r="B8" s="238"/>
      <c r="C8" s="20"/>
      <c r="D8" s="20"/>
    </row>
    <row r="9" spans="1:11" s="16" customFormat="1" ht="12.75">
      <c r="A9" s="17" t="s">
        <v>54</v>
      </c>
      <c r="B9" s="238">
        <v>5</v>
      </c>
      <c r="C9" s="213">
        <v>26065577</v>
      </c>
      <c r="D9" s="18">
        <v>29973311</v>
      </c>
      <c r="E9" s="20"/>
      <c r="F9" s="20"/>
      <c r="G9" s="20"/>
      <c r="H9" s="20"/>
      <c r="I9" s="20"/>
      <c r="J9" s="20"/>
      <c r="K9" s="20"/>
    </row>
    <row r="10" spans="1:4" s="16" customFormat="1" ht="12.75">
      <c r="A10" s="17" t="s">
        <v>55</v>
      </c>
      <c r="B10" s="238"/>
      <c r="C10" s="213">
        <v>2528239</v>
      </c>
      <c r="D10" s="18">
        <v>470298</v>
      </c>
    </row>
    <row r="11" spans="1:4" s="16" customFormat="1" ht="12.75" hidden="1">
      <c r="A11" s="17" t="s">
        <v>1</v>
      </c>
      <c r="B11" s="238"/>
      <c r="C11" s="18"/>
      <c r="D11" s="18">
        <v>0</v>
      </c>
    </row>
    <row r="12" spans="1:4" s="16" customFormat="1" ht="12.75">
      <c r="A12" s="17" t="s">
        <v>79</v>
      </c>
      <c r="B12" s="238">
        <v>6</v>
      </c>
      <c r="C12" s="213">
        <v>241944090</v>
      </c>
      <c r="D12" s="18">
        <v>143246719</v>
      </c>
    </row>
    <row r="13" spans="1:13" s="16" customFormat="1" ht="12.75">
      <c r="A13" s="17" t="s">
        <v>146</v>
      </c>
      <c r="B13" s="238">
        <v>7</v>
      </c>
      <c r="C13" s="213">
        <v>49342443</v>
      </c>
      <c r="D13" s="18">
        <v>46110289</v>
      </c>
      <c r="E13" s="69"/>
      <c r="F13" s="69"/>
      <c r="G13" s="69"/>
      <c r="H13" s="69"/>
      <c r="I13" s="69"/>
      <c r="J13" s="69"/>
      <c r="K13" s="69"/>
      <c r="L13" s="69"/>
      <c r="M13" s="69"/>
    </row>
    <row r="14" spans="1:4" s="16" customFormat="1" ht="12.75">
      <c r="A14" s="17" t="s">
        <v>56</v>
      </c>
      <c r="B14" s="238"/>
      <c r="C14" s="213">
        <v>2349608</v>
      </c>
      <c r="D14" s="18">
        <v>2269292</v>
      </c>
    </row>
    <row r="15" spans="1:4" s="16" customFormat="1" ht="12.75" customHeight="1">
      <c r="A15" s="17" t="s">
        <v>57</v>
      </c>
      <c r="B15" s="238"/>
      <c r="C15" s="213">
        <f>1571681-74381</f>
        <v>1497300</v>
      </c>
      <c r="D15" s="18">
        <f>702983+587</f>
        <v>703570</v>
      </c>
    </row>
    <row r="16" spans="1:4" s="16" customFormat="1" ht="12.75">
      <c r="A16" s="19"/>
      <c r="B16" s="239"/>
      <c r="C16" s="20"/>
      <c r="D16" s="20"/>
    </row>
    <row r="17" spans="1:4" s="16" customFormat="1" ht="12.75">
      <c r="A17" s="21"/>
      <c r="B17" s="240"/>
      <c r="C17" s="22"/>
      <c r="D17" s="22"/>
    </row>
    <row r="18" spans="1:6" s="16" customFormat="1" ht="15">
      <c r="A18" s="23" t="s">
        <v>58</v>
      </c>
      <c r="B18" s="239"/>
      <c r="C18" s="24">
        <f>SUM(C9:C15)</f>
        <v>323727257</v>
      </c>
      <c r="D18" s="24">
        <f>SUM(D9:D15)</f>
        <v>222773479</v>
      </c>
      <c r="E18" s="74"/>
      <c r="F18" s="75"/>
    </row>
    <row r="19" spans="1:4" s="16" customFormat="1" ht="13.5" thickBot="1">
      <c r="A19" s="25"/>
      <c r="B19" s="241"/>
      <c r="C19" s="26"/>
      <c r="D19" s="26"/>
    </row>
    <row r="20" spans="1:4" s="16" customFormat="1" ht="13.5">
      <c r="A20" s="27"/>
      <c r="B20" s="242"/>
      <c r="C20" s="20"/>
      <c r="D20" s="20"/>
    </row>
    <row r="21" spans="1:4" s="16" customFormat="1" ht="12.75">
      <c r="A21" s="15" t="s">
        <v>59</v>
      </c>
      <c r="B21" s="238"/>
      <c r="C21" s="18"/>
      <c r="D21" s="18"/>
    </row>
    <row r="22" spans="1:4" s="16" customFormat="1" ht="12.75">
      <c r="A22" s="17" t="s">
        <v>94</v>
      </c>
      <c r="B22" s="238">
        <v>8</v>
      </c>
      <c r="C22" s="213">
        <f>266789677+436346</f>
        <v>267226023</v>
      </c>
      <c r="D22" s="18">
        <v>193921414</v>
      </c>
    </row>
    <row r="23" spans="1:4" s="16" customFormat="1" ht="12.75">
      <c r="A23" s="17" t="s">
        <v>80</v>
      </c>
      <c r="B23" s="238"/>
      <c r="C23" s="213">
        <v>1000040</v>
      </c>
      <c r="D23" s="18">
        <v>40</v>
      </c>
    </row>
    <row r="24" spans="1:4" s="16" customFormat="1" ht="12.75">
      <c r="A24" s="17" t="s">
        <v>137</v>
      </c>
      <c r="B24" s="238"/>
      <c r="C24" s="213">
        <v>2008111</v>
      </c>
      <c r="D24" s="18">
        <v>0</v>
      </c>
    </row>
    <row r="25" spans="1:4" s="16" customFormat="1" ht="12.75">
      <c r="A25" s="17" t="s">
        <v>83</v>
      </c>
      <c r="B25" s="238">
        <v>9</v>
      </c>
      <c r="C25" s="213">
        <v>9732032</v>
      </c>
      <c r="D25" s="18">
        <v>7055362</v>
      </c>
    </row>
    <row r="26" spans="1:4" s="16" customFormat="1" ht="12.75">
      <c r="A26" s="17" t="s">
        <v>78</v>
      </c>
      <c r="B26" s="238">
        <v>9</v>
      </c>
      <c r="C26" s="213">
        <v>5036484</v>
      </c>
      <c r="D26" s="18">
        <v>5036377</v>
      </c>
    </row>
    <row r="27" spans="1:4" s="16" customFormat="1" ht="12.75" hidden="1">
      <c r="A27" s="17" t="s">
        <v>4</v>
      </c>
      <c r="B27" s="238"/>
      <c r="C27" s="18">
        <v>0</v>
      </c>
      <c r="D27" s="18">
        <v>0</v>
      </c>
    </row>
    <row r="28" spans="1:4" s="16" customFormat="1" ht="12.75">
      <c r="A28" s="17" t="s">
        <v>147</v>
      </c>
      <c r="B28" s="238"/>
      <c r="C28" s="213">
        <v>92714</v>
      </c>
      <c r="D28" s="18">
        <v>92714</v>
      </c>
    </row>
    <row r="29" spans="1:6" s="16" customFormat="1" ht="12.75">
      <c r="A29" s="17" t="s">
        <v>61</v>
      </c>
      <c r="B29" s="238"/>
      <c r="C29" s="213">
        <f>1597137-74381-436346</f>
        <v>1086410</v>
      </c>
      <c r="D29" s="18">
        <v>316599</v>
      </c>
      <c r="E29" s="76"/>
      <c r="F29" s="77"/>
    </row>
    <row r="30" spans="1:4" s="16" customFormat="1" ht="12.75">
      <c r="A30" s="19"/>
      <c r="B30" s="239"/>
      <c r="C30" s="20"/>
      <c r="D30" s="20"/>
    </row>
    <row r="31" spans="1:4" s="16" customFormat="1" ht="12.75">
      <c r="A31" s="21"/>
      <c r="B31" s="240"/>
      <c r="C31" s="22"/>
      <c r="D31" s="22"/>
    </row>
    <row r="32" spans="1:4" s="28" customFormat="1" ht="12.75">
      <c r="A32" s="23" t="s">
        <v>60</v>
      </c>
      <c r="B32" s="239"/>
      <c r="C32" s="24">
        <f>SUM(C22:C29)</f>
        <v>286181814</v>
      </c>
      <c r="D32" s="24">
        <f>SUM(D22:D29)</f>
        <v>206422506</v>
      </c>
    </row>
    <row r="33" spans="1:4" s="16" customFormat="1" ht="13.5" thickBot="1">
      <c r="A33" s="25"/>
      <c r="B33" s="241"/>
      <c r="C33" s="26"/>
      <c r="D33" s="26"/>
    </row>
    <row r="34" spans="1:4" s="16" customFormat="1" ht="13.5">
      <c r="A34" s="27"/>
      <c r="B34" s="242"/>
      <c r="C34" s="20"/>
      <c r="D34" s="20"/>
    </row>
    <row r="35" spans="1:4" s="16" customFormat="1" ht="12.75">
      <c r="A35" s="15" t="s">
        <v>95</v>
      </c>
      <c r="B35" s="238"/>
      <c r="C35" s="20"/>
      <c r="D35" s="20"/>
    </row>
    <row r="36" spans="1:4" s="16" customFormat="1" ht="12.75">
      <c r="A36" s="17" t="s">
        <v>96</v>
      </c>
      <c r="B36" s="238">
        <v>10</v>
      </c>
      <c r="C36" s="213">
        <v>34500000</v>
      </c>
      <c r="D36" s="18">
        <v>14500000</v>
      </c>
    </row>
    <row r="37" spans="1:4" s="16" customFormat="1" ht="12.75">
      <c r="A37" s="17" t="s">
        <v>148</v>
      </c>
      <c r="B37" s="238"/>
      <c r="C37" s="213">
        <v>493164</v>
      </c>
      <c r="D37" s="18">
        <v>257281</v>
      </c>
    </row>
    <row r="38" spans="1:4" s="16" customFormat="1" ht="12.75">
      <c r="A38" s="19" t="s">
        <v>131</v>
      </c>
      <c r="B38" s="239"/>
      <c r="C38" s="213">
        <v>2552279</v>
      </c>
      <c r="D38" s="18">
        <v>1593692</v>
      </c>
    </row>
    <row r="39" spans="1:4" s="16" customFormat="1" ht="12.75">
      <c r="A39" s="19"/>
      <c r="B39" s="239"/>
      <c r="C39" s="20"/>
      <c r="D39" s="20"/>
    </row>
    <row r="40" spans="1:4" s="16" customFormat="1" ht="12.75">
      <c r="A40" s="29"/>
      <c r="B40" s="240"/>
      <c r="C40" s="22"/>
      <c r="D40" s="22"/>
    </row>
    <row r="41" spans="1:4" s="28" customFormat="1" ht="12.75">
      <c r="A41" s="23" t="s">
        <v>99</v>
      </c>
      <c r="B41" s="239"/>
      <c r="C41" s="24">
        <f>SUM(C36:C38)</f>
        <v>37545443</v>
      </c>
      <c r="D41" s="24">
        <f>SUM(D36:D38)</f>
        <v>16350973</v>
      </c>
    </row>
    <row r="42" spans="1:4" s="16" customFormat="1" ht="13.5" thickBot="1">
      <c r="A42" s="25"/>
      <c r="B42" s="241"/>
      <c r="C42" s="26"/>
      <c r="D42" s="26"/>
    </row>
    <row r="43" spans="1:4" s="16" customFormat="1" ht="13.5">
      <c r="A43" s="30"/>
      <c r="B43" s="243"/>
      <c r="C43" s="31"/>
      <c r="D43" s="31"/>
    </row>
    <row r="44" spans="1:5" s="28" customFormat="1" ht="12.75">
      <c r="A44" s="23" t="s">
        <v>100</v>
      </c>
      <c r="B44" s="239"/>
      <c r="C44" s="24">
        <f>C41+C32</f>
        <v>323727257</v>
      </c>
      <c r="D44" s="24">
        <f>D41+D32</f>
        <v>222773479</v>
      </c>
      <c r="E44" s="104"/>
    </row>
    <row r="45" spans="1:4" s="16" customFormat="1" ht="13.5" thickBot="1">
      <c r="A45" s="25"/>
      <c r="B45" s="241"/>
      <c r="C45" s="26"/>
      <c r="D45" s="26"/>
    </row>
    <row r="46" spans="1:2" ht="4.5" customHeight="1" hidden="1">
      <c r="A46" s="3"/>
      <c r="B46" s="244"/>
    </row>
    <row r="47" spans="1:4" s="62" customFormat="1" ht="12.75" hidden="1">
      <c r="A47" s="61" t="s">
        <v>15</v>
      </c>
      <c r="B47" s="245"/>
      <c r="C47" s="63">
        <v>10872</v>
      </c>
      <c r="D47" s="63">
        <v>10844</v>
      </c>
    </row>
    <row r="48" spans="1:4" s="62" customFormat="1" ht="12.75" hidden="1">
      <c r="A48" s="61" t="s">
        <v>16</v>
      </c>
      <c r="B48" s="245"/>
      <c r="C48" s="63">
        <v>10000</v>
      </c>
      <c r="D48" s="63">
        <v>0</v>
      </c>
    </row>
    <row r="49" spans="1:4" s="62" customFormat="1" ht="4.5" customHeight="1" hidden="1" thickBot="1">
      <c r="A49" s="25"/>
      <c r="B49" s="241"/>
      <c r="C49" s="26"/>
      <c r="D49" s="26"/>
    </row>
    <row r="50" spans="1:4" s="62" customFormat="1" ht="12.75">
      <c r="A50" s="23"/>
      <c r="B50" s="239"/>
      <c r="C50" s="164"/>
      <c r="D50" s="164"/>
    </row>
    <row r="51" spans="1:4" s="62" customFormat="1" ht="15">
      <c r="A51" s="165"/>
      <c r="B51" s="246"/>
      <c r="C51" s="166"/>
      <c r="D51" s="166"/>
    </row>
    <row r="52" spans="1:4" s="62" customFormat="1" ht="15">
      <c r="A52" s="165"/>
      <c r="B52" s="246"/>
      <c r="C52" s="166"/>
      <c r="D52" s="166"/>
    </row>
    <row r="53" spans="1:4" s="62" customFormat="1" ht="12.75">
      <c r="A53" s="23"/>
      <c r="B53" s="239"/>
      <c r="C53" s="164"/>
      <c r="D53" s="164"/>
    </row>
    <row r="54" spans="1:4" s="62" customFormat="1" ht="12.75">
      <c r="A54" s="23"/>
      <c r="B54" s="239"/>
      <c r="C54" s="164"/>
      <c r="D54" s="164"/>
    </row>
    <row r="55" spans="1:4" s="11" customFormat="1" ht="15">
      <c r="A55" s="11" t="s">
        <v>6</v>
      </c>
      <c r="B55" s="247"/>
      <c r="C55" s="68" t="s">
        <v>19</v>
      </c>
      <c r="D55" s="68"/>
    </row>
    <row r="56" spans="1:4" s="11" customFormat="1" ht="15">
      <c r="A56" s="12"/>
      <c r="B56" s="247"/>
      <c r="C56" s="68"/>
      <c r="D56" s="68"/>
    </row>
    <row r="57" spans="1:4" s="13" customFormat="1" ht="14.25">
      <c r="A57" s="13" t="s">
        <v>97</v>
      </c>
      <c r="B57" s="247"/>
      <c r="C57" s="70" t="s">
        <v>98</v>
      </c>
      <c r="D57" s="70"/>
    </row>
    <row r="58" spans="1:4" s="13" customFormat="1" ht="14.25">
      <c r="A58" s="14" t="s">
        <v>91</v>
      </c>
      <c r="B58" s="247"/>
      <c r="C58" s="70" t="s">
        <v>64</v>
      </c>
      <c r="D58" s="70"/>
    </row>
  </sheetData>
  <sheetProtection/>
  <mergeCells count="3">
    <mergeCell ref="A6:A7"/>
    <mergeCell ref="A3:D3"/>
    <mergeCell ref="B6:B7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G74"/>
  <sheetViews>
    <sheetView tabSelected="1" zoomScale="130" zoomScaleNormal="130" zoomScalePageLayoutView="0" workbookViewId="0" topLeftCell="A13">
      <selection activeCell="H26" sqref="H26"/>
    </sheetView>
  </sheetViews>
  <sheetFormatPr defaultColWidth="9.140625" defaultRowHeight="15"/>
  <cols>
    <col min="1" max="1" width="48.28125" style="4" customWidth="1"/>
    <col min="2" max="2" width="7.57421875" style="265" customWidth="1"/>
    <col min="3" max="3" width="16.00390625" style="96" customWidth="1"/>
    <col min="4" max="4" width="16.28125" style="96" customWidth="1"/>
    <col min="5" max="5" width="11.28125" style="6" bestFit="1" customWidth="1"/>
    <col min="6" max="16384" width="9.140625" style="6" customWidth="1"/>
  </cols>
  <sheetData>
    <row r="2" ht="12.75"/>
    <row r="3" ht="12.75"/>
    <row r="4" ht="12.75"/>
    <row r="5" ht="12.75"/>
    <row r="6" spans="1:5" s="32" customFormat="1" ht="30" customHeight="1">
      <c r="A6" s="232" t="s">
        <v>149</v>
      </c>
      <c r="B6" s="232"/>
      <c r="C6" s="232"/>
      <c r="D6" s="223"/>
      <c r="E6" s="223"/>
    </row>
    <row r="7" spans="1:4" s="32" customFormat="1" ht="12" customHeight="1">
      <c r="A7" s="174"/>
      <c r="B7" s="236"/>
      <c r="C7" s="174"/>
      <c r="D7" s="174"/>
    </row>
    <row r="8" spans="1:4" s="32" customFormat="1" ht="12.75">
      <c r="A8" s="208" t="s">
        <v>81</v>
      </c>
      <c r="B8" s="252"/>
      <c r="C8" s="209" t="s">
        <v>133</v>
      </c>
      <c r="D8" s="209" t="s">
        <v>133</v>
      </c>
    </row>
    <row r="9" spans="1:4" s="32" customFormat="1" ht="15" customHeight="1">
      <c r="A9" s="230"/>
      <c r="B9" s="267" t="s">
        <v>167</v>
      </c>
      <c r="C9" s="71" t="s">
        <v>136</v>
      </c>
      <c r="D9" s="71" t="s">
        <v>136</v>
      </c>
    </row>
    <row r="10" spans="1:4" s="32" customFormat="1" ht="14.25">
      <c r="A10" s="231"/>
      <c r="B10" s="266"/>
      <c r="C10" s="72">
        <v>2014</v>
      </c>
      <c r="D10" s="72">
        <v>2013</v>
      </c>
    </row>
    <row r="11" spans="1:4" s="32" customFormat="1" ht="12.75">
      <c r="A11" s="35"/>
      <c r="B11" s="248"/>
      <c r="C11" s="79"/>
      <c r="D11" s="79"/>
    </row>
    <row r="12" spans="1:5" s="32" customFormat="1" ht="12.75">
      <c r="A12" s="36" t="s">
        <v>65</v>
      </c>
      <c r="B12" s="248">
        <v>11</v>
      </c>
      <c r="C12" s="39">
        <v>13402291</v>
      </c>
      <c r="D12" s="39">
        <v>6025451</v>
      </c>
      <c r="E12" s="39"/>
    </row>
    <row r="13" spans="1:5" s="32" customFormat="1" ht="12.75">
      <c r="A13" s="37" t="s">
        <v>66</v>
      </c>
      <c r="B13" s="253">
        <v>11</v>
      </c>
      <c r="C13" s="39">
        <v>-7256956</v>
      </c>
      <c r="D13" s="39">
        <v>-2671209</v>
      </c>
      <c r="E13" s="39"/>
    </row>
    <row r="14" spans="1:5" s="32" customFormat="1" ht="12.75">
      <c r="A14" s="38"/>
      <c r="B14" s="254"/>
      <c r="C14" s="81"/>
      <c r="D14" s="81"/>
      <c r="E14" s="46"/>
    </row>
    <row r="15" spans="1:5" s="32" customFormat="1" ht="12.75">
      <c r="A15" s="36"/>
      <c r="B15" s="248"/>
      <c r="C15" s="79"/>
      <c r="D15" s="79"/>
      <c r="E15" s="46"/>
    </row>
    <row r="16" spans="1:5" s="32" customFormat="1" ht="12.75">
      <c r="A16" s="35" t="s">
        <v>101</v>
      </c>
      <c r="B16" s="248"/>
      <c r="C16" s="82">
        <f>SUM(C12:C13)</f>
        <v>6145335</v>
      </c>
      <c r="D16" s="82">
        <f>SUM(D12:D13)</f>
        <v>3354242</v>
      </c>
      <c r="E16" s="44"/>
    </row>
    <row r="17" spans="1:5" s="32" customFormat="1" ht="13.5" customHeight="1">
      <c r="A17" s="41" t="s">
        <v>150</v>
      </c>
      <c r="B17" s="249">
        <v>6</v>
      </c>
      <c r="C17" s="39">
        <v>-2750796</v>
      </c>
      <c r="D17" s="39">
        <v>-1537765</v>
      </c>
      <c r="E17" s="64"/>
    </row>
    <row r="18" spans="1:5" s="32" customFormat="1" ht="12.75">
      <c r="A18" s="38"/>
      <c r="B18" s="254"/>
      <c r="C18" s="81"/>
      <c r="D18" s="81"/>
      <c r="E18" s="64"/>
    </row>
    <row r="19" spans="1:5" s="32" customFormat="1" ht="12.75">
      <c r="A19" s="36"/>
      <c r="B19" s="248"/>
      <c r="C19" s="79"/>
      <c r="D19" s="79"/>
      <c r="E19" s="64"/>
    </row>
    <row r="20" spans="1:5" s="32" customFormat="1" ht="12.75">
      <c r="A20" s="40" t="s">
        <v>151</v>
      </c>
      <c r="B20" s="249"/>
      <c r="C20" s="82">
        <f>SUM(C16:C17)</f>
        <v>3394539</v>
      </c>
      <c r="D20" s="82">
        <f>SUM(D16:D17)</f>
        <v>1816477</v>
      </c>
      <c r="E20" s="64"/>
    </row>
    <row r="21" spans="1:5" s="32" customFormat="1" ht="12.75">
      <c r="A21" s="41" t="s">
        <v>102</v>
      </c>
      <c r="B21" s="249"/>
      <c r="C21" s="39">
        <v>987614</v>
      </c>
      <c r="D21" s="39">
        <v>593089</v>
      </c>
      <c r="E21" s="64"/>
    </row>
    <row r="22" spans="1:5" s="32" customFormat="1" ht="12.75">
      <c r="A22" s="41" t="s">
        <v>103</v>
      </c>
      <c r="B22" s="249"/>
      <c r="C22" s="39">
        <v>-64747</v>
      </c>
      <c r="D22" s="39">
        <v>-26587</v>
      </c>
      <c r="E22" s="64"/>
    </row>
    <row r="23" spans="1:5" s="32" customFormat="1" ht="12.75">
      <c r="A23" s="41" t="s">
        <v>104</v>
      </c>
      <c r="B23" s="249"/>
      <c r="C23" s="39">
        <v>419857</v>
      </c>
      <c r="D23" s="39">
        <v>167851</v>
      </c>
      <c r="E23" s="64"/>
    </row>
    <row r="24" spans="1:5" s="32" customFormat="1" ht="25.5">
      <c r="A24" s="41" t="s">
        <v>152</v>
      </c>
      <c r="B24" s="249"/>
      <c r="C24" s="39">
        <v>-9705</v>
      </c>
      <c r="D24" s="39">
        <v>55832</v>
      </c>
      <c r="E24" s="64"/>
    </row>
    <row r="25" spans="1:5" s="32" customFormat="1" ht="12.75">
      <c r="A25" s="41" t="s">
        <v>67</v>
      </c>
      <c r="B25" s="249"/>
      <c r="C25" s="39">
        <v>186561</v>
      </c>
      <c r="D25" s="39">
        <v>74303</v>
      </c>
      <c r="E25" s="64"/>
    </row>
    <row r="26" spans="1:5" s="66" customFormat="1" ht="12.75">
      <c r="A26" s="40" t="s">
        <v>68</v>
      </c>
      <c r="B26" s="249"/>
      <c r="C26" s="82">
        <f>SUM(C20:C25)</f>
        <v>4914119</v>
      </c>
      <c r="D26" s="82">
        <f>SUM(D20:D25)</f>
        <v>2680965</v>
      </c>
      <c r="E26" s="65"/>
    </row>
    <row r="27" spans="1:5" s="32" customFormat="1" ht="12.75">
      <c r="A27" s="41" t="s">
        <v>69</v>
      </c>
      <c r="B27" s="249">
        <v>12</v>
      </c>
      <c r="C27" s="39">
        <v>-3542058</v>
      </c>
      <c r="D27" s="39">
        <v>-2014623</v>
      </c>
      <c r="E27" s="39"/>
    </row>
    <row r="28" spans="1:5" s="32" customFormat="1" ht="12.75">
      <c r="A28" s="41" t="s">
        <v>153</v>
      </c>
      <c r="B28" s="249"/>
      <c r="C28" s="39">
        <v>-15857</v>
      </c>
      <c r="D28" s="39">
        <v>-10600</v>
      </c>
      <c r="E28" s="64"/>
    </row>
    <row r="29" spans="1:6" s="66" customFormat="1" ht="14.25" customHeight="1">
      <c r="A29" s="40" t="s">
        <v>105</v>
      </c>
      <c r="B29" s="249"/>
      <c r="C29" s="82">
        <f>SUM(C26,C27,C28)</f>
        <v>1356204</v>
      </c>
      <c r="D29" s="82">
        <f>SUM(D26,D27,D28)</f>
        <v>655742</v>
      </c>
      <c r="E29" s="65"/>
      <c r="F29" s="78"/>
    </row>
    <row r="30" spans="1:5" s="32" customFormat="1" ht="12.75">
      <c r="A30" s="41" t="s">
        <v>70</v>
      </c>
      <c r="B30" s="249"/>
      <c r="C30" s="39">
        <v>-91622</v>
      </c>
      <c r="D30" s="39">
        <v>-127618</v>
      </c>
      <c r="E30" s="64"/>
    </row>
    <row r="31" spans="1:5" s="32" customFormat="1" ht="12.75">
      <c r="A31" s="41"/>
      <c r="B31" s="249"/>
      <c r="C31" s="80"/>
      <c r="D31" s="80"/>
      <c r="E31" s="64"/>
    </row>
    <row r="32" spans="1:5" s="66" customFormat="1" ht="12.75">
      <c r="A32" s="73" t="s">
        <v>128</v>
      </c>
      <c r="B32" s="250"/>
      <c r="C32" s="105">
        <f>SUM(C29,C30)</f>
        <v>1264582</v>
      </c>
      <c r="D32" s="105">
        <f>SUM(D29,D30)</f>
        <v>528124</v>
      </c>
      <c r="E32" s="65"/>
    </row>
    <row r="33" spans="1:5" s="32" customFormat="1" ht="12.75">
      <c r="A33" s="38"/>
      <c r="B33" s="254"/>
      <c r="C33" s="81"/>
      <c r="D33" s="81"/>
      <c r="E33" s="64"/>
    </row>
    <row r="34" spans="1:5" s="32" customFormat="1" ht="12.75">
      <c r="A34" s="36"/>
      <c r="B34" s="248"/>
      <c r="C34" s="79"/>
      <c r="D34" s="79"/>
      <c r="E34" s="64"/>
    </row>
    <row r="35" spans="1:4" s="45" customFormat="1" ht="12.75">
      <c r="A35" s="48" t="s">
        <v>71</v>
      </c>
      <c r="B35" s="251"/>
      <c r="C35" s="83"/>
      <c r="D35" s="83"/>
    </row>
    <row r="36" spans="1:4" s="45" customFormat="1" ht="18" customHeight="1">
      <c r="A36" s="17" t="s">
        <v>155</v>
      </c>
      <c r="B36" s="238"/>
      <c r="C36" s="83"/>
      <c r="D36" s="83"/>
    </row>
    <row r="37" spans="1:4" s="45" customFormat="1" ht="11.25" customHeight="1">
      <c r="A37" s="17" t="s">
        <v>156</v>
      </c>
      <c r="B37" s="238"/>
      <c r="C37" s="39">
        <v>226178</v>
      </c>
      <c r="D37" s="39">
        <v>-60127</v>
      </c>
    </row>
    <row r="38" spans="1:4" s="45" customFormat="1" ht="12.75">
      <c r="A38" s="17" t="s">
        <v>157</v>
      </c>
      <c r="B38" s="238"/>
      <c r="C38" s="39">
        <v>9705</v>
      </c>
      <c r="D38" s="39">
        <v>-55832</v>
      </c>
    </row>
    <row r="39" spans="1:4" s="45" customFormat="1" ht="12.75">
      <c r="A39" s="17" t="s">
        <v>154</v>
      </c>
      <c r="B39" s="238"/>
      <c r="C39" s="106">
        <v>0</v>
      </c>
      <c r="D39" s="39">
        <v>29142</v>
      </c>
    </row>
    <row r="40" spans="1:4" s="45" customFormat="1" ht="6" customHeight="1">
      <c r="A40" s="46"/>
      <c r="B40" s="255"/>
      <c r="C40" s="84"/>
      <c r="D40" s="84"/>
    </row>
    <row r="41" spans="1:4" s="45" customFormat="1" ht="8.25" customHeight="1">
      <c r="A41" s="47"/>
      <c r="B41" s="256"/>
      <c r="C41" s="85"/>
      <c r="D41" s="85"/>
    </row>
    <row r="42" spans="1:4" s="45" customFormat="1" ht="12.75">
      <c r="A42" s="46" t="s">
        <v>108</v>
      </c>
      <c r="B42" s="255"/>
      <c r="C42" s="107">
        <f>SUM(C37:C39)</f>
        <v>235883</v>
      </c>
      <c r="D42" s="107">
        <f>SUM(D37:D39)</f>
        <v>-86817</v>
      </c>
    </row>
    <row r="43" spans="1:4" s="45" customFormat="1" ht="7.5" customHeight="1">
      <c r="A43" s="42"/>
      <c r="B43" s="257"/>
      <c r="C43" s="81"/>
      <c r="D43" s="81"/>
    </row>
    <row r="44" spans="1:4" s="45" customFormat="1" ht="9.75" customHeight="1">
      <c r="A44" s="43"/>
      <c r="B44" s="251"/>
      <c r="C44" s="79"/>
      <c r="D44" s="79"/>
    </row>
    <row r="45" spans="1:4" s="45" customFormat="1" ht="12.75">
      <c r="A45" s="48" t="s">
        <v>72</v>
      </c>
      <c r="B45" s="251"/>
      <c r="C45" s="108">
        <f>SUM(C32,C42)</f>
        <v>1500465</v>
      </c>
      <c r="D45" s="108">
        <f>SUM(D32,D42)</f>
        <v>441307</v>
      </c>
    </row>
    <row r="46" spans="1:4" s="45" customFormat="1" ht="5.25" customHeight="1" thickBot="1">
      <c r="A46" s="67"/>
      <c r="B46" s="258"/>
      <c r="C46" s="86"/>
      <c r="D46" s="86"/>
    </row>
    <row r="47" spans="1:7" s="33" customFormat="1" ht="27" customHeight="1" hidden="1">
      <c r="A47" s="40" t="s">
        <v>7</v>
      </c>
      <c r="B47" s="249"/>
      <c r="C47" s="87" t="e">
        <f>#REF!/C50*1000</f>
        <v>#REF!</v>
      </c>
      <c r="D47" s="87" t="e">
        <f>#REF!/D50*1000</f>
        <v>#REF!</v>
      </c>
      <c r="E47" s="52"/>
      <c r="F47" s="34"/>
      <c r="G47" s="34"/>
    </row>
    <row r="48" spans="1:7" s="33" customFormat="1" ht="6" customHeight="1" hidden="1">
      <c r="A48" s="50"/>
      <c r="B48" s="259"/>
      <c r="C48" s="88"/>
      <c r="D48" s="89"/>
      <c r="E48" s="53"/>
      <c r="F48" s="34"/>
      <c r="G48" s="34"/>
    </row>
    <row r="49" spans="1:7" s="33" customFormat="1" ht="8.25" customHeight="1" hidden="1">
      <c r="A49" s="36"/>
      <c r="B49" s="248"/>
      <c r="C49" s="90"/>
      <c r="D49" s="91"/>
      <c r="E49" s="54"/>
      <c r="F49" s="34"/>
      <c r="G49" s="34"/>
    </row>
    <row r="50" spans="1:7" s="33" customFormat="1" ht="12.75" hidden="1">
      <c r="A50" s="40" t="s">
        <v>8</v>
      </c>
      <c r="B50" s="249"/>
      <c r="C50" s="92">
        <f>D68</f>
        <v>500000</v>
      </c>
      <c r="D50" s="93">
        <v>332290</v>
      </c>
      <c r="E50" s="55"/>
      <c r="F50" s="34"/>
      <c r="G50" s="34"/>
    </row>
    <row r="51" spans="1:7" s="33" customFormat="1" ht="4.5" customHeight="1" hidden="1" thickBot="1">
      <c r="A51" s="51"/>
      <c r="B51" s="260"/>
      <c r="C51" s="94"/>
      <c r="D51" s="94"/>
      <c r="E51" s="49"/>
      <c r="F51" s="34"/>
      <c r="G51" s="34"/>
    </row>
    <row r="52" spans="2:7" s="5" customFormat="1" ht="12.75">
      <c r="B52" s="261"/>
      <c r="C52" s="95"/>
      <c r="D52" s="96"/>
      <c r="F52" s="6"/>
      <c r="G52" s="6"/>
    </row>
    <row r="53" spans="1:7" s="5" customFormat="1" ht="25.5">
      <c r="A53" s="19" t="s">
        <v>158</v>
      </c>
      <c r="B53" s="239"/>
      <c r="C53" s="80">
        <v>473</v>
      </c>
      <c r="D53" s="80">
        <v>128</v>
      </c>
      <c r="F53" s="6"/>
      <c r="G53" s="6"/>
    </row>
    <row r="54" spans="1:7" s="5" customFormat="1" ht="12.75">
      <c r="A54" s="167" t="s">
        <v>132</v>
      </c>
      <c r="B54" s="262"/>
      <c r="C54" s="80">
        <v>1815714</v>
      </c>
      <c r="D54" s="80">
        <v>1000000</v>
      </c>
      <c r="F54" s="6"/>
      <c r="G54" s="6"/>
    </row>
    <row r="55" spans="1:7" s="5" customFormat="1" ht="12.75">
      <c r="A55" s="167"/>
      <c r="B55" s="262"/>
      <c r="C55" s="80"/>
      <c r="D55" s="80"/>
      <c r="F55" s="6"/>
      <c r="G55" s="6"/>
    </row>
    <row r="56" spans="1:7" s="5" customFormat="1" ht="12.75">
      <c r="A56" s="46"/>
      <c r="B56" s="255"/>
      <c r="C56" s="95"/>
      <c r="D56" s="96"/>
      <c r="F56" s="6"/>
      <c r="G56" s="6"/>
    </row>
    <row r="57" spans="1:4" s="11" customFormat="1" ht="15">
      <c r="A57" s="11" t="s">
        <v>6</v>
      </c>
      <c r="B57" s="247"/>
      <c r="C57" s="97" t="s">
        <v>6</v>
      </c>
      <c r="D57" s="97"/>
    </row>
    <row r="58" spans="1:4" s="11" customFormat="1" ht="15">
      <c r="A58" s="12"/>
      <c r="B58" s="247"/>
      <c r="C58" s="97"/>
      <c r="D58" s="97"/>
    </row>
    <row r="59" spans="1:4" s="13" customFormat="1" ht="14.25">
      <c r="A59" s="13" t="s">
        <v>106</v>
      </c>
      <c r="B59" s="247"/>
      <c r="C59" s="70" t="s">
        <v>107</v>
      </c>
      <c r="D59" s="98"/>
    </row>
    <row r="60" spans="1:4" s="13" customFormat="1" ht="14.25">
      <c r="A60" s="14" t="s">
        <v>92</v>
      </c>
      <c r="B60" s="247"/>
      <c r="C60" s="70" t="s">
        <v>64</v>
      </c>
      <c r="D60" s="98"/>
    </row>
    <row r="61" spans="1:4" s="1" customFormat="1" ht="12">
      <c r="A61" s="2"/>
      <c r="B61" s="235"/>
      <c r="C61" s="99"/>
      <c r="D61" s="99"/>
    </row>
    <row r="64" spans="1:4" s="57" customFormat="1" ht="12.75">
      <c r="A64" s="56" t="s">
        <v>11</v>
      </c>
      <c r="B64" s="263"/>
      <c r="C64" s="100">
        <v>500000</v>
      </c>
      <c r="D64" s="100">
        <v>500000</v>
      </c>
    </row>
    <row r="65" spans="1:4" s="57" customFormat="1" ht="12.75">
      <c r="A65" s="58" t="s">
        <v>9</v>
      </c>
      <c r="B65" s="264"/>
      <c r="C65" s="101">
        <v>950000</v>
      </c>
      <c r="D65" s="101">
        <v>500000</v>
      </c>
    </row>
    <row r="66" spans="1:4" s="57" customFormat="1" ht="12.75">
      <c r="A66" s="58" t="s">
        <v>10</v>
      </c>
      <c r="B66" s="264"/>
      <c r="C66" s="101">
        <v>950000</v>
      </c>
      <c r="D66" s="101">
        <v>500000</v>
      </c>
    </row>
    <row r="67" spans="1:4" s="57" customFormat="1" ht="12.75">
      <c r="A67" s="58" t="s">
        <v>12</v>
      </c>
      <c r="B67" s="264"/>
      <c r="C67" s="101">
        <f>C66</f>
        <v>950000</v>
      </c>
      <c r="D67" s="101">
        <f>D66</f>
        <v>500000</v>
      </c>
    </row>
    <row r="68" spans="1:4" s="57" customFormat="1" ht="12.75">
      <c r="A68" s="59"/>
      <c r="B68" s="263"/>
      <c r="C68" s="101">
        <f>AVERAGE(C64,C66,C65,C67)</f>
        <v>837500</v>
      </c>
      <c r="D68" s="101">
        <f>AVERAGE(D64,D66,D65,D67)</f>
        <v>500000</v>
      </c>
    </row>
    <row r="69" spans="1:4" s="57" customFormat="1" ht="12.75">
      <c r="A69" s="58"/>
      <c r="B69" s="264"/>
      <c r="C69" s="102"/>
      <c r="D69" s="103"/>
    </row>
    <row r="70" spans="1:7" s="60" customFormat="1" ht="12.75">
      <c r="A70" s="58" t="s">
        <v>13</v>
      </c>
      <c r="B70" s="264"/>
      <c r="C70" s="100">
        <v>332290</v>
      </c>
      <c r="D70" s="103"/>
      <c r="F70" s="57"/>
      <c r="G70" s="57"/>
    </row>
    <row r="71" spans="1:7" s="60" customFormat="1" ht="12.75">
      <c r="A71" s="58" t="s">
        <v>9</v>
      </c>
      <c r="B71" s="264"/>
      <c r="C71" s="101">
        <f>C70</f>
        <v>332290</v>
      </c>
      <c r="D71" s="103"/>
      <c r="F71" s="57"/>
      <c r="G71" s="57"/>
    </row>
    <row r="72" spans="1:7" s="60" customFormat="1" ht="12.75">
      <c r="A72" s="58" t="s">
        <v>10</v>
      </c>
      <c r="B72" s="264"/>
      <c r="C72" s="101">
        <f>C71</f>
        <v>332290</v>
      </c>
      <c r="D72" s="103"/>
      <c r="F72" s="57"/>
      <c r="G72" s="57"/>
    </row>
    <row r="73" spans="1:7" s="60" customFormat="1" ht="12.75">
      <c r="A73" s="58" t="s">
        <v>14</v>
      </c>
      <c r="B73" s="264"/>
      <c r="C73" s="101">
        <f>C72</f>
        <v>332290</v>
      </c>
      <c r="D73" s="103"/>
      <c r="F73" s="57"/>
      <c r="G73" s="57"/>
    </row>
    <row r="74" spans="1:4" s="57" customFormat="1" ht="12.75">
      <c r="A74" s="58"/>
      <c r="B74" s="264"/>
      <c r="C74" s="101">
        <f>AVERAGE(C70,C72,C71,C73)</f>
        <v>332290</v>
      </c>
      <c r="D74" s="103"/>
    </row>
  </sheetData>
  <sheetProtection/>
  <mergeCells count="3">
    <mergeCell ref="A9:A10"/>
    <mergeCell ref="A6:C6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4"/>
  <sheetViews>
    <sheetView zoomScale="120" zoomScaleNormal="120" zoomScalePageLayoutView="0" workbookViewId="0" topLeftCell="A1">
      <selection activeCell="F43" sqref="F43"/>
    </sheetView>
  </sheetViews>
  <sheetFormatPr defaultColWidth="19.57421875" defaultRowHeight="15"/>
  <cols>
    <col min="1" max="1" width="3.7109375" style="109" customWidth="1"/>
    <col min="2" max="2" width="59.8515625" style="109" customWidth="1"/>
    <col min="3" max="3" width="13.421875" style="109" customWidth="1"/>
    <col min="4" max="4" width="17.140625" style="109" customWidth="1"/>
    <col min="5" max="5" width="14.28125" style="109" customWidth="1"/>
    <col min="6" max="6" width="15.140625" style="109" customWidth="1"/>
    <col min="7" max="7" width="14.28125" style="109" customWidth="1"/>
    <col min="8" max="8" width="12.8515625" style="109" customWidth="1"/>
    <col min="9" max="9" width="6.00390625" style="109" customWidth="1"/>
    <col min="10" max="252" width="11.421875" style="109" customWidth="1"/>
    <col min="253" max="253" width="3.7109375" style="109" customWidth="1"/>
    <col min="254" max="254" width="92.140625" style="109" customWidth="1"/>
    <col min="255" max="16384" width="19.57421875" style="109" customWidth="1"/>
  </cols>
  <sheetData>
    <row r="1" ht="12.75"/>
    <row r="2" spans="2:4" ht="12.75">
      <c r="B2" s="233"/>
      <c r="C2" s="233"/>
      <c r="D2" s="233"/>
    </row>
    <row r="3" spans="2:4" ht="12.75">
      <c r="B3" s="163"/>
      <c r="C3" s="163"/>
      <c r="D3" s="163"/>
    </row>
    <row r="4" ht="12.75">
      <c r="B4" s="110"/>
    </row>
    <row r="5" ht="12.75">
      <c r="B5" s="110"/>
    </row>
    <row r="6" spans="2:8" s="112" customFormat="1" ht="12.75">
      <c r="B6" s="111" t="s">
        <v>159</v>
      </c>
      <c r="C6" s="111"/>
      <c r="D6" s="111"/>
      <c r="E6" s="111"/>
      <c r="F6" s="111"/>
      <c r="G6" s="111"/>
      <c r="H6" s="111"/>
    </row>
    <row r="7" spans="2:8" s="112" customFormat="1" ht="13.5" thickBot="1">
      <c r="B7" s="113"/>
      <c r="C7" s="111"/>
      <c r="D7" s="111"/>
      <c r="E7" s="111"/>
      <c r="F7" s="111"/>
      <c r="G7" s="111"/>
      <c r="H7" s="111"/>
    </row>
    <row r="8" spans="2:8" s="116" customFormat="1" ht="39" thickBot="1">
      <c r="B8" s="114" t="s">
        <v>86</v>
      </c>
      <c r="C8" s="115" t="s">
        <v>96</v>
      </c>
      <c r="D8" s="115" t="s">
        <v>126</v>
      </c>
      <c r="E8" s="115" t="s">
        <v>87</v>
      </c>
      <c r="F8" s="115" t="s">
        <v>88</v>
      </c>
      <c r="G8" s="115" t="s">
        <v>131</v>
      </c>
      <c r="H8" s="115" t="s">
        <v>127</v>
      </c>
    </row>
    <row r="9" spans="2:8" s="116" customFormat="1" ht="13.5" thickBot="1">
      <c r="B9" s="117" t="s">
        <v>89</v>
      </c>
      <c r="C9" s="215">
        <v>14500000</v>
      </c>
      <c r="D9" s="215">
        <v>121719</v>
      </c>
      <c r="E9" s="215">
        <v>263810</v>
      </c>
      <c r="F9" s="215">
        <v>30664</v>
      </c>
      <c r="G9" s="215">
        <v>467608</v>
      </c>
      <c r="H9" s="118">
        <f>SUM(C9:G9)</f>
        <v>15383801</v>
      </c>
    </row>
    <row r="10" spans="2:8" s="116" customFormat="1" ht="12.75">
      <c r="B10" s="119" t="s">
        <v>72</v>
      </c>
      <c r="C10" s="120"/>
      <c r="D10" s="120"/>
      <c r="E10" s="120"/>
      <c r="F10" s="121"/>
      <c r="G10" s="121"/>
      <c r="H10" s="121"/>
    </row>
    <row r="11" spans="2:8" s="116" customFormat="1" ht="12.75">
      <c r="B11" s="122" t="s">
        <v>128</v>
      </c>
      <c r="C11" s="120">
        <v>0</v>
      </c>
      <c r="D11" s="120">
        <v>0</v>
      </c>
      <c r="E11" s="120">
        <v>0</v>
      </c>
      <c r="F11" s="123">
        <v>0</v>
      </c>
      <c r="G11" s="214">
        <v>528124</v>
      </c>
      <c r="H11" s="124">
        <f>SUM(C11:G11)</f>
        <v>528124</v>
      </c>
    </row>
    <row r="12" spans="2:8" s="116" customFormat="1" ht="12.75">
      <c r="B12" s="119" t="s">
        <v>71</v>
      </c>
      <c r="C12" s="120">
        <v>0</v>
      </c>
      <c r="D12" s="120">
        <v>0</v>
      </c>
      <c r="E12" s="120">
        <v>0</v>
      </c>
      <c r="F12" s="123">
        <v>0</v>
      </c>
      <c r="G12" s="123">
        <v>0</v>
      </c>
      <c r="H12" s="125">
        <v>0</v>
      </c>
    </row>
    <row r="13" spans="1:8" s="116" customFormat="1" ht="12.75">
      <c r="A13" s="116" t="s">
        <v>22</v>
      </c>
      <c r="B13" s="122" t="s">
        <v>144</v>
      </c>
      <c r="C13" s="123">
        <v>0</v>
      </c>
      <c r="D13" s="123">
        <v>0</v>
      </c>
      <c r="E13" s="123">
        <v>0</v>
      </c>
      <c r="F13" s="120">
        <v>0</v>
      </c>
      <c r="G13" s="120">
        <v>0</v>
      </c>
      <c r="H13" s="221">
        <f>SUM(C13:G13)</f>
        <v>0</v>
      </c>
    </row>
    <row r="14" spans="2:8" s="116" customFormat="1" ht="12.75">
      <c r="B14" s="122" t="s">
        <v>143</v>
      </c>
      <c r="C14" s="120">
        <v>0</v>
      </c>
      <c r="D14" s="120">
        <v>0</v>
      </c>
      <c r="E14" s="120">
        <v>0</v>
      </c>
      <c r="F14" s="216">
        <v>-60127</v>
      </c>
      <c r="G14" s="123">
        <v>0</v>
      </c>
      <c r="H14" s="125">
        <f>SUM(C14:G14)</f>
        <v>-60127</v>
      </c>
    </row>
    <row r="15" spans="2:8" s="116" customFormat="1" ht="12.75">
      <c r="B15" s="122" t="s">
        <v>130</v>
      </c>
      <c r="C15" s="120">
        <v>0</v>
      </c>
      <c r="D15" s="120">
        <v>0</v>
      </c>
      <c r="E15" s="120">
        <v>0</v>
      </c>
      <c r="F15" s="216">
        <v>-55832</v>
      </c>
      <c r="G15" s="123">
        <v>0</v>
      </c>
      <c r="H15" s="125">
        <f>SUM(C15:G15)</f>
        <v>-55832</v>
      </c>
    </row>
    <row r="16" spans="2:8" s="116" customFormat="1" ht="12.75">
      <c r="B16" s="122" t="s">
        <v>160</v>
      </c>
      <c r="C16" s="120">
        <v>0</v>
      </c>
      <c r="D16" s="120">
        <v>0</v>
      </c>
      <c r="E16" s="120">
        <v>0</v>
      </c>
      <c r="F16" s="216">
        <v>29142</v>
      </c>
      <c r="G16" s="123">
        <v>0</v>
      </c>
      <c r="H16" s="124">
        <f>SUM(C16:G16)</f>
        <v>29142</v>
      </c>
    </row>
    <row r="17" spans="2:8" s="116" customFormat="1" ht="13.5" thickBot="1">
      <c r="B17" s="126" t="s">
        <v>161</v>
      </c>
      <c r="C17" s="127">
        <v>0</v>
      </c>
      <c r="D17" s="127">
        <v>0</v>
      </c>
      <c r="E17" s="127">
        <v>0</v>
      </c>
      <c r="F17" s="128">
        <f>SUM(F10:F16)</f>
        <v>-86817</v>
      </c>
      <c r="G17" s="128">
        <f>SUM(G10:G16)</f>
        <v>528124</v>
      </c>
      <c r="H17" s="129">
        <f>SUM(H11:H16)</f>
        <v>441307</v>
      </c>
    </row>
    <row r="18" spans="2:8" s="116" customFormat="1" ht="12.75">
      <c r="B18" s="122"/>
      <c r="C18" s="123"/>
      <c r="D18" s="123"/>
      <c r="E18" s="121"/>
      <c r="F18" s="121"/>
      <c r="G18" s="123"/>
      <c r="H18" s="121"/>
    </row>
    <row r="19" spans="2:8" s="116" customFormat="1" ht="12.75">
      <c r="B19" s="122" t="s">
        <v>129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5">
        <f>SUM(C19:G19)</f>
        <v>0</v>
      </c>
    </row>
    <row r="20" spans="2:8" s="116" customFormat="1" ht="12.75">
      <c r="B20" s="122" t="s">
        <v>162</v>
      </c>
      <c r="C20" s="120">
        <v>0</v>
      </c>
      <c r="D20" s="214">
        <v>40587</v>
      </c>
      <c r="E20" s="120">
        <v>0</v>
      </c>
      <c r="F20" s="120">
        <v>0</v>
      </c>
      <c r="G20" s="216">
        <f>-D20</f>
        <v>-40587</v>
      </c>
      <c r="H20" s="125">
        <f>SUM(C20:G20)</f>
        <v>0</v>
      </c>
    </row>
    <row r="21" spans="2:8" s="116" customFormat="1" ht="13.5" thickBot="1">
      <c r="B21" s="130" t="s">
        <v>74</v>
      </c>
      <c r="C21" s="127">
        <v>0</v>
      </c>
      <c r="D21" s="127">
        <v>0</v>
      </c>
      <c r="E21" s="127">
        <v>0</v>
      </c>
      <c r="F21" s="127">
        <v>0</v>
      </c>
      <c r="G21" s="217">
        <v>-360000</v>
      </c>
      <c r="H21" s="218">
        <f>SUM(C21:G21)</f>
        <v>-360000</v>
      </c>
    </row>
    <row r="22" spans="2:8" s="116" customFormat="1" ht="12.75">
      <c r="B22" s="119" t="s">
        <v>138</v>
      </c>
      <c r="C22" s="131">
        <f>C9+C17</f>
        <v>14500000</v>
      </c>
      <c r="D22" s="131">
        <f>D9+D20</f>
        <v>162306</v>
      </c>
      <c r="E22" s="131">
        <f>E9+E17</f>
        <v>263810</v>
      </c>
      <c r="F22" s="169">
        <f>F9+F17</f>
        <v>-56153</v>
      </c>
      <c r="G22" s="131">
        <f>G9+G17+G20+G21</f>
        <v>595145</v>
      </c>
      <c r="H22" s="131">
        <f>H9+H17+H21</f>
        <v>15465108</v>
      </c>
    </row>
    <row r="23" spans="2:8" s="116" customFormat="1" ht="12.75">
      <c r="B23" s="122"/>
      <c r="C23" s="123"/>
      <c r="D23" s="123"/>
      <c r="E23" s="123"/>
      <c r="F23" s="123"/>
      <c r="G23" s="123"/>
      <c r="H23" s="121"/>
    </row>
    <row r="24" spans="1:8" ht="13.5" thickBot="1">
      <c r="A24" s="132"/>
      <c r="B24" s="133"/>
      <c r="C24" s="134"/>
      <c r="D24" s="134"/>
      <c r="E24" s="134"/>
      <c r="F24" s="134"/>
      <c r="G24" s="134"/>
      <c r="H24" s="134"/>
    </row>
    <row r="25" spans="1:8" s="116" customFormat="1" ht="13.5" thickBot="1">
      <c r="A25" s="116" t="s">
        <v>22</v>
      </c>
      <c r="B25" s="126" t="s">
        <v>90</v>
      </c>
      <c r="C25" s="219">
        <v>14500000</v>
      </c>
      <c r="D25" s="219">
        <v>162306</v>
      </c>
      <c r="E25" s="219">
        <v>258178</v>
      </c>
      <c r="F25" s="220">
        <v>-163203</v>
      </c>
      <c r="G25" s="219">
        <v>1593692</v>
      </c>
      <c r="H25" s="129">
        <v>16350973</v>
      </c>
    </row>
    <row r="26" spans="1:8" s="116" customFormat="1" ht="12.75">
      <c r="A26" s="116" t="s">
        <v>22</v>
      </c>
      <c r="B26" s="119" t="s">
        <v>72</v>
      </c>
      <c r="C26" s="123"/>
      <c r="D26" s="123"/>
      <c r="E26" s="121"/>
      <c r="F26" s="123"/>
      <c r="G26" s="121"/>
      <c r="H26" s="121"/>
    </row>
    <row r="27" spans="1:8" s="116" customFormat="1" ht="12.75">
      <c r="A27" s="116" t="s">
        <v>22</v>
      </c>
      <c r="B27" s="122" t="s">
        <v>128</v>
      </c>
      <c r="C27" s="123">
        <v>0</v>
      </c>
      <c r="D27" s="123">
        <v>0</v>
      </c>
      <c r="E27" s="123">
        <v>0</v>
      </c>
      <c r="F27" s="120">
        <v>0</v>
      </c>
      <c r="G27" s="214">
        <v>1264582</v>
      </c>
      <c r="H27" s="221">
        <f>SUM(C27:G27)</f>
        <v>1264582</v>
      </c>
    </row>
    <row r="28" spans="1:8" s="135" customFormat="1" ht="12.75">
      <c r="A28" s="135" t="s">
        <v>22</v>
      </c>
      <c r="B28" s="119" t="s">
        <v>71</v>
      </c>
      <c r="C28" s="123">
        <v>0</v>
      </c>
      <c r="D28" s="123">
        <v>0</v>
      </c>
      <c r="E28" s="123">
        <v>0</v>
      </c>
      <c r="F28" s="120">
        <v>0</v>
      </c>
      <c r="G28" s="120">
        <v>0</v>
      </c>
      <c r="H28" s="221">
        <f>SUM(C28:G28)</f>
        <v>0</v>
      </c>
    </row>
    <row r="29" spans="1:8" s="116" customFormat="1" ht="12.75">
      <c r="A29" s="116" t="s">
        <v>22</v>
      </c>
      <c r="B29" s="122" t="s">
        <v>144</v>
      </c>
      <c r="C29" s="123">
        <v>0</v>
      </c>
      <c r="D29" s="123">
        <v>0</v>
      </c>
      <c r="E29" s="123">
        <v>0</v>
      </c>
      <c r="F29" s="120">
        <v>0</v>
      </c>
      <c r="G29" s="120">
        <v>0</v>
      </c>
      <c r="H29" s="221">
        <f>SUM(C29:G29)</f>
        <v>0</v>
      </c>
    </row>
    <row r="30" spans="1:8" s="116" customFormat="1" ht="12.75">
      <c r="A30" s="116" t="s">
        <v>22</v>
      </c>
      <c r="B30" s="122" t="s">
        <v>143</v>
      </c>
      <c r="C30" s="123">
        <v>0</v>
      </c>
      <c r="D30" s="123">
        <v>0</v>
      </c>
      <c r="E30" s="123">
        <v>0</v>
      </c>
      <c r="F30" s="216">
        <v>226178</v>
      </c>
      <c r="G30" s="120">
        <v>0</v>
      </c>
      <c r="H30" s="221">
        <f>SUM(C30:G30)</f>
        <v>226178</v>
      </c>
    </row>
    <row r="31" spans="2:8" s="116" customFormat="1" ht="12.75">
      <c r="B31" s="122" t="s">
        <v>130</v>
      </c>
      <c r="C31" s="123">
        <v>0</v>
      </c>
      <c r="D31" s="123">
        <v>0</v>
      </c>
      <c r="E31" s="123">
        <v>0</v>
      </c>
      <c r="F31" s="216">
        <v>9705</v>
      </c>
      <c r="G31" s="120">
        <v>0</v>
      </c>
      <c r="H31" s="221">
        <f>SUM(C31:G31)</f>
        <v>9705</v>
      </c>
    </row>
    <row r="32" spans="2:8" s="135" customFormat="1" ht="13.5" thickBot="1">
      <c r="B32" s="126" t="s">
        <v>73</v>
      </c>
      <c r="C32" s="136">
        <v>0</v>
      </c>
      <c r="D32" s="136">
        <v>0</v>
      </c>
      <c r="E32" s="136">
        <v>0</v>
      </c>
      <c r="F32" s="128">
        <f>SUM(F26:F31)</f>
        <v>235883</v>
      </c>
      <c r="G32" s="128">
        <f>SUM(G26:G31)</f>
        <v>1264582</v>
      </c>
      <c r="H32" s="128">
        <f>SUM(H26:H31)</f>
        <v>1500465</v>
      </c>
    </row>
    <row r="33" spans="2:8" s="116" customFormat="1" ht="12.75">
      <c r="B33" s="122"/>
      <c r="C33" s="123"/>
      <c r="D33" s="123"/>
      <c r="E33" s="121"/>
      <c r="F33" s="121"/>
      <c r="G33" s="123"/>
      <c r="H33" s="121"/>
    </row>
    <row r="34" spans="2:8" s="135" customFormat="1" ht="12.75">
      <c r="B34" s="122" t="s">
        <v>129</v>
      </c>
      <c r="C34" s="120">
        <v>20000000</v>
      </c>
      <c r="D34" s="137">
        <v>0</v>
      </c>
      <c r="E34" s="137">
        <v>0</v>
      </c>
      <c r="F34" s="137">
        <v>0</v>
      </c>
      <c r="G34" s="137">
        <v>0</v>
      </c>
      <c r="H34" s="138">
        <f>SUM(C34:G34)</f>
        <v>20000000</v>
      </c>
    </row>
    <row r="35" spans="2:8" s="135" customFormat="1" ht="13.5" thickBot="1">
      <c r="B35" s="130" t="s">
        <v>74</v>
      </c>
      <c r="C35" s="136">
        <v>0</v>
      </c>
      <c r="D35" s="136">
        <v>0</v>
      </c>
      <c r="E35" s="136">
        <v>0</v>
      </c>
      <c r="F35" s="136">
        <v>0</v>
      </c>
      <c r="G35" s="217">
        <v>-305995</v>
      </c>
      <c r="H35" s="139">
        <v>0</v>
      </c>
    </row>
    <row r="36" spans="1:8" s="135" customFormat="1" ht="12.75">
      <c r="A36" s="135" t="s">
        <v>22</v>
      </c>
      <c r="B36" s="119" t="s">
        <v>139</v>
      </c>
      <c r="C36" s="140">
        <f>SUM(C25,C34)</f>
        <v>34500000</v>
      </c>
      <c r="D36" s="140">
        <f>D25</f>
        <v>162306</v>
      </c>
      <c r="E36" s="141">
        <f>SUM(E25,E32,)</f>
        <v>258178</v>
      </c>
      <c r="F36" s="142">
        <f>SUM(F25,F32,)</f>
        <v>72680</v>
      </c>
      <c r="G36" s="141">
        <f>SUM(G25,G32,G35)</f>
        <v>2552279</v>
      </c>
      <c r="H36" s="141">
        <f>SUM(C36:G36)</f>
        <v>37545443</v>
      </c>
    </row>
    <row r="37" ht="12.75">
      <c r="F37" s="143"/>
    </row>
    <row r="38" ht="12.75">
      <c r="F38" s="143"/>
    </row>
    <row r="39" ht="12.75">
      <c r="F39" s="143"/>
    </row>
    <row r="40" spans="7:8" ht="12.75">
      <c r="G40" s="144"/>
      <c r="H40" s="145"/>
    </row>
    <row r="41" spans="2:7" s="110" customFormat="1" ht="12.75">
      <c r="B41" s="146" t="s">
        <v>23</v>
      </c>
      <c r="C41" s="110" t="s">
        <v>23</v>
      </c>
      <c r="E41" s="147"/>
      <c r="F41" s="147"/>
      <c r="G41" s="148"/>
    </row>
    <row r="42" spans="2:6" s="110" customFormat="1" ht="14.25">
      <c r="B42" s="168" t="s">
        <v>62</v>
      </c>
      <c r="C42" s="168" t="s">
        <v>63</v>
      </c>
      <c r="D42" s="168"/>
      <c r="E42" s="70"/>
      <c r="F42" s="147"/>
    </row>
    <row r="43" spans="2:6" ht="14.25">
      <c r="B43" s="168" t="s">
        <v>92</v>
      </c>
      <c r="C43" s="168" t="s">
        <v>64</v>
      </c>
      <c r="D43" s="168"/>
      <c r="E43" s="70"/>
      <c r="F43" s="147"/>
    </row>
    <row r="44" spans="2:8" ht="12.75">
      <c r="B44" s="110"/>
      <c r="F44" s="147"/>
      <c r="G44" s="149"/>
      <c r="H44" s="149"/>
    </row>
    <row r="45" ht="12.75">
      <c r="B45" s="150"/>
    </row>
    <row r="46" spans="1:8" ht="12.75">
      <c r="A46" s="109" t="s">
        <v>22</v>
      </c>
      <c r="B46" s="151"/>
      <c r="C46" s="152"/>
      <c r="D46" s="152"/>
      <c r="E46" s="144"/>
      <c r="F46" s="144"/>
      <c r="G46" s="144"/>
      <c r="H46" s="144"/>
    </row>
    <row r="49" ht="12.75">
      <c r="B49" s="153"/>
    </row>
    <row r="50" ht="12.75">
      <c r="B50" s="153"/>
    </row>
    <row r="51" ht="12.75">
      <c r="B51" s="153"/>
    </row>
    <row r="52" ht="12.75">
      <c r="B52" s="153"/>
    </row>
    <row r="53" ht="12.75">
      <c r="B53" s="153"/>
    </row>
    <row r="54" ht="12.75">
      <c r="B54" s="153"/>
    </row>
    <row r="55" ht="12.75">
      <c r="B55" s="153"/>
    </row>
    <row r="56" ht="12.75">
      <c r="B56" s="153"/>
    </row>
    <row r="57" ht="12.75">
      <c r="B57" s="153"/>
    </row>
    <row r="58" ht="12.75">
      <c r="B58" s="153"/>
    </row>
    <row r="59" ht="12.75">
      <c r="B59" s="153"/>
    </row>
    <row r="73" spans="2:4" s="110" customFormat="1" ht="12.75">
      <c r="B73" s="109"/>
      <c r="C73" s="109"/>
      <c r="D73" s="109"/>
    </row>
    <row r="74" spans="2:4" s="110" customFormat="1" ht="12.75">
      <c r="B74" s="109"/>
      <c r="C74" s="109"/>
      <c r="D74" s="109"/>
    </row>
  </sheetData>
  <sheetProtection/>
  <mergeCells count="1">
    <mergeCell ref="B2:D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81"/>
  <sheetViews>
    <sheetView zoomScale="130" zoomScaleNormal="130" zoomScalePageLayoutView="0" workbookViewId="0" topLeftCell="A52">
      <selection activeCell="B90" sqref="B90"/>
    </sheetView>
  </sheetViews>
  <sheetFormatPr defaultColWidth="9.140625" defaultRowHeight="15"/>
  <cols>
    <col min="1" max="1" width="63.28125" style="8" customWidth="1"/>
    <col min="2" max="2" width="17.8515625" style="8" customWidth="1"/>
    <col min="3" max="3" width="18.00390625" style="8" customWidth="1"/>
    <col min="4" max="4" width="38.7109375" style="8" hidden="1" customWidth="1"/>
    <col min="5" max="5" width="24.8515625" style="8" hidden="1" customWidth="1"/>
    <col min="6" max="16384" width="9.140625" style="8" customWidth="1"/>
  </cols>
  <sheetData>
    <row r="2" ht="15"/>
    <row r="3" ht="15"/>
    <row r="4" ht="15"/>
    <row r="5" spans="1:2" ht="15">
      <c r="A5" s="154"/>
      <c r="B5" s="154"/>
    </row>
    <row r="6" spans="1:4" ht="18.75" customHeight="1">
      <c r="A6" s="234" t="s">
        <v>163</v>
      </c>
      <c r="B6" s="234"/>
      <c r="C6" s="234"/>
      <c r="D6" s="234"/>
    </row>
    <row r="7" spans="1:2" ht="15">
      <c r="A7" s="9"/>
      <c r="B7" s="155"/>
    </row>
    <row r="8" spans="1:3" ht="43.5">
      <c r="A8" s="170" t="s">
        <v>82</v>
      </c>
      <c r="B8" s="222" t="s">
        <v>140</v>
      </c>
      <c r="C8" s="222" t="s">
        <v>141</v>
      </c>
    </row>
    <row r="9" ht="15">
      <c r="A9" s="156"/>
    </row>
    <row r="10" spans="1:5" s="62" customFormat="1" ht="15.75" customHeight="1">
      <c r="A10" s="171" t="s">
        <v>109</v>
      </c>
      <c r="B10" s="16"/>
      <c r="D10" s="171" t="s">
        <v>24</v>
      </c>
      <c r="E10" s="20"/>
    </row>
    <row r="11" spans="1:5" s="62" customFormat="1" ht="12.75">
      <c r="A11" s="175" t="s">
        <v>75</v>
      </c>
      <c r="B11" s="80">
        <v>10061504</v>
      </c>
      <c r="C11" s="80">
        <v>5032533</v>
      </c>
      <c r="D11" s="172" t="s">
        <v>25</v>
      </c>
      <c r="E11" s="80">
        <v>13301808</v>
      </c>
    </row>
    <row r="12" spans="1:5" s="62" customFormat="1" ht="12.75">
      <c r="A12" s="175" t="s">
        <v>93</v>
      </c>
      <c r="B12" s="80">
        <v>-6460602</v>
      </c>
      <c r="C12" s="80">
        <v>-2352108</v>
      </c>
      <c r="D12" s="172" t="s">
        <v>26</v>
      </c>
      <c r="E12" s="80">
        <v>-7453885</v>
      </c>
    </row>
    <row r="13" spans="1:5" s="62" customFormat="1" ht="12.75">
      <c r="A13" s="172" t="s">
        <v>110</v>
      </c>
      <c r="B13" s="80">
        <v>946710</v>
      </c>
      <c r="C13" s="80">
        <v>587482</v>
      </c>
      <c r="D13" s="172" t="s">
        <v>27</v>
      </c>
      <c r="E13" s="80">
        <v>1480603</v>
      </c>
    </row>
    <row r="14" spans="1:5" s="62" customFormat="1" ht="12.75">
      <c r="A14" s="172" t="s">
        <v>111</v>
      </c>
      <c r="B14" s="80">
        <v>-61420</v>
      </c>
      <c r="C14" s="80">
        <v>-23000</v>
      </c>
      <c r="D14" s="172" t="s">
        <v>28</v>
      </c>
      <c r="E14" s="80">
        <v>-78381</v>
      </c>
    </row>
    <row r="15" spans="1:5" s="62" customFormat="1" ht="14.25" customHeight="1">
      <c r="A15" s="175" t="s">
        <v>119</v>
      </c>
      <c r="B15" s="80">
        <v>373202</v>
      </c>
      <c r="C15" s="80">
        <v>140261</v>
      </c>
      <c r="D15" s="172" t="s">
        <v>29</v>
      </c>
      <c r="E15" s="80">
        <v>404795</v>
      </c>
    </row>
    <row r="16" spans="1:5" s="62" customFormat="1" ht="13.5" customHeight="1">
      <c r="A16" s="175" t="s">
        <v>164</v>
      </c>
      <c r="B16" s="80">
        <v>-9705</v>
      </c>
      <c r="C16" s="80">
        <v>55832</v>
      </c>
      <c r="D16" s="172" t="s">
        <v>30</v>
      </c>
      <c r="E16" s="80">
        <v>76577</v>
      </c>
    </row>
    <row r="17" spans="1:5" s="62" customFormat="1" ht="15" customHeight="1">
      <c r="A17" s="172" t="s">
        <v>112</v>
      </c>
      <c r="B17" s="80">
        <v>186561</v>
      </c>
      <c r="C17" s="80">
        <v>74303</v>
      </c>
      <c r="D17" s="172" t="s">
        <v>31</v>
      </c>
      <c r="E17" s="80">
        <v>166574</v>
      </c>
    </row>
    <row r="18" spans="1:5" s="62" customFormat="1" ht="16.5" customHeight="1">
      <c r="A18" s="172" t="s">
        <v>69</v>
      </c>
      <c r="B18" s="80">
        <v>-3302756</v>
      </c>
      <c r="C18" s="80">
        <v>-1747140</v>
      </c>
      <c r="D18" s="172" t="s">
        <v>32</v>
      </c>
      <c r="E18" s="80">
        <v>-4089327</v>
      </c>
    </row>
    <row r="19" spans="1:5" s="62" customFormat="1" ht="12.75">
      <c r="A19" s="176"/>
      <c r="B19" s="177"/>
      <c r="C19" s="178"/>
      <c r="D19" s="179"/>
      <c r="E19" s="177"/>
    </row>
    <row r="20" spans="1:5" s="62" customFormat="1" ht="12.75">
      <c r="A20" s="175"/>
      <c r="B20" s="180"/>
      <c r="D20" s="172"/>
      <c r="E20" s="180"/>
    </row>
    <row r="21" spans="1:5" s="62" customFormat="1" ht="28.5" customHeight="1">
      <c r="A21" s="173" t="s">
        <v>142</v>
      </c>
      <c r="B21" s="82">
        <f>SUM(B11:B18)</f>
        <v>1733494</v>
      </c>
      <c r="C21" s="82">
        <f>SUM(C11:C18)</f>
        <v>1768163</v>
      </c>
      <c r="D21" s="171" t="s">
        <v>33</v>
      </c>
      <c r="E21" s="82">
        <v>3808764</v>
      </c>
    </row>
    <row r="22" spans="1:5" s="62" customFormat="1" ht="12.75">
      <c r="A22" s="181"/>
      <c r="B22" s="177"/>
      <c r="C22" s="178"/>
      <c r="D22" s="182"/>
      <c r="E22" s="177"/>
    </row>
    <row r="23" spans="1:5" s="62" customFormat="1" ht="12.75">
      <c r="A23" s="183"/>
      <c r="B23" s="180"/>
      <c r="D23" s="171"/>
      <c r="E23" s="180"/>
    </row>
    <row r="24" spans="1:5" s="62" customFormat="1" ht="15" customHeight="1">
      <c r="A24" s="184" t="s">
        <v>76</v>
      </c>
      <c r="B24" s="180"/>
      <c r="D24" s="185" t="s">
        <v>34</v>
      </c>
      <c r="E24" s="180"/>
    </row>
    <row r="25" spans="1:5" s="62" customFormat="1" ht="12.75">
      <c r="A25" s="175" t="s">
        <v>55</v>
      </c>
      <c r="B25" s="80">
        <v>-1887987</v>
      </c>
      <c r="C25" s="80">
        <v>-2934</v>
      </c>
      <c r="D25" s="172" t="s">
        <v>35</v>
      </c>
      <c r="E25" s="80">
        <v>-458771</v>
      </c>
    </row>
    <row r="26" spans="1:5" s="62" customFormat="1" ht="12.75">
      <c r="A26" s="175" t="s">
        <v>79</v>
      </c>
      <c r="B26" s="80">
        <v>-94412687</v>
      </c>
      <c r="C26" s="80">
        <v>-31817653</v>
      </c>
      <c r="D26" s="172" t="s">
        <v>0</v>
      </c>
      <c r="E26" s="80">
        <v>-79012143</v>
      </c>
    </row>
    <row r="27" spans="1:5" s="62" customFormat="1" ht="12.75">
      <c r="A27" s="172" t="s">
        <v>113</v>
      </c>
      <c r="B27" s="80">
        <v>-333450</v>
      </c>
      <c r="C27" s="80">
        <v>-82006</v>
      </c>
      <c r="D27" s="172" t="s">
        <v>2</v>
      </c>
      <c r="E27" s="80">
        <v>-94675</v>
      </c>
    </row>
    <row r="28" spans="1:5" s="62" customFormat="1" ht="18" customHeight="1">
      <c r="A28" s="184" t="s">
        <v>77</v>
      </c>
      <c r="B28" s="80"/>
      <c r="C28" s="80"/>
      <c r="D28" s="185" t="s">
        <v>36</v>
      </c>
      <c r="E28" s="80"/>
    </row>
    <row r="29" spans="1:5" s="62" customFormat="1" ht="12.75" hidden="1">
      <c r="A29" s="172" t="s">
        <v>37</v>
      </c>
      <c r="B29" s="80">
        <f>'[1]Движение для FS3'!C26</f>
        <v>0</v>
      </c>
      <c r="C29" s="80" t="s">
        <v>38</v>
      </c>
      <c r="D29" s="172" t="s">
        <v>37</v>
      </c>
      <c r="E29" s="80">
        <v>40</v>
      </c>
    </row>
    <row r="30" spans="1:5" s="62" customFormat="1" ht="12.75">
      <c r="A30" s="172" t="s">
        <v>80</v>
      </c>
      <c r="B30" s="80">
        <v>1000000</v>
      </c>
      <c r="C30" s="80">
        <v>0</v>
      </c>
      <c r="D30" s="172"/>
      <c r="E30" s="80"/>
    </row>
    <row r="31" spans="1:5" s="62" customFormat="1" ht="12.75">
      <c r="A31" s="172" t="s">
        <v>94</v>
      </c>
      <c r="B31" s="80">
        <v>64098615</v>
      </c>
      <c r="C31" s="80">
        <v>64828323</v>
      </c>
      <c r="D31" s="172" t="s">
        <v>3</v>
      </c>
      <c r="E31" s="80">
        <v>120546181</v>
      </c>
    </row>
    <row r="32" spans="1:5" s="62" customFormat="1" ht="15" customHeight="1">
      <c r="A32" s="172" t="s">
        <v>137</v>
      </c>
      <c r="B32" s="80">
        <v>2000000</v>
      </c>
      <c r="C32" s="80">
        <v>0</v>
      </c>
      <c r="D32" s="172"/>
      <c r="E32" s="80"/>
    </row>
    <row r="33" spans="1:5" s="62" customFormat="1" ht="12.75">
      <c r="A33" s="172" t="s">
        <v>61</v>
      </c>
      <c r="B33" s="80">
        <v>486985</v>
      </c>
      <c r="C33" s="80">
        <v>444658</v>
      </c>
      <c r="D33" s="172" t="s">
        <v>5</v>
      </c>
      <c r="E33" s="80">
        <v>-130845</v>
      </c>
    </row>
    <row r="34" spans="1:5" s="62" customFormat="1" ht="12.75">
      <c r="A34" s="176"/>
      <c r="B34" s="186"/>
      <c r="C34" s="178"/>
      <c r="D34" s="179"/>
      <c r="E34" s="177"/>
    </row>
    <row r="35" spans="1:5" s="62" customFormat="1" ht="12.75">
      <c r="A35" s="175"/>
      <c r="B35" s="187"/>
      <c r="D35" s="172"/>
      <c r="E35" s="180"/>
    </row>
    <row r="36" spans="1:5" s="62" customFormat="1" ht="17.25" customHeight="1">
      <c r="A36" s="183" t="s">
        <v>120</v>
      </c>
      <c r="B36" s="188">
        <f>SUM(B21:B33)</f>
        <v>-27315030</v>
      </c>
      <c r="C36" s="188">
        <f>SUM(C21:C33)</f>
        <v>35138551</v>
      </c>
      <c r="D36" s="171" t="s">
        <v>39</v>
      </c>
      <c r="E36" s="82">
        <v>44658551</v>
      </c>
    </row>
    <row r="37" spans="1:5" s="62" customFormat="1" ht="13.5" thickBot="1">
      <c r="A37" s="189"/>
      <c r="B37" s="190"/>
      <c r="C37" s="191"/>
      <c r="D37" s="192"/>
      <c r="E37" s="193"/>
    </row>
    <row r="38" spans="1:5" s="62" customFormat="1" ht="12.75">
      <c r="A38" s="175"/>
      <c r="B38" s="187"/>
      <c r="D38" s="172"/>
      <c r="E38" s="180"/>
    </row>
    <row r="39" spans="1:5" s="62" customFormat="1" ht="12.75">
      <c r="A39" s="172" t="s">
        <v>114</v>
      </c>
      <c r="B39" s="80">
        <v>-104804</v>
      </c>
      <c r="C39" s="80">
        <v>-27745</v>
      </c>
      <c r="D39" s="172" t="s">
        <v>40</v>
      </c>
      <c r="E39" s="80">
        <v>-363619</v>
      </c>
    </row>
    <row r="40" spans="1:5" s="62" customFormat="1" ht="18" customHeight="1">
      <c r="A40" s="183" t="s">
        <v>121</v>
      </c>
      <c r="B40" s="194">
        <f>SUM(B36,B39)</f>
        <v>-27419834</v>
      </c>
      <c r="C40" s="194">
        <f>SUM(C36,C39)</f>
        <v>35110806</v>
      </c>
      <c r="D40" s="171" t="s">
        <v>41</v>
      </c>
      <c r="E40" s="195">
        <v>44294932</v>
      </c>
    </row>
    <row r="41" spans="1:5" s="62" customFormat="1" ht="13.5" thickBot="1">
      <c r="A41" s="189"/>
      <c r="B41" s="190"/>
      <c r="C41" s="191"/>
      <c r="D41" s="192"/>
      <c r="E41" s="193"/>
    </row>
    <row r="42" spans="1:5" s="62" customFormat="1" ht="12.75">
      <c r="A42" s="175"/>
      <c r="B42" s="187"/>
      <c r="D42" s="172"/>
      <c r="E42" s="180"/>
    </row>
    <row r="43" spans="1:5" s="62" customFormat="1" ht="17.25" customHeight="1">
      <c r="A43" s="183" t="s">
        <v>122</v>
      </c>
      <c r="B43" s="187"/>
      <c r="D43" s="171" t="s">
        <v>42</v>
      </c>
      <c r="E43" s="180"/>
    </row>
    <row r="44" spans="1:5" s="62" customFormat="1" ht="15.75" customHeight="1">
      <c r="A44" s="175" t="s">
        <v>115</v>
      </c>
      <c r="B44" s="196">
        <v>-9011540</v>
      </c>
      <c r="C44" s="80">
        <v>-29232606</v>
      </c>
      <c r="D44" s="172" t="s">
        <v>43</v>
      </c>
      <c r="E44" s="80">
        <v>-49372451</v>
      </c>
    </row>
    <row r="45" spans="1:5" s="62" customFormat="1" ht="15.75" customHeight="1">
      <c r="A45" s="197" t="s">
        <v>165</v>
      </c>
      <c r="B45" s="196">
        <v>8078758</v>
      </c>
      <c r="C45" s="80">
        <v>5777541</v>
      </c>
      <c r="D45" s="197" t="s">
        <v>44</v>
      </c>
      <c r="E45" s="80">
        <v>15951824</v>
      </c>
    </row>
    <row r="46" spans="1:5" s="62" customFormat="1" ht="15.75" customHeight="1">
      <c r="A46" s="175" t="s">
        <v>116</v>
      </c>
      <c r="B46" s="196">
        <v>-319249</v>
      </c>
      <c r="C46" s="80">
        <v>-321880</v>
      </c>
      <c r="D46" s="172" t="s">
        <v>45</v>
      </c>
      <c r="E46" s="80">
        <v>-874503</v>
      </c>
    </row>
    <row r="47" spans="1:5" s="62" customFormat="1" ht="16.5" customHeight="1" hidden="1">
      <c r="A47" s="175" t="s">
        <v>46</v>
      </c>
      <c r="B47" s="196">
        <f>'[1]Движение для FS3'!C33</f>
        <v>0</v>
      </c>
      <c r="C47" s="196" t="s">
        <v>38</v>
      </c>
      <c r="D47" s="172" t="s">
        <v>46</v>
      </c>
      <c r="E47" s="80">
        <v>0</v>
      </c>
    </row>
    <row r="48" spans="1:5" s="62" customFormat="1" ht="12.75">
      <c r="A48" s="176"/>
      <c r="B48" s="186"/>
      <c r="C48" s="178"/>
      <c r="D48" s="179"/>
      <c r="E48" s="177"/>
    </row>
    <row r="49" spans="1:5" s="62" customFormat="1" ht="12.75">
      <c r="A49" s="175"/>
      <c r="B49" s="187"/>
      <c r="D49" s="172"/>
      <c r="E49" s="180"/>
    </row>
    <row r="50" spans="1:5" s="62" customFormat="1" ht="18" customHeight="1">
      <c r="A50" s="198" t="s">
        <v>123</v>
      </c>
      <c r="B50" s="199">
        <f>SUM(B44:B47)</f>
        <v>-1252031</v>
      </c>
      <c r="C50" s="199">
        <f>SUM(C44:C47)</f>
        <v>-23776945</v>
      </c>
      <c r="D50" s="173" t="s">
        <v>47</v>
      </c>
      <c r="E50" s="200">
        <v>-34295130</v>
      </c>
    </row>
    <row r="51" spans="1:5" s="62" customFormat="1" ht="13.5" thickBot="1">
      <c r="A51" s="189"/>
      <c r="B51" s="190"/>
      <c r="C51" s="191"/>
      <c r="D51" s="192"/>
      <c r="E51" s="193"/>
    </row>
    <row r="52" spans="1:5" s="62" customFormat="1" ht="12.75">
      <c r="A52" s="175"/>
      <c r="B52" s="187"/>
      <c r="D52" s="172"/>
      <c r="E52" s="180"/>
    </row>
    <row r="53" spans="1:5" s="62" customFormat="1" ht="15.75" customHeight="1">
      <c r="A53" s="183" t="s">
        <v>124</v>
      </c>
      <c r="B53" s="187"/>
      <c r="D53" s="171" t="s">
        <v>48</v>
      </c>
      <c r="E53" s="180"/>
    </row>
    <row r="54" spans="1:5" s="62" customFormat="1" ht="12.75">
      <c r="A54" s="172" t="s">
        <v>166</v>
      </c>
      <c r="B54" s="196">
        <v>20000000</v>
      </c>
      <c r="C54" s="80">
        <v>0</v>
      </c>
      <c r="D54" s="172" t="s">
        <v>20</v>
      </c>
      <c r="E54" s="80">
        <v>0</v>
      </c>
    </row>
    <row r="55" spans="1:5" s="62" customFormat="1" ht="12.75">
      <c r="A55" s="172" t="s">
        <v>74</v>
      </c>
      <c r="B55" s="196">
        <v>-306000</v>
      </c>
      <c r="C55" s="80">
        <v>-360000</v>
      </c>
      <c r="D55" s="172" t="s">
        <v>21</v>
      </c>
      <c r="E55" s="80">
        <v>-360000</v>
      </c>
    </row>
    <row r="56" spans="1:5" s="62" customFormat="1" ht="15.75" customHeight="1">
      <c r="A56" s="172" t="s">
        <v>83</v>
      </c>
      <c r="B56" s="196">
        <v>2580760</v>
      </c>
      <c r="C56" s="80">
        <v>6965693</v>
      </c>
      <c r="D56" s="172" t="s">
        <v>17</v>
      </c>
      <c r="E56" s="80">
        <v>6965526</v>
      </c>
    </row>
    <row r="57" spans="1:5" s="62" customFormat="1" ht="12.75">
      <c r="A57" s="201" t="s">
        <v>78</v>
      </c>
      <c r="B57" s="202">
        <v>0</v>
      </c>
      <c r="C57" s="80">
        <v>1738205</v>
      </c>
      <c r="D57" s="203" t="s">
        <v>18</v>
      </c>
      <c r="E57" s="80">
        <v>4960427</v>
      </c>
    </row>
    <row r="58" spans="1:5" s="62" customFormat="1" ht="12.75">
      <c r="A58" s="204"/>
      <c r="B58" s="186"/>
      <c r="C58" s="178"/>
      <c r="D58" s="205"/>
      <c r="E58" s="177"/>
    </row>
    <row r="59" spans="1:5" s="62" customFormat="1" ht="12.75">
      <c r="A59" s="175"/>
      <c r="B59" s="187"/>
      <c r="D59" s="172"/>
      <c r="E59" s="180"/>
    </row>
    <row r="60" spans="1:5" s="62" customFormat="1" ht="27" customHeight="1">
      <c r="A60" s="198" t="s">
        <v>125</v>
      </c>
      <c r="B60" s="199">
        <f>SUM(B54:B57)</f>
        <v>22274760</v>
      </c>
      <c r="C60" s="199">
        <f>SUM(C54:C57)</f>
        <v>8343898</v>
      </c>
      <c r="D60" s="199">
        <f>SUM(D54:D57)</f>
        <v>0</v>
      </c>
      <c r="E60" s="199">
        <f>SUM(E54:E57)</f>
        <v>11565953</v>
      </c>
    </row>
    <row r="61" spans="1:5" s="62" customFormat="1" ht="13.5" thickBot="1">
      <c r="A61" s="189"/>
      <c r="B61" s="190"/>
      <c r="C61" s="191"/>
      <c r="D61" s="192"/>
      <c r="E61" s="193"/>
    </row>
    <row r="62" spans="1:5" s="62" customFormat="1" ht="12.75">
      <c r="A62" s="175"/>
      <c r="B62" s="187"/>
      <c r="D62" s="172"/>
      <c r="E62" s="180"/>
    </row>
    <row r="63" spans="1:5" s="62" customFormat="1" ht="27" customHeight="1">
      <c r="A63" s="198" t="s">
        <v>117</v>
      </c>
      <c r="B63" s="82">
        <v>2489371</v>
      </c>
      <c r="C63" s="82">
        <v>991</v>
      </c>
      <c r="D63" s="173" t="s">
        <v>49</v>
      </c>
      <c r="E63" s="82">
        <v>121066</v>
      </c>
    </row>
    <row r="64" spans="1:5" s="62" customFormat="1" ht="13.5" thickBot="1">
      <c r="A64" s="189"/>
      <c r="B64" s="190"/>
      <c r="C64" s="191"/>
      <c r="D64" s="192"/>
      <c r="E64" s="193"/>
    </row>
    <row r="65" spans="1:5" s="62" customFormat="1" ht="12.75">
      <c r="A65" s="183"/>
      <c r="B65" s="187"/>
      <c r="D65" s="171"/>
      <c r="E65" s="180"/>
    </row>
    <row r="66" spans="1:5" s="62" customFormat="1" ht="15.75" customHeight="1">
      <c r="A66" s="183" t="s">
        <v>118</v>
      </c>
      <c r="B66" s="194">
        <f>SUM(B40,B50,B60,B63)</f>
        <v>-3907734</v>
      </c>
      <c r="C66" s="194">
        <f>SUM(C40,C50,C60,C63)</f>
        <v>19678750</v>
      </c>
      <c r="D66" s="171" t="s">
        <v>50</v>
      </c>
      <c r="E66" s="195">
        <v>21686821</v>
      </c>
    </row>
    <row r="67" spans="1:5" s="62" customFormat="1" ht="14.25" customHeight="1">
      <c r="A67" s="175" t="s">
        <v>84</v>
      </c>
      <c r="B67" s="202">
        <v>29973311</v>
      </c>
      <c r="C67" s="202">
        <v>8286492</v>
      </c>
      <c r="D67" s="172" t="s">
        <v>51</v>
      </c>
      <c r="E67" s="206">
        <v>8286492</v>
      </c>
    </row>
    <row r="68" spans="1:5" s="62" customFormat="1" ht="13.5" thickBot="1">
      <c r="A68" s="189"/>
      <c r="B68" s="190"/>
      <c r="C68" s="191"/>
      <c r="D68" s="192"/>
      <c r="E68" s="193"/>
    </row>
    <row r="69" spans="1:5" s="62" customFormat="1" ht="12.75">
      <c r="A69" s="183"/>
      <c r="B69" s="187"/>
      <c r="D69" s="171"/>
      <c r="E69" s="180"/>
    </row>
    <row r="70" spans="1:5" s="62" customFormat="1" ht="15" customHeight="1">
      <c r="A70" s="198" t="s">
        <v>85</v>
      </c>
      <c r="B70" s="199">
        <f>SUM(B66:B67)</f>
        <v>26065577</v>
      </c>
      <c r="C70" s="199">
        <f>SUM(C66:C67)</f>
        <v>27965242</v>
      </c>
      <c r="D70" s="173" t="s">
        <v>52</v>
      </c>
      <c r="E70" s="200">
        <v>29973313</v>
      </c>
    </row>
    <row r="71" spans="1:3" s="62" customFormat="1" ht="13.5" thickBot="1">
      <c r="A71" s="189"/>
      <c r="B71" s="207"/>
      <c r="C71" s="191"/>
    </row>
    <row r="72" spans="1:2" ht="15">
      <c r="A72" s="10"/>
      <c r="B72" s="10"/>
    </row>
    <row r="73" spans="1:3" ht="15">
      <c r="A73" s="10"/>
      <c r="B73" s="157"/>
      <c r="C73" s="158"/>
    </row>
    <row r="74" spans="1:3" ht="15">
      <c r="A74" s="10"/>
      <c r="B74" s="157"/>
      <c r="C74" s="158"/>
    </row>
    <row r="75" spans="1:3" ht="15">
      <c r="A75" s="10"/>
      <c r="B75" s="159"/>
      <c r="C75" s="158"/>
    </row>
    <row r="76" spans="1:4" ht="15">
      <c r="A76" s="160" t="s">
        <v>23</v>
      </c>
      <c r="B76" s="161" t="s">
        <v>23</v>
      </c>
      <c r="C76" s="161"/>
      <c r="D76" s="162"/>
    </row>
    <row r="77" spans="1:4" ht="15">
      <c r="A77" s="13" t="s">
        <v>62</v>
      </c>
      <c r="B77" s="70" t="s">
        <v>63</v>
      </c>
      <c r="C77" s="70"/>
      <c r="D77" s="70" t="s">
        <v>63</v>
      </c>
    </row>
    <row r="78" spans="1:4" ht="15">
      <c r="A78" s="14" t="s">
        <v>92</v>
      </c>
      <c r="B78" s="70" t="s">
        <v>64</v>
      </c>
      <c r="C78" s="70"/>
      <c r="D78" s="70" t="s">
        <v>64</v>
      </c>
    </row>
    <row r="79" ht="15">
      <c r="D79" s="11"/>
    </row>
    <row r="80" ht="15">
      <c r="D80" s="13"/>
    </row>
    <row r="81" ht="15">
      <c r="D81" s="13"/>
    </row>
  </sheetData>
  <sheetProtection/>
  <mergeCells count="1">
    <mergeCell ref="A6:D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Анара А. Даулетбекова</dc:creator>
  <cp:keywords/>
  <dc:description/>
  <cp:lastModifiedBy>Куралай Исагалиева</cp:lastModifiedBy>
  <cp:lastPrinted>2014-08-14T04:02:28Z</cp:lastPrinted>
  <dcterms:created xsi:type="dcterms:W3CDTF">2012-03-14T08:14:37Z</dcterms:created>
  <dcterms:modified xsi:type="dcterms:W3CDTF">2014-08-14T04:03:14Z</dcterms:modified>
  <cp:category/>
  <cp:version/>
  <cp:contentType/>
  <cp:contentStatus/>
</cp:coreProperties>
</file>