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ТЧЕТЫ КУРАЛАЙ\Фин.отчетность\01.07.16\Биржа\"/>
    </mc:Choice>
  </mc:AlternateContent>
  <bookViews>
    <workbookView xWindow="0" yWindow="0" windowWidth="24000" windowHeight="973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4" l="1"/>
  <c r="C43" i="4"/>
  <c r="B43" i="4"/>
  <c r="G42" i="4"/>
  <c r="G41" i="4"/>
  <c r="G40" i="4"/>
  <c r="G39" i="4"/>
  <c r="F37" i="4"/>
  <c r="F43" i="4" s="1"/>
  <c r="E36" i="4"/>
  <c r="E37" i="4" s="1"/>
  <c r="G35" i="4"/>
  <c r="G34" i="4"/>
  <c r="G31" i="4"/>
  <c r="G30" i="4"/>
  <c r="G24" i="4"/>
  <c r="G23" i="4"/>
  <c r="G22" i="4"/>
  <c r="G21" i="4"/>
  <c r="G19" i="4"/>
  <c r="G18" i="4"/>
  <c r="G17" i="4"/>
  <c r="G16" i="4"/>
  <c r="G13" i="4"/>
  <c r="C64" i="3"/>
  <c r="B62" i="3"/>
  <c r="B61" i="3"/>
  <c r="B60" i="3"/>
  <c r="B59" i="3"/>
  <c r="B64" i="3" s="1"/>
  <c r="C55" i="3"/>
  <c r="B52" i="3"/>
  <c r="B51" i="3"/>
  <c r="B50" i="3"/>
  <c r="B49" i="3"/>
  <c r="B55" i="3" s="1"/>
  <c r="B44" i="3"/>
  <c r="B39" i="3"/>
  <c r="B38" i="3"/>
  <c r="B37" i="3"/>
  <c r="B36" i="3"/>
  <c r="B35" i="3"/>
  <c r="B33" i="3"/>
  <c r="B32" i="3"/>
  <c r="B31" i="3"/>
  <c r="B30" i="3"/>
  <c r="C26" i="3"/>
  <c r="C41" i="3" s="1"/>
  <c r="C45" i="3" s="1"/>
  <c r="C69" i="3" s="1"/>
  <c r="C73" i="3" s="1"/>
  <c r="B23" i="3"/>
  <c r="B22" i="3"/>
  <c r="B21" i="3"/>
  <c r="B20" i="3"/>
  <c r="B19" i="3"/>
  <c r="B18" i="3"/>
  <c r="B17" i="3"/>
  <c r="B16" i="3"/>
  <c r="B15" i="3"/>
  <c r="B26" i="3" s="1"/>
  <c r="B41" i="3" s="1"/>
  <c r="B45" i="3" s="1"/>
  <c r="B69" i="3" s="1"/>
  <c r="B73" i="3" s="1"/>
  <c r="D72" i="2"/>
  <c r="D73" i="2" s="1"/>
  <c r="D71" i="2"/>
  <c r="E67" i="2"/>
  <c r="E68" i="2" s="1"/>
  <c r="D53" i="2" s="1"/>
  <c r="D50" i="2" s="1"/>
  <c r="D67" i="2"/>
  <c r="D68" i="2" s="1"/>
  <c r="E50" i="2"/>
  <c r="E45" i="2"/>
  <c r="D45" i="2"/>
  <c r="E26" i="2"/>
  <c r="D26" i="2"/>
  <c r="E13" i="2"/>
  <c r="E16" i="2" s="1"/>
  <c r="E20" i="2" s="1"/>
  <c r="E27" i="2" s="1"/>
  <c r="E30" i="2" s="1"/>
  <c r="E33" i="2" s="1"/>
  <c r="E48" i="2" s="1"/>
  <c r="D13" i="2"/>
  <c r="D16" i="2" s="1"/>
  <c r="D20" i="2" s="1"/>
  <c r="D27" i="2" s="1"/>
  <c r="D30" i="2" s="1"/>
  <c r="D33" i="2" s="1"/>
  <c r="D42" i="1"/>
  <c r="E39" i="1"/>
  <c r="E42" i="1" s="1"/>
  <c r="E45" i="1" s="1"/>
  <c r="E33" i="1"/>
  <c r="D30" i="1"/>
  <c r="E29" i="1"/>
  <c r="D23" i="1"/>
  <c r="D33" i="1" s="1"/>
  <c r="E19" i="1"/>
  <c r="D19" i="1"/>
  <c r="G36" i="4" l="1"/>
  <c r="E43" i="4"/>
  <c r="G37" i="4"/>
  <c r="G43" i="4" s="1"/>
  <c r="D48" i="2"/>
  <c r="D74" i="2"/>
  <c r="D45" i="1"/>
</calcChain>
</file>

<file path=xl/sharedStrings.xml><?xml version="1.0" encoding="utf-8"?>
<sst xmlns="http://schemas.openxmlformats.org/spreadsheetml/2006/main" count="197" uniqueCount="137">
  <si>
    <t>Промежуточный сокращенный отчет о финансовом положении по состоянию</t>
  </si>
  <si>
    <t>на 30 июня 2016 года</t>
  </si>
  <si>
    <t>30 июня 2016 г.</t>
  </si>
  <si>
    <t>31 декабря 2015 г.</t>
  </si>
  <si>
    <t xml:space="preserve">(в тысячах тенге) </t>
  </si>
  <si>
    <t>неаудированные данные</t>
  </si>
  <si>
    <t>аудированные данные</t>
  </si>
  <si>
    <t>Активы</t>
  </si>
  <si>
    <t>Денежные средства и их эквиваленты</t>
  </si>
  <si>
    <t>Средства в банках и финансовых организациях</t>
  </si>
  <si>
    <t>Кредиты и авансы клиентам</t>
  </si>
  <si>
    <t>Финансовые активы, имеющиеся в наличии для продажи</t>
  </si>
  <si>
    <t>Основные средства и нематериальные активы</t>
  </si>
  <si>
    <t>Финансовые инструменты, оцениваемые по справедливой стоимости изменения которой отражаются  в составе прибыли или убытка за период</t>
  </si>
  <si>
    <t>Прочие активы</t>
  </si>
  <si>
    <t>Итого активов</t>
  </si>
  <si>
    <t>Обязательства</t>
  </si>
  <si>
    <t>Средства клиентов</t>
  </si>
  <si>
    <t>Средства банков</t>
  </si>
  <si>
    <t>Займы банков и финансовых институтов</t>
  </si>
  <si>
    <t>Кредиторская задолженность по сделкам  "РЕПО"</t>
  </si>
  <si>
    <t>Долговые ценные бумаги выпущенные</t>
  </si>
  <si>
    <t>Субординированные долги</t>
  </si>
  <si>
    <t>Отложенное налоговое обязательство</t>
  </si>
  <si>
    <t>Прочие обязательства</t>
  </si>
  <si>
    <t>Итого обязательств</t>
  </si>
  <si>
    <t>Капитал</t>
  </si>
  <si>
    <t>Уставный капитал</t>
  </si>
  <si>
    <t>Прочие резервы/фонды</t>
  </si>
  <si>
    <t>Нераспределенная прибыль</t>
  </si>
  <si>
    <t>Итого капитала</t>
  </si>
  <si>
    <t>Итого обязательств и капитала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</si>
  <si>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</si>
  <si>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</si>
  <si>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</si>
  <si>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Жакубаева М.К.</t>
  </si>
  <si>
    <t>Даулетбекова А.А.</t>
  </si>
  <si>
    <t>И.о.Председателя Правления</t>
  </si>
  <si>
    <t>Главный бухгалтер</t>
  </si>
  <si>
    <t>Промежуточный сокращенный  отчет о прибыли и убытке и прочей совокупной прибыли</t>
  </si>
  <si>
    <t xml:space="preserve">за период, закончившийся 30 июня 2016 года </t>
  </si>
  <si>
    <t>30 июня 2015 г.</t>
  </si>
  <si>
    <t>Процентные доходы</t>
  </si>
  <si>
    <t>Процентные расходы</t>
  </si>
  <si>
    <t>Чистые процентные доходы</t>
  </si>
  <si>
    <t>Расходы по созданию резервов под обесценение кредитного портфеля</t>
  </si>
  <si>
    <t>Чистые процентные доходы после создания резерва под обесценение активов, по которым начисляются проценты</t>
  </si>
  <si>
    <t>Комиссионные доходы</t>
  </si>
  <si>
    <t>Комиссионные расходы</t>
  </si>
  <si>
    <t>Чистый доход/убыток от операций с иностранной валютой</t>
  </si>
  <si>
    <t>Чистый убыток от операций с 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</si>
  <si>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</si>
  <si>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</si>
  <si>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</si>
  <si>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Общие административные  расходы</t>
  </si>
  <si>
    <t>Расходы по созданию резервов под обесценение прочих активов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</si>
  <si>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</si>
  <si>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</si>
  <si>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</si>
  <si>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</si>
  <si>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Статьи, которые впоследствии не будут реклассифицированы в состав прибыли или убытка:</t>
  </si>
  <si>
    <t>Резерв по переоценке основных средств:</t>
  </si>
  <si>
    <r>
      <rPr>
        <sz val="10"/>
        <color indexed="9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- Чистое изменение справедливой стоимости от переоценки основных средств</t>
    </r>
  </si>
  <si>
    <t>Подоходный налог, относящийся к компонентам прочего совокупного дохода</t>
  </si>
  <si>
    <t>Статьи, которые впоследствии могут быть реклассифицированы в состав прибыли или убытка:</t>
  </si>
  <si>
    <t>Резерв по переоценки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</si>
  <si>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</si>
  <si>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</si>
  <si>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</si>
  <si>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</si>
  <si>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</si>
  <si>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</si>
  <si>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</si>
  <si>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</si>
  <si>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</si>
  <si>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</si>
  <si>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</si>
  <si>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</si>
  <si>
    <t>АО "Вank RBK"</t>
  </si>
  <si>
    <t>Отчет о движении денежных средств за период, закончившийся за 30 июня 2016 года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</si>
  <si>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</si>
  <si>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</si>
  <si>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</si>
  <si>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</si>
  <si>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</si>
  <si>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</si>
  <si>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Чистое изменение справедливой стоимости перенесенное в состав прибыли или убытка</t>
  </si>
  <si>
    <t>Чистые доходы, полученные по операций с финансовми активами, имеющимися в наличии для продажи</t>
  </si>
  <si>
    <t>Прочие операционные доходы</t>
  </si>
  <si>
    <t xml:space="preserve">Уплаченные административные и прочие операционные расходы 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</si>
  <si>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</si>
  <si>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</si>
  <si>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 в других банках</t>
  </si>
  <si>
    <t>Дебиторская задолженность по сделкам обратное РЕПО</t>
  </si>
  <si>
    <t>(Увеличение)/уменьшение  операционных обязательств</t>
  </si>
  <si>
    <t>Средства банков и финансовых организаций</t>
  </si>
  <si>
    <t>Займы банков и  финансовых организаций</t>
  </si>
  <si>
    <t>Кредиторская задолженность по сделкам РЕПО</t>
  </si>
  <si>
    <t>Чистое расходование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</si>
  <si>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</si>
  <si>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Чистое расходование денежных средств от/(в)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</si>
  <si>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</si>
  <si>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</si>
  <si>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</si>
  <si>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</si>
  <si>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</si>
  <si>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расходование/поступление денежных средств от инвестиционной деятельности</t>
  </si>
  <si>
    <t>Денежные потоки от финансовой деятельности</t>
  </si>
  <si>
    <t>Выпуск акций</t>
  </si>
  <si>
    <t>Выплата дивидендов</t>
  </si>
  <si>
    <t>Выпущенные в обращение долговые ценные бумаги</t>
  </si>
  <si>
    <t>Субординированный долг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</si>
  <si>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</si>
  <si>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</si>
  <si>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Чистое уменьшение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</si>
  <si>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</si>
  <si>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</si>
  <si>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Промежуточный сокращенный отчет об изменениях в составе собственных средств за период, закончивщийся 30 июня 2016 года</t>
  </si>
  <si>
    <t>F4_S1</t>
  </si>
  <si>
    <t>F4_S2</t>
  </si>
  <si>
    <t>F4_S3</t>
  </si>
  <si>
    <t>F4_S4</t>
  </si>
  <si>
    <t>F4_S5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</si>
  <si>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</si>
  <si>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</si>
  <si>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</si>
  <si>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</si>
  <si>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 xml:space="preserve">Остаток на 31 декабря 2014 года (аудированные данные) </t>
  </si>
  <si>
    <t>Активы, имеющиеся в наличии для продажи:</t>
  </si>
  <si>
    <t>Чистое изменение справедливой стоимости от переоценки</t>
  </si>
  <si>
    <t>Чистое изменение справедливой стоимости, перенесенное в состав прибыли или убытка</t>
  </si>
  <si>
    <t>Итого совокупный доход</t>
  </si>
  <si>
    <t>Формирование обязательного резервного фонда</t>
  </si>
  <si>
    <t>Реализованный резерв по переоценке</t>
  </si>
  <si>
    <t xml:space="preserve">Остаток на 30 июня 2015 года (неаудированные данные) </t>
  </si>
  <si>
    <t xml:space="preserve">Остаток на 31 декабря 2015 года (аудированные данные) </t>
  </si>
  <si>
    <t xml:space="preserve">Остаток на 30 июня 2016 года (неаудированные данные)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</si>
</sst>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 CYR"/>
      <charset val="204"/>
    </font>
    <font>
      <i/>
      <sz val="9"/>
      <color rgb="FFFF0000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 Cyr"/>
      <charset val="204"/>
    </font>
    <font>
      <sz val="10"/>
      <color indexed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8" fillId="0" borderId="0"/>
    <xf numFmtId="0" fontId="15" fillId="0" borderId="0" applyFont="0" applyFill="0" applyBorder="0" applyAlignment="0" applyProtection="0"/>
    <xf numFmtId="0" fontId="6" fillId="0" borderId="0"/>
  </cellStyleXfs>
  <cellXfs count="218">
    <xf numFmtId="0" fontId="0" fillId="0" borderId="0" xfId="0"/>
    <xf numFmtId="0" fontId="2" fillId="0" borderId="0" xfId="2" applyFont="1"/>
    <xf numFmtId="0" fontId="3" fillId="0" borderId="0" xfId="2" applyFont="1" applyAlignment="1">
      <alignment wrapText="1"/>
    </xf>
    <xf numFmtId="0" fontId="3" fillId="0" borderId="0" xfId="2" applyFont="1"/>
    <xf numFmtId="0" fontId="3" fillId="0" borderId="0" xfId="2" applyFont="1" applyFill="1"/>
    <xf numFmtId="0" fontId="4" fillId="0" borderId="0" xfId="2" applyFont="1"/>
    <xf numFmtId="0" fontId="5" fillId="0" borderId="0" xfId="2" applyFont="1" applyBorder="1" applyAlignment="1">
      <alignment wrapText="1"/>
    </xf>
    <xf numFmtId="0" fontId="4" fillId="0" borderId="0" xfId="2" applyFont="1" applyBorder="1"/>
    <xf numFmtId="0" fontId="4" fillId="0" borderId="0" xfId="2" applyFont="1" applyAlignment="1">
      <alignment vertical="top"/>
    </xf>
    <xf numFmtId="0" fontId="5" fillId="0" borderId="0" xfId="2" applyFont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0" fontId="7" fillId="0" borderId="0" xfId="3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1" xfId="3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8" fillId="0" borderId="0" xfId="2" applyFont="1" applyAlignment="1">
      <alignment vertical="top"/>
    </xf>
    <xf numFmtId="0" fontId="9" fillId="0" borderId="0" xfId="3" applyFont="1" applyFill="1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10" fillId="0" borderId="0" xfId="3" applyFont="1" applyFill="1" applyAlignment="1">
      <alignment vertical="top" wrapText="1"/>
    </xf>
    <xf numFmtId="164" fontId="10" fillId="0" borderId="0" xfId="4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8" fillId="0" borderId="0" xfId="2" applyFont="1" applyAlignment="1">
      <alignment vertical="top" wrapText="1"/>
    </xf>
    <xf numFmtId="0" fontId="10" fillId="0" borderId="0" xfId="3" applyFont="1" applyFill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/>
    </xf>
    <xf numFmtId="0" fontId="9" fillId="0" borderId="0" xfId="3" applyFont="1" applyFill="1" applyBorder="1" applyAlignment="1">
      <alignment vertical="top" wrapText="1"/>
    </xf>
    <xf numFmtId="164" fontId="11" fillId="0" borderId="0" xfId="2" applyNumberFormat="1" applyFont="1" applyFill="1" applyBorder="1" applyAlignment="1">
      <alignment vertical="top"/>
    </xf>
    <xf numFmtId="164" fontId="8" fillId="0" borderId="0" xfId="2" applyNumberFormat="1" applyFont="1" applyAlignment="1">
      <alignment vertical="top"/>
    </xf>
    <xf numFmtId="0" fontId="9" fillId="0" borderId="3" xfId="3" applyFont="1" applyFill="1" applyBorder="1" applyAlignment="1">
      <alignment vertical="top" wrapText="1"/>
    </xf>
    <xf numFmtId="0" fontId="8" fillId="0" borderId="3" xfId="2" applyFont="1" applyFill="1" applyBorder="1" applyAlignment="1">
      <alignment vertical="top"/>
    </xf>
    <xf numFmtId="0" fontId="7" fillId="0" borderId="0" xfId="3" applyFont="1" applyFill="1" applyAlignment="1">
      <alignment vertical="top" wrapText="1"/>
    </xf>
    <xf numFmtId="0" fontId="11" fillId="0" borderId="0" xfId="2" applyFont="1" applyAlignment="1">
      <alignment vertical="top"/>
    </xf>
    <xf numFmtId="0" fontId="9" fillId="0" borderId="2" xfId="3" applyFont="1" applyFill="1" applyBorder="1" applyAlignment="1">
      <alignment vertical="top" wrapText="1"/>
    </xf>
    <xf numFmtId="0" fontId="7" fillId="0" borderId="4" xfId="3" applyFont="1" applyFill="1" applyBorder="1" applyAlignment="1">
      <alignment vertical="top" wrapText="1"/>
    </xf>
    <xf numFmtId="0" fontId="8" fillId="0" borderId="4" xfId="2" applyFont="1" applyFill="1" applyBorder="1" applyAlignment="1">
      <alignment vertical="top"/>
    </xf>
    <xf numFmtId="0" fontId="13" fillId="0" borderId="0" xfId="3" applyFont="1" applyFill="1" applyAlignment="1">
      <alignment wrapText="1"/>
    </xf>
    <xf numFmtId="0" fontId="8" fillId="0" borderId="0" xfId="2" applyFont="1"/>
    <xf numFmtId="0" fontId="8" fillId="0" borderId="0" xfId="3" applyFont="1" applyFill="1" applyAlignment="1">
      <alignment wrapText="1"/>
    </xf>
    <xf numFmtId="165" fontId="8" fillId="0" borderId="0" xfId="5" applyNumberFormat="1" applyFont="1" applyFill="1"/>
    <xf numFmtId="0" fontId="14" fillId="0" borderId="0" xfId="3" applyFont="1" applyFill="1" applyAlignment="1">
      <alignment wrapText="1"/>
    </xf>
    <xf numFmtId="0" fontId="8" fillId="0" borderId="0" xfId="2" applyFont="1" applyFill="1"/>
    <xf numFmtId="0" fontId="10" fillId="0" borderId="0" xfId="2" applyFont="1" applyBorder="1" applyAlignment="1">
      <alignment horizontal="justify" wrapText="1"/>
    </xf>
    <xf numFmtId="0" fontId="9" fillId="0" borderId="0" xfId="6" applyFont="1" applyFill="1" applyBorder="1"/>
    <xf numFmtId="0" fontId="10" fillId="0" borderId="0" xfId="2" applyFont="1" applyFill="1" applyBorder="1"/>
    <xf numFmtId="0" fontId="16" fillId="0" borderId="0" xfId="2" applyFont="1" applyBorder="1"/>
    <xf numFmtId="0" fontId="9" fillId="0" borderId="0" xfId="2" applyFont="1" applyBorder="1" applyAlignment="1">
      <alignment wrapText="1"/>
    </xf>
    <xf numFmtId="0" fontId="17" fillId="0" borderId="0" xfId="2" applyFont="1" applyBorder="1"/>
    <xf numFmtId="0" fontId="17" fillId="0" borderId="0" xfId="2" applyFont="1" applyBorder="1" applyAlignment="1">
      <alignment horizontal="justify" wrapText="1"/>
    </xf>
    <xf numFmtId="0" fontId="17" fillId="0" borderId="0" xfId="2" applyFont="1" applyFill="1" applyBorder="1"/>
    <xf numFmtId="0" fontId="2" fillId="0" borderId="0" xfId="2" applyFont="1" applyBorder="1"/>
    <xf numFmtId="0" fontId="4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164" fontId="8" fillId="0" borderId="0" xfId="2" applyNumberFormat="1" applyFont="1" applyFill="1" applyBorder="1" applyAlignment="1">
      <alignment vertical="top"/>
    </xf>
    <xf numFmtId="0" fontId="8" fillId="0" borderId="0" xfId="2" applyFont="1" applyBorder="1" applyAlignment="1">
      <alignment vertical="top" wrapText="1"/>
    </xf>
    <xf numFmtId="3" fontId="12" fillId="0" borderId="0" xfId="0" applyNumberFormat="1" applyFont="1" applyBorder="1" applyAlignment="1">
      <alignment horizontal="right"/>
    </xf>
    <xf numFmtId="0" fontId="11" fillId="0" borderId="0" xfId="2" applyFont="1" applyBorder="1" applyAlignment="1">
      <alignment vertical="top"/>
    </xf>
    <xf numFmtId="0" fontId="8" fillId="0" borderId="0" xfId="2" applyFont="1" applyBorder="1"/>
    <xf numFmtId="0" fontId="10" fillId="0" borderId="0" xfId="7" applyFont="1" applyAlignment="1">
      <alignment vertical="top"/>
    </xf>
    <xf numFmtId="0" fontId="17" fillId="0" borderId="0" xfId="3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0" fillId="0" borderId="0" xfId="3" applyFont="1" applyAlignment="1">
      <alignment vertical="top"/>
    </xf>
    <xf numFmtId="164" fontId="10" fillId="0" borderId="0" xfId="8" applyNumberFormat="1" applyFont="1" applyFill="1" applyAlignment="1">
      <alignment vertical="top"/>
    </xf>
    <xf numFmtId="0" fontId="10" fillId="0" borderId="0" xfId="3" applyFont="1" applyBorder="1" applyAlignment="1">
      <alignment vertical="top"/>
    </xf>
    <xf numFmtId="0" fontId="10" fillId="0" borderId="1" xfId="3" applyFont="1" applyBorder="1" applyAlignment="1">
      <alignment vertical="top"/>
    </xf>
    <xf numFmtId="0" fontId="10" fillId="0" borderId="1" xfId="3" applyFont="1" applyFill="1" applyBorder="1" applyAlignment="1">
      <alignment vertical="top"/>
    </xf>
    <xf numFmtId="0" fontId="10" fillId="0" borderId="0" xfId="3" applyFont="1" applyFill="1" applyBorder="1" applyAlignment="1">
      <alignment vertical="top"/>
    </xf>
    <xf numFmtId="0" fontId="10" fillId="0" borderId="0" xfId="3" applyFont="1" applyFill="1" applyAlignment="1">
      <alignment vertical="top"/>
    </xf>
    <xf numFmtId="0" fontId="9" fillId="0" borderId="0" xfId="3" applyFont="1" applyAlignment="1">
      <alignment vertical="top"/>
    </xf>
    <xf numFmtId="164" fontId="9" fillId="0" borderId="0" xfId="8" applyNumberFormat="1" applyFont="1" applyFill="1" applyAlignment="1">
      <alignment vertical="top"/>
    </xf>
    <xf numFmtId="0" fontId="10" fillId="0" borderId="0" xfId="3" applyFont="1" applyAlignment="1">
      <alignment vertical="top" wrapText="1"/>
    </xf>
    <xf numFmtId="165" fontId="10" fillId="0" borderId="0" xfId="4" applyNumberFormat="1" applyFont="1" applyAlignment="1">
      <alignment vertical="top"/>
    </xf>
    <xf numFmtId="0" fontId="9" fillId="0" borderId="0" xfId="3" applyFont="1" applyAlignment="1">
      <alignment vertical="top" wrapText="1"/>
    </xf>
    <xf numFmtId="0" fontId="9" fillId="0" borderId="0" xfId="7" applyFont="1" applyAlignment="1">
      <alignment vertical="top"/>
    </xf>
    <xf numFmtId="165" fontId="9" fillId="0" borderId="0" xfId="4" applyNumberFormat="1" applyFont="1" applyAlignment="1">
      <alignment vertical="top"/>
    </xf>
    <xf numFmtId="0" fontId="9" fillId="0" borderId="2" xfId="3" applyFont="1" applyBorder="1" applyAlignment="1">
      <alignment vertical="top" wrapText="1"/>
    </xf>
    <xf numFmtId="164" fontId="9" fillId="0" borderId="2" xfId="8" applyNumberFormat="1" applyFont="1" applyFill="1" applyBorder="1" applyAlignment="1">
      <alignment vertical="top"/>
    </xf>
    <xf numFmtId="3" fontId="12" fillId="0" borderId="0" xfId="0" applyNumberFormat="1" applyFont="1"/>
    <xf numFmtId="164" fontId="9" fillId="0" borderId="0" xfId="7" applyNumberFormat="1" applyFont="1" applyAlignment="1">
      <alignment vertical="top"/>
    </xf>
    <xf numFmtId="0" fontId="10" fillId="0" borderId="0" xfId="7" applyFont="1" applyFill="1" applyAlignment="1">
      <alignment vertical="top"/>
    </xf>
    <xf numFmtId="0" fontId="9" fillId="0" borderId="0" xfId="3" applyFont="1" applyFill="1" applyAlignment="1">
      <alignment vertical="top"/>
    </xf>
    <xf numFmtId="10" fontId="10" fillId="0" borderId="0" xfId="7" applyNumberFormat="1" applyFont="1" applyFill="1" applyAlignment="1">
      <alignment vertical="top"/>
    </xf>
    <xf numFmtId="0" fontId="10" fillId="0" borderId="2" xfId="3" applyFont="1" applyFill="1" applyBorder="1" applyAlignment="1">
      <alignment vertical="top"/>
    </xf>
    <xf numFmtId="164" fontId="9" fillId="0" borderId="0" xfId="3" applyNumberFormat="1" applyFont="1" applyFill="1" applyBorder="1" applyAlignment="1">
      <alignment vertical="top"/>
    </xf>
    <xf numFmtId="164" fontId="9" fillId="0" borderId="0" xfId="3" applyNumberFormat="1" applyFont="1" applyFill="1" applyAlignment="1">
      <alignment vertical="top"/>
    </xf>
    <xf numFmtId="0" fontId="10" fillId="0" borderId="3" xfId="3" applyFont="1" applyFill="1" applyBorder="1" applyAlignment="1">
      <alignment vertical="top"/>
    </xf>
    <xf numFmtId="165" fontId="20" fillId="0" borderId="0" xfId="4" applyNumberFormat="1" applyFont="1" applyFill="1"/>
    <xf numFmtId="0" fontId="10" fillId="0" borderId="0" xfId="7" applyFont="1"/>
    <xf numFmtId="0" fontId="10" fillId="0" borderId="0" xfId="3" applyFont="1"/>
    <xf numFmtId="0" fontId="10" fillId="0" borderId="1" xfId="3" applyFont="1" applyBorder="1" applyAlignment="1">
      <alignment vertical="top" wrapText="1"/>
    </xf>
    <xf numFmtId="0" fontId="21" fillId="0" borderId="1" xfId="3" applyFont="1" applyFill="1" applyBorder="1"/>
    <xf numFmtId="0" fontId="10" fillId="0" borderId="1" xfId="3" applyFont="1" applyFill="1" applyBorder="1"/>
    <xf numFmtId="0" fontId="10" fillId="0" borderId="0" xfId="3" applyFont="1" applyFill="1" applyBorder="1"/>
    <xf numFmtId="0" fontId="21" fillId="0" borderId="0" xfId="3" applyFont="1" applyFill="1"/>
    <xf numFmtId="0" fontId="10" fillId="0" borderId="0" xfId="3" applyFont="1" applyFill="1"/>
    <xf numFmtId="164" fontId="21" fillId="0" borderId="0" xfId="8" applyNumberFormat="1" applyFont="1" applyFill="1"/>
    <xf numFmtId="165" fontId="10" fillId="0" borderId="0" xfId="3" applyNumberFormat="1" applyFont="1" applyFill="1"/>
    <xf numFmtId="164" fontId="10" fillId="0" borderId="0" xfId="8" applyNumberFormat="1" applyFont="1" applyFill="1"/>
    <xf numFmtId="0" fontId="10" fillId="0" borderId="3" xfId="3" applyFont="1" applyBorder="1" applyAlignment="1">
      <alignment vertical="top" wrapText="1"/>
    </xf>
    <xf numFmtId="0" fontId="10" fillId="0" borderId="3" xfId="3" applyFont="1" applyFill="1" applyBorder="1"/>
    <xf numFmtId="0" fontId="10" fillId="0" borderId="0" xfId="3" applyFont="1" applyBorder="1"/>
    <xf numFmtId="0" fontId="15" fillId="0" borderId="0" xfId="3" applyFont="1"/>
    <xf numFmtId="0" fontId="15" fillId="0" borderId="0" xfId="3" applyFont="1" applyFill="1" applyAlignment="1">
      <alignment wrapText="1"/>
    </xf>
    <xf numFmtId="0" fontId="15" fillId="0" borderId="0" xfId="3" applyFont="1" applyFill="1"/>
    <xf numFmtId="0" fontId="15" fillId="0" borderId="0" xfId="7" applyFont="1"/>
    <xf numFmtId="0" fontId="10" fillId="0" borderId="0" xfId="2" applyFont="1" applyBorder="1" applyAlignment="1">
      <alignment horizontal="justify"/>
    </xf>
    <xf numFmtId="0" fontId="9" fillId="0" borderId="0" xfId="2" applyFont="1" applyBorder="1" applyAlignment="1"/>
    <xf numFmtId="0" fontId="17" fillId="0" borderId="0" xfId="2" applyFont="1" applyBorder="1" applyAlignment="1">
      <alignment horizontal="justify"/>
    </xf>
    <xf numFmtId="14" fontId="22" fillId="0" borderId="0" xfId="3" applyNumberFormat="1" applyFont="1" applyAlignment="1">
      <alignment horizontal="left" wrapText="1"/>
    </xf>
    <xf numFmtId="165" fontId="22" fillId="0" borderId="0" xfId="4" applyNumberFormat="1" applyFont="1" applyFill="1"/>
    <xf numFmtId="0" fontId="22" fillId="0" borderId="0" xfId="7" applyFont="1"/>
    <xf numFmtId="0" fontId="22" fillId="0" borderId="0" xfId="3" applyFont="1" applyAlignment="1">
      <alignment wrapText="1"/>
    </xf>
    <xf numFmtId="165" fontId="22" fillId="0" borderId="0" xfId="3" applyNumberFormat="1" applyFont="1" applyFill="1"/>
    <xf numFmtId="14" fontId="22" fillId="0" borderId="0" xfId="3" applyNumberFormat="1" applyFont="1" applyAlignment="1">
      <alignment wrapText="1"/>
    </xf>
    <xf numFmtId="0" fontId="22" fillId="0" borderId="0" xfId="7" applyFont="1" applyFill="1"/>
    <xf numFmtId="0" fontId="22" fillId="0" borderId="0" xfId="3" applyFont="1" applyFill="1"/>
    <xf numFmtId="0" fontId="22" fillId="0" borderId="0" xfId="3" applyFont="1"/>
    <xf numFmtId="0" fontId="15" fillId="0" borderId="0" xfId="3" applyFont="1" applyAlignment="1">
      <alignment wrapText="1"/>
    </xf>
    <xf numFmtId="0" fontId="9" fillId="0" borderId="0" xfId="3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9" applyFont="1" applyBorder="1"/>
    <xf numFmtId="0" fontId="7" fillId="0" borderId="1" xfId="3" applyFont="1" applyFill="1" applyBorder="1" applyAlignment="1">
      <alignment wrapText="1"/>
    </xf>
    <xf numFmtId="0" fontId="9" fillId="0" borderId="0" xfId="9" applyFont="1" applyAlignment="1">
      <alignment vertical="top" wrapText="1"/>
    </xf>
    <xf numFmtId="0" fontId="8" fillId="0" borderId="0" xfId="0" applyFont="1" applyAlignment="1">
      <alignment vertical="top"/>
    </xf>
    <xf numFmtId="0" fontId="10" fillId="0" borderId="0" xfId="9" applyFont="1" applyAlignment="1">
      <alignment vertical="top" wrapText="1"/>
    </xf>
    <xf numFmtId="164" fontId="10" fillId="0" borderId="0" xfId="8" applyNumberFormat="1" applyFont="1" applyFill="1" applyAlignment="1">
      <alignment horizontal="center" vertical="top"/>
    </xf>
    <xf numFmtId="0" fontId="10" fillId="0" borderId="1" xfId="9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/>
    <xf numFmtId="0" fontId="8" fillId="0" borderId="0" xfId="0" applyFont="1" applyFill="1" applyAlignment="1">
      <alignment horizontal="center" vertical="top"/>
    </xf>
    <xf numFmtId="164" fontId="9" fillId="0" borderId="0" xfId="8" applyNumberFormat="1" applyFont="1" applyFill="1" applyAlignment="1">
      <alignment horizontal="center" vertical="top"/>
    </xf>
    <xf numFmtId="0" fontId="9" fillId="0" borderId="1" xfId="9" applyFont="1" applyBorder="1" applyAlignment="1">
      <alignment vertical="top" wrapText="1"/>
    </xf>
    <xf numFmtId="0" fontId="7" fillId="0" borderId="0" xfId="9" applyFont="1" applyAlignment="1">
      <alignment vertical="top" wrapText="1"/>
    </xf>
    <xf numFmtId="0" fontId="10" fillId="0" borderId="0" xfId="9" applyFont="1" applyFill="1" applyAlignment="1">
      <alignment vertical="top" wrapText="1"/>
    </xf>
    <xf numFmtId="164" fontId="10" fillId="0" borderId="1" xfId="8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9" fillId="0" borderId="0" xfId="8" applyNumberFormat="1" applyFont="1" applyAlignment="1">
      <alignment horizontal="center" vertical="top"/>
    </xf>
    <xf numFmtId="0" fontId="9" fillId="0" borderId="3" xfId="9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/>
    <xf numFmtId="164" fontId="11" fillId="0" borderId="0" xfId="0" applyNumberFormat="1" applyFont="1" applyAlignment="1">
      <alignment horizontal="center" vertical="top"/>
    </xf>
    <xf numFmtId="164" fontId="10" fillId="0" borderId="0" xfId="8" applyNumberFormat="1" applyFont="1" applyAlignment="1">
      <alignment horizontal="center" vertical="top"/>
    </xf>
    <xf numFmtId="0" fontId="8" fillId="0" borderId="0" xfId="9" applyFont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9" fillId="0" borderId="0" xfId="9" applyFont="1" applyBorder="1" applyAlignment="1">
      <alignment vertical="top" wrapText="1"/>
    </xf>
    <xf numFmtId="164" fontId="11" fillId="0" borderId="0" xfId="0" applyNumberFormat="1" applyFont="1" applyBorder="1" applyAlignment="1">
      <alignment horizontal="center" vertical="top"/>
    </xf>
    <xf numFmtId="164" fontId="10" fillId="0" borderId="1" xfId="8" applyNumberFormat="1" applyFont="1" applyBorder="1" applyAlignment="1">
      <alignment horizontal="center" vertical="top"/>
    </xf>
    <xf numFmtId="164" fontId="9" fillId="0" borderId="3" xfId="8" applyNumberFormat="1" applyFont="1" applyFill="1" applyBorder="1" applyAlignment="1">
      <alignment horizontal="center" vertical="top"/>
    </xf>
    <xf numFmtId="164" fontId="8" fillId="0" borderId="0" xfId="0" applyNumberFormat="1" applyFont="1"/>
    <xf numFmtId="0" fontId="8" fillId="0" borderId="3" xfId="0" applyFont="1" applyBorder="1" applyAlignment="1">
      <alignment vertical="top"/>
    </xf>
    <xf numFmtId="165" fontId="8" fillId="0" borderId="0" xfId="1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0" fontId="10" fillId="0" borderId="0" xfId="6" applyFont="1" applyFill="1" applyBorder="1"/>
    <xf numFmtId="0" fontId="9" fillId="0" borderId="0" xfId="6" applyFont="1" applyFill="1" applyBorder="1" applyAlignment="1">
      <alignment horizontal="left"/>
    </xf>
    <xf numFmtId="0" fontId="9" fillId="0" borderId="0" xfId="6" applyFont="1" applyFill="1" applyAlignment="1"/>
    <xf numFmtId="0" fontId="10" fillId="0" borderId="0" xfId="6" applyFont="1" applyFill="1"/>
    <xf numFmtId="0" fontId="17" fillId="0" borderId="0" xfId="6" applyFont="1" applyFill="1" applyAlignment="1"/>
    <xf numFmtId="166" fontId="9" fillId="0" borderId="0" xfId="6" applyNumberFormat="1" applyFont="1" applyFill="1" applyAlignment="1"/>
    <xf numFmtId="0" fontId="10" fillId="0" borderId="0" xfId="6" applyFont="1" applyFill="1" applyBorder="1" applyAlignment="1" applyProtection="1">
      <alignment vertical="top" wrapText="1"/>
      <protection locked="0"/>
    </xf>
    <xf numFmtId="165" fontId="10" fillId="0" borderId="0" xfId="4" applyNumberFormat="1" applyFont="1" applyFill="1" applyBorder="1" applyAlignment="1" applyProtection="1">
      <alignment horizontal="center" vertical="top"/>
      <protection locked="0"/>
    </xf>
    <xf numFmtId="165" fontId="10" fillId="0" borderId="0" xfId="4" applyNumberFormat="1" applyFont="1" applyFill="1" applyBorder="1" applyAlignment="1">
      <alignment horizontal="center" vertical="top"/>
    </xf>
    <xf numFmtId="0" fontId="10" fillId="0" borderId="0" xfId="6" applyFont="1" applyFill="1" applyBorder="1" applyAlignment="1">
      <alignment vertical="top"/>
    </xf>
    <xf numFmtId="0" fontId="7" fillId="0" borderId="5" xfId="3" applyFont="1" applyFill="1" applyBorder="1" applyAlignment="1">
      <alignment horizontal="left" wrapText="1"/>
    </xf>
    <xf numFmtId="49" fontId="9" fillId="0" borderId="5" xfId="3" applyNumberFormat="1" applyFont="1" applyFill="1" applyBorder="1" applyAlignment="1">
      <alignment horizontal="center" vertical="top" wrapText="1"/>
    </xf>
    <xf numFmtId="0" fontId="9" fillId="0" borderId="5" xfId="6" applyFont="1" applyFill="1" applyBorder="1" applyAlignment="1" applyProtection="1">
      <alignment vertical="top" wrapText="1"/>
      <protection locked="0"/>
    </xf>
    <xf numFmtId="166" fontId="9" fillId="0" borderId="5" xfId="4" applyNumberFormat="1" applyFont="1" applyFill="1" applyBorder="1" applyAlignment="1" applyProtection="1">
      <alignment horizontal="center" vertical="top"/>
    </xf>
    <xf numFmtId="164" fontId="9" fillId="0" borderId="3" xfId="4" applyNumberFormat="1" applyFont="1" applyBorder="1" applyAlignment="1">
      <alignment horizontal="center" vertical="top"/>
    </xf>
    <xf numFmtId="166" fontId="9" fillId="0" borderId="5" xfId="4" applyNumberFormat="1" applyFont="1" applyFill="1" applyBorder="1" applyAlignment="1" applyProtection="1">
      <alignment horizontal="center" vertical="top"/>
      <protection locked="0"/>
    </xf>
    <xf numFmtId="166" fontId="9" fillId="0" borderId="5" xfId="4" applyNumberFormat="1" applyFont="1" applyFill="1" applyBorder="1" applyAlignment="1">
      <alignment horizontal="right" vertical="top"/>
    </xf>
    <xf numFmtId="166" fontId="10" fillId="0" borderId="0" xfId="4" applyNumberFormat="1" applyFont="1" applyFill="1" applyBorder="1" applyAlignment="1" applyProtection="1">
      <alignment vertical="top"/>
      <protection locked="0"/>
    </xf>
    <xf numFmtId="166" fontId="10" fillId="0" borderId="0" xfId="4" applyNumberFormat="1" applyFont="1" applyFill="1" applyBorder="1" applyAlignment="1">
      <alignment horizontal="right" vertical="top"/>
    </xf>
    <xf numFmtId="0" fontId="9" fillId="0" borderId="0" xfId="6" applyFont="1" applyFill="1" applyBorder="1" applyAlignment="1" applyProtection="1">
      <alignment vertical="top" wrapText="1"/>
      <protection locked="0"/>
    </xf>
    <xf numFmtId="165" fontId="9" fillId="0" borderId="0" xfId="4" applyNumberFormat="1" applyFont="1" applyFill="1" applyBorder="1" applyAlignment="1" applyProtection="1">
      <alignment horizontal="center" vertical="top"/>
      <protection locked="0"/>
    </xf>
    <xf numFmtId="165" fontId="9" fillId="0" borderId="0" xfId="4" applyNumberFormat="1" applyFont="1" applyFill="1" applyBorder="1" applyAlignment="1">
      <alignment horizontal="center" vertical="top"/>
    </xf>
    <xf numFmtId="166" fontId="9" fillId="0" borderId="0" xfId="4" applyNumberFormat="1" applyFont="1" applyFill="1" applyBorder="1" applyAlignment="1">
      <alignment horizontal="right" vertical="top"/>
    </xf>
    <xf numFmtId="0" fontId="9" fillId="0" borderId="0" xfId="6" applyFont="1" applyFill="1" applyBorder="1" applyAlignment="1">
      <alignment vertical="top"/>
    </xf>
    <xf numFmtId="164" fontId="10" fillId="0" borderId="0" xfId="4" applyNumberFormat="1" applyFont="1" applyAlignment="1">
      <alignment horizontal="center" vertical="top"/>
    </xf>
    <xf numFmtId="0" fontId="9" fillId="0" borderId="3" xfId="6" applyFont="1" applyFill="1" applyBorder="1" applyAlignment="1" applyProtection="1">
      <alignment vertical="top" wrapText="1"/>
      <protection locked="0"/>
    </xf>
    <xf numFmtId="165" fontId="10" fillId="0" borderId="3" xfId="4" applyNumberFormat="1" applyFont="1" applyFill="1" applyBorder="1" applyAlignment="1" applyProtection="1">
      <alignment horizontal="center" vertical="top"/>
    </xf>
    <xf numFmtId="164" fontId="10" fillId="0" borderId="3" xfId="4" applyNumberFormat="1" applyFont="1" applyFill="1" applyBorder="1" applyAlignment="1">
      <alignment horizontal="left" vertical="top"/>
    </xf>
    <xf numFmtId="166" fontId="9" fillId="0" borderId="3" xfId="4" applyNumberFormat="1" applyFont="1" applyFill="1" applyBorder="1" applyAlignment="1">
      <alignment horizontal="right" vertical="top"/>
    </xf>
    <xf numFmtId="166" fontId="10" fillId="0" borderId="0" xfId="4" applyNumberFormat="1" applyFont="1" applyFill="1" applyBorder="1" applyAlignment="1">
      <alignment vertical="top"/>
    </xf>
    <xf numFmtId="0" fontId="10" fillId="0" borderId="3" xfId="6" applyFont="1" applyFill="1" applyBorder="1" applyAlignment="1" applyProtection="1">
      <alignment vertical="top" wrapText="1"/>
      <protection locked="0"/>
    </xf>
    <xf numFmtId="165" fontId="10" fillId="0" borderId="3" xfId="4" applyNumberFormat="1" applyFont="1" applyFill="1" applyBorder="1" applyAlignment="1" applyProtection="1">
      <alignment horizontal="center" vertical="top"/>
      <protection locked="0"/>
    </xf>
    <xf numFmtId="164" fontId="10" fillId="0" borderId="3" xfId="4" applyNumberFormat="1" applyFont="1" applyBorder="1" applyAlignment="1">
      <alignment horizontal="center" vertical="top"/>
    </xf>
    <xf numFmtId="0" fontId="9" fillId="0" borderId="4" xfId="6" applyFont="1" applyFill="1" applyBorder="1" applyAlignment="1" applyProtection="1">
      <alignment vertical="top" wrapText="1"/>
      <protection locked="0"/>
    </xf>
    <xf numFmtId="166" fontId="9" fillId="0" borderId="0" xfId="4" applyNumberFormat="1" applyFont="1" applyFill="1" applyBorder="1" applyAlignment="1" applyProtection="1">
      <alignment horizontal="right" vertical="top"/>
    </xf>
    <xf numFmtId="164" fontId="9" fillId="0" borderId="0" xfId="4" applyNumberFormat="1" applyFont="1" applyBorder="1" applyAlignment="1">
      <alignment horizontal="center" vertical="top"/>
    </xf>
    <xf numFmtId="0" fontId="7" fillId="0" borderId="5" xfId="3" applyFont="1" applyFill="1" applyBorder="1" applyAlignment="1">
      <alignment horizontal="left" vertical="top" wrapText="1"/>
    </xf>
    <xf numFmtId="165" fontId="9" fillId="0" borderId="5" xfId="1" applyNumberFormat="1" applyFont="1" applyFill="1" applyBorder="1" applyAlignment="1"/>
    <xf numFmtId="164" fontId="9" fillId="0" borderId="5" xfId="4" applyNumberFormat="1" applyFont="1" applyBorder="1" applyAlignment="1">
      <alignment horizontal="center" vertical="top"/>
    </xf>
    <xf numFmtId="166" fontId="9" fillId="0" borderId="0" xfId="4" applyNumberFormat="1" applyFont="1" applyFill="1" applyBorder="1" applyAlignment="1" applyProtection="1">
      <alignment horizontal="right" vertical="top"/>
      <protection locked="0"/>
    </xf>
    <xf numFmtId="3" fontId="10" fillId="0" borderId="0" xfId="6" applyNumberFormat="1" applyFont="1" applyFill="1" applyBorder="1"/>
    <xf numFmtId="3" fontId="9" fillId="0" borderId="0" xfId="6" applyNumberFormat="1" applyFont="1" applyFill="1" applyBorder="1"/>
    <xf numFmtId="0" fontId="10" fillId="0" borderId="0" xfId="6" applyFont="1" applyFill="1" applyBorder="1" applyAlignment="1">
      <alignment horizontal="left"/>
    </xf>
    <xf numFmtId="0" fontId="9" fillId="0" borderId="0" xfId="6" applyFont="1" applyFill="1" applyBorder="1" applyAlignment="1">
      <alignment horizontal="justify"/>
    </xf>
    <xf numFmtId="0" fontId="10" fillId="0" borderId="0" xfId="6" applyFont="1" applyFill="1" applyBorder="1" applyAlignment="1" applyProtection="1">
      <alignment wrapText="1"/>
      <protection locked="0"/>
    </xf>
    <xf numFmtId="165" fontId="10" fillId="0" borderId="0" xfId="4" applyNumberFormat="1" applyFont="1" applyFill="1" applyBorder="1" applyAlignment="1" applyProtection="1">
      <alignment horizontal="center"/>
      <protection locked="0"/>
    </xf>
    <xf numFmtId="165" fontId="10" fillId="0" borderId="0" xfId="4" applyNumberFormat="1" applyFont="1" applyFill="1" applyBorder="1"/>
    <xf numFmtId="0" fontId="10" fillId="0" borderId="0" xfId="7" applyFont="1" applyFill="1" applyAlignment="1">
      <alignment wrapText="1"/>
    </xf>
    <xf numFmtId="0" fontId="5" fillId="0" borderId="0" xfId="2" applyFont="1" applyAlignment="1">
      <alignment wrapText="1"/>
    </xf>
    <xf numFmtId="0" fontId="1" fillId="0" borderId="0" xfId="2" applyAlignment="1">
      <alignment wrapText="1"/>
    </xf>
    <xf numFmtId="0" fontId="9" fillId="0" borderId="0" xfId="2" applyFont="1" applyFill="1" applyBorder="1" applyAlignment="1">
      <alignment horizontal="left"/>
    </xf>
    <xf numFmtId="0" fontId="5" fillId="0" borderId="0" xfId="2" applyFont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6" applyFont="1" applyFill="1" applyBorder="1" applyAlignment="1">
      <alignment horizontal="left"/>
    </xf>
    <xf numFmtId="0" fontId="10" fillId="0" borderId="0" xfId="3" applyFont="1" applyFill="1" applyAlignment="1">
      <alignment horizontal="center" vertical="top" wrapText="1"/>
    </xf>
    <xf numFmtId="0" fontId="8" fillId="0" borderId="0" xfId="3" applyFont="1" applyFill="1" applyAlignment="1">
      <alignment horizontal="center" wrapText="1"/>
    </xf>
    <xf numFmtId="0" fontId="10" fillId="0" borderId="0" xfId="3" applyFont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 wrapText="1"/>
    </xf>
  </cellXfs>
  <cellStyles count="10">
    <cellStyle name="Обычный" xfId="0" builtinId="0"/>
    <cellStyle name="Обычный 2" xfId="7"/>
    <cellStyle name="Обычный 21" xfId="2"/>
    <cellStyle name="Обычный 3" xfId="6"/>
    <cellStyle name="Обычный_Alfa Bank_ FS_2008_rus_1" xfId="3"/>
    <cellStyle name="Стиль 1" xfId="9"/>
    <cellStyle name="Финансовый" xfId="1" builtinId="3"/>
    <cellStyle name="Финансовый 2 4" xfId="4"/>
    <cellStyle name="Финансовый 20" xfId="5"/>
    <cellStyle name="Финансовый_Alfa Bank_ FS_2008_rus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206375</xdr:colOff>
      <xdr:row>1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52400"/>
          <a:ext cx="3940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69850</xdr:colOff>
      <xdr:row>4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1925"/>
          <a:ext cx="3870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228600</xdr:colOff>
      <xdr:row>3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95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114300</xdr:rowOff>
    </xdr:from>
    <xdr:to>
      <xdr:col>1</xdr:col>
      <xdr:colOff>1</xdr:colOff>
      <xdr:row>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14300"/>
          <a:ext cx="3619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%20&#1050;&#1059;&#1056;&#1040;&#1051;&#1040;&#1049;/&#1060;&#1080;&#1085;.&#1086;&#1090;&#1095;&#1077;&#1090;&#1085;&#1086;&#1089;&#1090;&#1100;/01.07.16/&#1060;&#1086;&#1088;&#1084;&#1099;_1_2_3_4%20&#1079;&#1072;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FS1"/>
      <sheetName val="700H_FS1"/>
      <sheetName val="FS2"/>
      <sheetName val="700H_FS2"/>
      <sheetName val="Движение для FS3"/>
      <sheetName val="FS3"/>
      <sheetName val="FS4"/>
      <sheetName val="700Н"/>
      <sheetName val="XLR_NoRangeSheet"/>
    </sheetNames>
    <sheetDataSet>
      <sheetData sheetId="0">
        <row r="2">
          <cell r="B2" t="str">
            <v>Код строки</v>
          </cell>
        </row>
      </sheetData>
      <sheetData sheetId="1"/>
      <sheetData sheetId="2"/>
      <sheetData sheetId="3">
        <row r="39">
          <cell r="C39">
            <v>0</v>
          </cell>
        </row>
      </sheetData>
      <sheetData sheetId="4"/>
      <sheetData sheetId="5">
        <row r="8">
          <cell r="C8">
            <v>31059182</v>
          </cell>
        </row>
        <row r="9">
          <cell r="C9">
            <v>-26005433</v>
          </cell>
        </row>
        <row r="10">
          <cell r="C10">
            <v>1914870</v>
          </cell>
        </row>
        <row r="11">
          <cell r="C11">
            <v>-162102</v>
          </cell>
        </row>
        <row r="12">
          <cell r="C12">
            <v>1638147</v>
          </cell>
        </row>
        <row r="13">
          <cell r="C13">
            <v>-5184716</v>
          </cell>
        </row>
        <row r="14">
          <cell r="C14">
            <v>0</v>
          </cell>
        </row>
        <row r="15">
          <cell r="C15">
            <v>309386</v>
          </cell>
        </row>
        <row r="16">
          <cell r="C16">
            <v>-6613584</v>
          </cell>
        </row>
        <row r="17">
          <cell r="C17">
            <v>-99548</v>
          </cell>
        </row>
        <row r="21">
          <cell r="C21">
            <v>409936</v>
          </cell>
        </row>
        <row r="22">
          <cell r="C22">
            <v>-41264294</v>
          </cell>
        </row>
        <row r="23">
          <cell r="C23">
            <v>0</v>
          </cell>
        </row>
        <row r="24">
          <cell r="C24">
            <v>-82378</v>
          </cell>
        </row>
        <row r="25">
          <cell r="C25">
            <v>-16070</v>
          </cell>
        </row>
        <row r="26">
          <cell r="C26">
            <v>-11288639</v>
          </cell>
        </row>
        <row r="27">
          <cell r="C27">
            <v>67436460</v>
          </cell>
        </row>
        <row r="28">
          <cell r="C28">
            <v>2696715</v>
          </cell>
        </row>
        <row r="29">
          <cell r="C29">
            <v>-20705016</v>
          </cell>
        </row>
        <row r="30">
          <cell r="C30">
            <v>334053</v>
          </cell>
        </row>
        <row r="31">
          <cell r="C31">
            <v>-1814225</v>
          </cell>
        </row>
        <row r="32">
          <cell r="C32">
            <v>-17866778</v>
          </cell>
        </row>
        <row r="33">
          <cell r="C33">
            <v>-12530</v>
          </cell>
        </row>
        <row r="34">
          <cell r="C34">
            <v>7000</v>
          </cell>
        </row>
        <row r="35">
          <cell r="C35">
            <v>7747647</v>
          </cell>
        </row>
        <row r="36">
          <cell r="C36">
            <v>-290224</v>
          </cell>
        </row>
        <row r="37">
          <cell r="C37">
            <v>13265000</v>
          </cell>
        </row>
        <row r="38">
          <cell r="C38">
            <v>218684</v>
          </cell>
        </row>
        <row r="39">
          <cell r="C39">
            <v>0</v>
          </cell>
        </row>
        <row r="40">
          <cell r="C40">
            <v>-6970000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tabSelected="1" topLeftCell="A16" workbookViewId="0">
      <selection activeCell="D48" sqref="D48:E49"/>
    </sheetView>
  </sheetViews>
  <sheetFormatPr defaultRowHeight="12" x14ac:dyDescent="0.2"/>
  <cols>
    <col min="1" max="1" width="8.28515625" style="1" customWidth="1"/>
    <col min="2" max="2" width="47.5703125" style="2" customWidth="1"/>
    <col min="3" max="3" width="8.42578125" style="2" customWidth="1"/>
    <col min="4" max="4" width="17.85546875" style="3" customWidth="1"/>
    <col min="5" max="5" width="19.28515625" style="4" customWidth="1"/>
    <col min="6" max="6" width="11" style="49" customWidth="1"/>
    <col min="7" max="16384" width="9.140625" style="1"/>
  </cols>
  <sheetData>
    <row r="2" spans="2:14" ht="44.25" customHeight="1" x14ac:dyDescent="0.2"/>
    <row r="4" spans="2:14" s="5" customFormat="1" ht="15" x14ac:dyDescent="0.25">
      <c r="B4" s="207" t="s">
        <v>0</v>
      </c>
      <c r="C4" s="207"/>
      <c r="D4" s="208"/>
      <c r="E4" s="208"/>
      <c r="F4" s="7"/>
    </row>
    <row r="5" spans="2:14" s="5" customFormat="1" ht="15" customHeight="1" x14ac:dyDescent="0.25">
      <c r="B5" s="6" t="s">
        <v>1</v>
      </c>
      <c r="C5" s="6"/>
      <c r="D5" s="7"/>
      <c r="E5" s="7"/>
      <c r="F5" s="7"/>
    </row>
    <row r="6" spans="2:14" s="8" customFormat="1" ht="13.5" customHeight="1" x14ac:dyDescent="0.25">
      <c r="D6" s="9"/>
      <c r="E6" s="10"/>
      <c r="F6" s="50"/>
    </row>
    <row r="7" spans="2:14" s="8" customFormat="1" ht="13.5" customHeight="1" x14ac:dyDescent="0.25">
      <c r="B7" s="11"/>
      <c r="C7" s="11"/>
      <c r="D7" s="12" t="s">
        <v>2</v>
      </c>
      <c r="E7" s="12" t="s">
        <v>3</v>
      </c>
      <c r="F7" s="50"/>
    </row>
    <row r="8" spans="2:14" s="8" customFormat="1" ht="28.5" x14ac:dyDescent="0.25">
      <c r="B8" s="13" t="s">
        <v>4</v>
      </c>
      <c r="C8" s="13"/>
      <c r="D8" s="14" t="s">
        <v>5</v>
      </c>
      <c r="E8" s="14" t="s">
        <v>6</v>
      </c>
      <c r="F8" s="50"/>
    </row>
    <row r="9" spans="2:14" s="15" customFormat="1" ht="14.25" x14ac:dyDescent="0.25">
      <c r="B9" s="16" t="s">
        <v>7</v>
      </c>
      <c r="C9" s="16"/>
      <c r="D9" s="17"/>
      <c r="E9" s="17"/>
      <c r="F9" s="51"/>
    </row>
    <row r="10" spans="2:14" s="15" customFormat="1" ht="12.75" x14ac:dyDescent="0.25">
      <c r="B10" s="18" t="s">
        <v>8</v>
      </c>
      <c r="C10" s="213">
        <v>5</v>
      </c>
      <c r="D10" s="19">
        <v>42440447</v>
      </c>
      <c r="E10" s="19">
        <v>58465256</v>
      </c>
      <c r="F10" s="52"/>
      <c r="G10" s="20"/>
      <c r="H10" s="20"/>
      <c r="I10" s="20"/>
      <c r="J10" s="20"/>
      <c r="K10" s="20"/>
      <c r="L10" s="20"/>
    </row>
    <row r="11" spans="2:14" s="15" customFormat="1" ht="12.75" x14ac:dyDescent="0.25">
      <c r="B11" s="18" t="s">
        <v>9</v>
      </c>
      <c r="C11" s="213">
        <v>6</v>
      </c>
      <c r="D11" s="19">
        <v>13356443</v>
      </c>
      <c r="E11" s="19">
        <v>13819802</v>
      </c>
      <c r="F11" s="51"/>
    </row>
    <row r="12" spans="2:14" s="15" customFormat="1" ht="12.75" x14ac:dyDescent="0.25">
      <c r="B12" s="18" t="s">
        <v>10</v>
      </c>
      <c r="C12" s="213">
        <v>7</v>
      </c>
      <c r="D12" s="19">
        <v>742526292</v>
      </c>
      <c r="E12" s="19">
        <v>691757745</v>
      </c>
      <c r="F12" s="51"/>
    </row>
    <row r="13" spans="2:14" s="15" customFormat="1" ht="15.75" customHeight="1" x14ac:dyDescent="0.25">
      <c r="B13" s="18" t="s">
        <v>11</v>
      </c>
      <c r="C13" s="213">
        <v>8</v>
      </c>
      <c r="D13" s="19">
        <v>69353858</v>
      </c>
      <c r="E13" s="19">
        <v>73665198</v>
      </c>
      <c r="F13" s="53"/>
      <c r="G13" s="21"/>
      <c r="H13" s="21"/>
      <c r="I13" s="21"/>
      <c r="J13" s="21"/>
      <c r="K13" s="21"/>
      <c r="L13" s="21"/>
      <c r="M13" s="21"/>
      <c r="N13" s="21"/>
    </row>
    <row r="14" spans="2:14" s="15" customFormat="1" ht="12.75" x14ac:dyDescent="0.25">
      <c r="B14" s="18" t="s">
        <v>12</v>
      </c>
      <c r="C14" s="213">
        <v>9</v>
      </c>
      <c r="D14" s="19">
        <v>46382465</v>
      </c>
      <c r="E14" s="19">
        <v>33782368</v>
      </c>
      <c r="F14" s="51"/>
    </row>
    <row r="15" spans="2:14" s="15" customFormat="1" ht="38.25" x14ac:dyDescent="0.25">
      <c r="B15" s="18" t="s">
        <v>13</v>
      </c>
      <c r="C15" s="213">
        <v>10</v>
      </c>
      <c r="D15" s="19">
        <v>0</v>
      </c>
      <c r="E15" s="19">
        <v>3000000</v>
      </c>
      <c r="F15" s="51"/>
    </row>
    <row r="16" spans="2:14" s="15" customFormat="1" ht="12.95" customHeight="1" x14ac:dyDescent="0.25">
      <c r="B16" s="18" t="s">
        <v>14</v>
      </c>
      <c r="C16" s="213">
        <v>11</v>
      </c>
      <c r="D16" s="19">
        <v>6907318</v>
      </c>
      <c r="E16" s="19">
        <v>2032870</v>
      </c>
      <c r="F16" s="51"/>
    </row>
    <row r="17" spans="2:7" s="15" customFormat="1" ht="12.75" x14ac:dyDescent="0.25">
      <c r="B17" s="22"/>
      <c r="C17" s="22"/>
      <c r="D17" s="20"/>
      <c r="E17" s="20"/>
      <c r="F17" s="51"/>
    </row>
    <row r="18" spans="2:7" s="15" customFormat="1" ht="12.75" x14ac:dyDescent="0.25">
      <c r="B18" s="23"/>
      <c r="C18" s="23"/>
      <c r="D18" s="24"/>
      <c r="E18" s="24"/>
      <c r="F18" s="51"/>
    </row>
    <row r="19" spans="2:7" s="15" customFormat="1" ht="15" x14ac:dyDescent="0.25">
      <c r="B19" s="25" t="s">
        <v>15</v>
      </c>
      <c r="C19" s="25"/>
      <c r="D19" s="26">
        <f>SUM(D10:D16)</f>
        <v>920966823</v>
      </c>
      <c r="E19" s="26">
        <f>SUM(E10:E16)</f>
        <v>876523239</v>
      </c>
      <c r="F19" s="54"/>
      <c r="G19" s="27"/>
    </row>
    <row r="20" spans="2:7" s="15" customFormat="1" ht="13.5" thickBot="1" x14ac:dyDescent="0.3">
      <c r="B20" s="28"/>
      <c r="C20" s="28"/>
      <c r="D20" s="29"/>
      <c r="E20" s="29"/>
      <c r="F20" s="51"/>
    </row>
    <row r="21" spans="2:7" s="15" customFormat="1" ht="12.75" x14ac:dyDescent="0.25">
      <c r="B21" s="30"/>
      <c r="C21" s="30"/>
      <c r="D21" s="20"/>
      <c r="E21" s="20"/>
      <c r="F21" s="51"/>
    </row>
    <row r="22" spans="2:7" s="15" customFormat="1" ht="12.75" x14ac:dyDescent="0.25">
      <c r="B22" s="16" t="s">
        <v>16</v>
      </c>
      <c r="C22" s="16"/>
      <c r="D22" s="19"/>
      <c r="E22" s="19"/>
      <c r="F22" s="51"/>
    </row>
    <row r="23" spans="2:7" s="15" customFormat="1" ht="12.75" x14ac:dyDescent="0.25">
      <c r="B23" s="18" t="s">
        <v>17</v>
      </c>
      <c r="C23" s="213">
        <v>13</v>
      </c>
      <c r="D23" s="19">
        <f>685654436+1933075</f>
        <v>687587511</v>
      </c>
      <c r="E23" s="19">
        <v>626946628</v>
      </c>
      <c r="F23" s="51"/>
    </row>
    <row r="24" spans="2:7" s="15" customFormat="1" ht="12.75" x14ac:dyDescent="0.25">
      <c r="B24" s="18" t="s">
        <v>18</v>
      </c>
      <c r="C24" s="213">
        <v>14</v>
      </c>
      <c r="D24" s="19">
        <v>45325197</v>
      </c>
      <c r="E24" s="19">
        <v>56362946</v>
      </c>
      <c r="F24" s="51"/>
    </row>
    <row r="25" spans="2:7" s="15" customFormat="1" ht="12.75" x14ac:dyDescent="0.25">
      <c r="B25" s="18" t="s">
        <v>19</v>
      </c>
      <c r="C25" s="213">
        <v>15</v>
      </c>
      <c r="D25" s="19">
        <v>28969428</v>
      </c>
      <c r="E25" s="19">
        <v>26260327</v>
      </c>
      <c r="F25" s="51"/>
    </row>
    <row r="26" spans="2:7" s="15" customFormat="1" ht="12.75" x14ac:dyDescent="0.25">
      <c r="B26" s="18" t="s">
        <v>20</v>
      </c>
      <c r="C26" s="213"/>
      <c r="D26" s="19">
        <v>12111113</v>
      </c>
      <c r="E26" s="19">
        <v>32924866</v>
      </c>
      <c r="F26" s="51"/>
    </row>
    <row r="27" spans="2:7" s="15" customFormat="1" ht="12.75" x14ac:dyDescent="0.25">
      <c r="B27" s="18" t="s">
        <v>21</v>
      </c>
      <c r="C27" s="213">
        <v>16</v>
      </c>
      <c r="D27" s="19">
        <v>50546624</v>
      </c>
      <c r="E27" s="19">
        <v>55092849</v>
      </c>
      <c r="F27" s="51"/>
    </row>
    <row r="28" spans="2:7" s="15" customFormat="1" ht="12.75" x14ac:dyDescent="0.25">
      <c r="B28" s="18" t="s">
        <v>22</v>
      </c>
      <c r="C28" s="213">
        <v>16</v>
      </c>
      <c r="D28" s="19">
        <v>11352946</v>
      </c>
      <c r="E28" s="19">
        <v>11196802</v>
      </c>
      <c r="F28" s="51"/>
    </row>
    <row r="29" spans="2:7" s="15" customFormat="1" ht="12.75" x14ac:dyDescent="0.25">
      <c r="B29" s="18" t="s">
        <v>23</v>
      </c>
      <c r="C29" s="213"/>
      <c r="D29" s="19">
        <v>5082920</v>
      </c>
      <c r="E29" s="19">
        <f>5180299-97379</f>
        <v>5082920</v>
      </c>
      <c r="F29" s="51"/>
    </row>
    <row r="30" spans="2:7" s="15" customFormat="1" ht="12.75" x14ac:dyDescent="0.25">
      <c r="B30" s="18" t="s">
        <v>24</v>
      </c>
      <c r="C30" s="213">
        <v>12</v>
      </c>
      <c r="D30" s="19">
        <f>3804182-1933075</f>
        <v>1871107</v>
      </c>
      <c r="E30" s="19">
        <v>1016605</v>
      </c>
      <c r="F30" s="51"/>
    </row>
    <row r="31" spans="2:7" s="15" customFormat="1" ht="12.75" x14ac:dyDescent="0.25">
      <c r="B31" s="22"/>
      <c r="C31" s="22"/>
      <c r="D31" s="20"/>
      <c r="E31" s="20"/>
      <c r="F31" s="51"/>
    </row>
    <row r="32" spans="2:7" s="15" customFormat="1" ht="12.75" x14ac:dyDescent="0.25">
      <c r="B32" s="23"/>
      <c r="C32" s="23"/>
      <c r="D32" s="24"/>
      <c r="E32" s="24"/>
      <c r="F32" s="51"/>
    </row>
    <row r="33" spans="2:7" s="31" customFormat="1" ht="15" x14ac:dyDescent="0.25">
      <c r="B33" s="25" t="s">
        <v>25</v>
      </c>
      <c r="C33" s="25"/>
      <c r="D33" s="26">
        <f>SUM(D23:D30)</f>
        <v>842846846</v>
      </c>
      <c r="E33" s="26">
        <f>SUM(E23:E30)</f>
        <v>814883943</v>
      </c>
      <c r="F33" s="54"/>
      <c r="G33" s="27"/>
    </row>
    <row r="34" spans="2:7" s="15" customFormat="1" ht="13.5" thickBot="1" x14ac:dyDescent="0.3">
      <c r="B34" s="28"/>
      <c r="C34" s="28"/>
      <c r="D34" s="29"/>
      <c r="E34" s="29"/>
      <c r="F34" s="51"/>
    </row>
    <row r="35" spans="2:7" s="15" customFormat="1" ht="12.75" x14ac:dyDescent="0.25">
      <c r="B35" s="30"/>
      <c r="C35" s="30"/>
      <c r="D35" s="20"/>
      <c r="E35" s="20"/>
      <c r="F35" s="51"/>
    </row>
    <row r="36" spans="2:7" s="15" customFormat="1" ht="12.75" x14ac:dyDescent="0.25">
      <c r="B36" s="16" t="s">
        <v>26</v>
      </c>
      <c r="C36" s="16"/>
      <c r="D36" s="20"/>
      <c r="E36" s="20"/>
      <c r="F36" s="51"/>
    </row>
    <row r="37" spans="2:7" s="15" customFormat="1" ht="12.75" x14ac:dyDescent="0.25">
      <c r="B37" s="18" t="s">
        <v>27</v>
      </c>
      <c r="C37" s="213">
        <v>17</v>
      </c>
      <c r="D37" s="19">
        <v>54500000</v>
      </c>
      <c r="E37" s="19">
        <v>41235000</v>
      </c>
      <c r="F37" s="51"/>
    </row>
    <row r="38" spans="2:7" s="15" customFormat="1" ht="12.75" x14ac:dyDescent="0.25">
      <c r="B38" s="18" t="s">
        <v>28</v>
      </c>
      <c r="C38" s="18"/>
      <c r="D38" s="19">
        <v>18070838</v>
      </c>
      <c r="E38" s="19">
        <v>16258694</v>
      </c>
      <c r="F38" s="51"/>
    </row>
    <row r="39" spans="2:7" s="15" customFormat="1" ht="12.75" x14ac:dyDescent="0.25">
      <c r="B39" s="22" t="s">
        <v>29</v>
      </c>
      <c r="C39" s="22"/>
      <c r="D39" s="19">
        <v>5549139</v>
      </c>
      <c r="E39" s="19">
        <f>4048223+97379</f>
        <v>4145602</v>
      </c>
      <c r="F39" s="51"/>
    </row>
    <row r="40" spans="2:7" s="15" customFormat="1" ht="12.75" x14ac:dyDescent="0.25">
      <c r="B40" s="22"/>
      <c r="C40" s="22"/>
      <c r="D40" s="20"/>
      <c r="E40" s="20"/>
      <c r="F40" s="51"/>
    </row>
    <row r="41" spans="2:7" s="15" customFormat="1" ht="12.75" x14ac:dyDescent="0.25">
      <c r="B41" s="32"/>
      <c r="C41" s="32"/>
      <c r="D41" s="24"/>
      <c r="E41" s="24"/>
      <c r="F41" s="51"/>
    </row>
    <row r="42" spans="2:7" s="31" customFormat="1" ht="15" x14ac:dyDescent="0.25">
      <c r="B42" s="25" t="s">
        <v>30</v>
      </c>
      <c r="C42" s="25"/>
      <c r="D42" s="26">
        <f>SUM(D37:D39)</f>
        <v>78119977</v>
      </c>
      <c r="E42" s="26">
        <f>SUM(E37:E39)</f>
        <v>61639296</v>
      </c>
      <c r="F42" s="54"/>
      <c r="G42" s="27"/>
    </row>
    <row r="43" spans="2:7" s="15" customFormat="1" ht="13.5" thickBot="1" x14ac:dyDescent="0.3">
      <c r="B43" s="28"/>
      <c r="C43" s="28"/>
      <c r="D43" s="29"/>
      <c r="E43" s="29"/>
      <c r="F43" s="51"/>
    </row>
    <row r="44" spans="2:7" s="15" customFormat="1" ht="12.75" x14ac:dyDescent="0.25">
      <c r="B44" s="33"/>
      <c r="C44" s="33"/>
      <c r="D44" s="34"/>
      <c r="E44" s="34"/>
      <c r="F44" s="51"/>
    </row>
    <row r="45" spans="2:7" s="31" customFormat="1" ht="12.75" x14ac:dyDescent="0.25">
      <c r="B45" s="25" t="s">
        <v>31</v>
      </c>
      <c r="C45" s="25"/>
      <c r="D45" s="26">
        <f>D42+D33</f>
        <v>920966823</v>
      </c>
      <c r="E45" s="26">
        <f>E42+E33</f>
        <v>876523239</v>
      </c>
      <c r="F45" s="55"/>
    </row>
    <row r="46" spans="2:7" s="15" customFormat="1" ht="13.5" thickBot="1" x14ac:dyDescent="0.3">
      <c r="B46" s="28"/>
      <c r="C46" s="28"/>
      <c r="D46" s="29"/>
      <c r="E46" s="29"/>
      <c r="F46" s="51"/>
    </row>
    <row r="47" spans="2:7" ht="4.5" hidden="1" customHeight="1" x14ac:dyDescent="0.2">
      <c r="B47" s="35"/>
      <c r="C47" s="35"/>
      <c r="D47" s="4"/>
    </row>
    <row r="48" spans="2:7" s="36" customFormat="1" ht="12.75" x14ac:dyDescent="0.2">
      <c r="B48" s="37" t="s">
        <v>32</v>
      </c>
      <c r="C48" s="214">
        <v>18</v>
      </c>
      <c r="D48" s="38">
        <v>14642</v>
      </c>
      <c r="E48" s="38">
        <v>15421</v>
      </c>
      <c r="F48" s="56"/>
    </row>
    <row r="49" spans="2:6" s="36" customFormat="1" ht="12.75" x14ac:dyDescent="0.2">
      <c r="B49" s="37" t="s">
        <v>33</v>
      </c>
      <c r="C49" s="214">
        <v>18</v>
      </c>
      <c r="D49" s="38">
        <v>10000</v>
      </c>
      <c r="E49" s="38">
        <v>10000</v>
      </c>
      <c r="F49" s="56"/>
    </row>
    <row r="50" spans="2:6" s="36" customFormat="1" ht="13.5" thickBot="1" x14ac:dyDescent="0.25">
      <c r="B50" s="28"/>
      <c r="C50" s="28"/>
      <c r="D50" s="29"/>
      <c r="E50" s="29"/>
      <c r="F50" s="56"/>
    </row>
    <row r="51" spans="2:6" s="36" customFormat="1" ht="12.75" x14ac:dyDescent="0.2">
      <c r="B51" s="39"/>
      <c r="C51" s="39"/>
      <c r="D51" s="40"/>
      <c r="E51" s="40"/>
      <c r="F51" s="56"/>
    </row>
    <row r="52" spans="2:6" s="44" customFormat="1" ht="33.75" customHeight="1" x14ac:dyDescent="0.25">
      <c r="B52" s="41" t="s">
        <v>34</v>
      </c>
      <c r="C52" s="41"/>
      <c r="D52" s="42" t="s">
        <v>34</v>
      </c>
      <c r="E52" s="42"/>
      <c r="F52" s="43"/>
    </row>
    <row r="53" spans="2:6" s="44" customFormat="1" ht="15" x14ac:dyDescent="0.25">
      <c r="B53" s="45" t="s">
        <v>35</v>
      </c>
      <c r="C53" s="45"/>
      <c r="D53" s="209" t="s">
        <v>36</v>
      </c>
      <c r="E53" s="209"/>
      <c r="F53" s="209"/>
    </row>
    <row r="54" spans="2:6" s="46" customFormat="1" ht="14.25" x14ac:dyDescent="0.2">
      <c r="B54" s="45" t="s">
        <v>37</v>
      </c>
      <c r="C54" s="45"/>
      <c r="D54" s="209" t="s">
        <v>38</v>
      </c>
      <c r="E54" s="209"/>
      <c r="F54" s="209"/>
    </row>
    <row r="55" spans="2:6" s="46" customFormat="1" ht="14.25" x14ac:dyDescent="0.2">
      <c r="B55" s="47"/>
      <c r="C55" s="47"/>
      <c r="E55" s="48"/>
    </row>
  </sheetData>
  <mergeCells count="3">
    <mergeCell ref="B4:E4"/>
    <mergeCell ref="D53:F53"/>
    <mergeCell ref="D54:F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4"/>
  <sheetViews>
    <sheetView workbookViewId="0">
      <selection activeCell="F10" sqref="F10:G10"/>
    </sheetView>
  </sheetViews>
  <sheetFormatPr defaultRowHeight="12.75" x14ac:dyDescent="0.2"/>
  <cols>
    <col min="1" max="1" width="6.85546875" style="105" customWidth="1"/>
    <col min="2" max="2" width="50.85546875" style="118" customWidth="1"/>
    <col min="3" max="3" width="6.140625" style="118" customWidth="1"/>
    <col min="4" max="4" width="19.28515625" style="104" customWidth="1"/>
    <col min="5" max="5" width="16.7109375" style="104" customWidth="1"/>
    <col min="6" max="6" width="11.28515625" style="105" bestFit="1" customWidth="1"/>
    <col min="7" max="16384" width="9.140625" style="105"/>
  </cols>
  <sheetData>
    <row r="6" spans="1:6" s="57" customFormat="1" ht="16.5" customHeight="1" x14ac:dyDescent="0.25">
      <c r="B6" s="210" t="s">
        <v>39</v>
      </c>
      <c r="C6" s="210"/>
      <c r="D6" s="210"/>
      <c r="E6" s="210"/>
    </row>
    <row r="7" spans="1:6" s="57" customFormat="1" ht="14.25" x14ac:dyDescent="0.25">
      <c r="B7" s="58" t="s">
        <v>40</v>
      </c>
      <c r="C7" s="58"/>
      <c r="D7" s="59"/>
      <c r="E7" s="59"/>
    </row>
    <row r="8" spans="1:6" s="57" customFormat="1" ht="14.25" x14ac:dyDescent="0.25">
      <c r="B8" s="58"/>
      <c r="C8" s="58"/>
      <c r="D8" s="59"/>
      <c r="E8" s="59"/>
    </row>
    <row r="9" spans="1:6" s="57" customFormat="1" x14ac:dyDescent="0.25">
      <c r="D9" s="60" t="s">
        <v>2</v>
      </c>
      <c r="E9" s="60" t="s">
        <v>41</v>
      </c>
    </row>
    <row r="10" spans="1:6" s="57" customFormat="1" ht="25.5" x14ac:dyDescent="0.25">
      <c r="B10" s="13" t="s">
        <v>4</v>
      </c>
      <c r="C10" s="13"/>
      <c r="D10" s="61" t="s">
        <v>5</v>
      </c>
      <c r="E10" s="61" t="s">
        <v>5</v>
      </c>
    </row>
    <row r="11" spans="1:6" s="57" customFormat="1" x14ac:dyDescent="0.25">
      <c r="B11" s="11"/>
      <c r="C11" s="11"/>
      <c r="D11" s="59"/>
      <c r="E11" s="59"/>
    </row>
    <row r="12" spans="1:6" s="57" customFormat="1" x14ac:dyDescent="0.25">
      <c r="A12" s="15"/>
      <c r="B12" s="62" t="s">
        <v>42</v>
      </c>
      <c r="C12" s="215">
        <v>19</v>
      </c>
      <c r="D12" s="63">
        <v>44490786</v>
      </c>
      <c r="E12" s="63">
        <v>27640135</v>
      </c>
      <c r="F12" s="63"/>
    </row>
    <row r="13" spans="1:6" s="57" customFormat="1" x14ac:dyDescent="0.25">
      <c r="A13" s="15"/>
      <c r="B13" s="64" t="s">
        <v>43</v>
      </c>
      <c r="C13" s="216">
        <v>19</v>
      </c>
      <c r="D13" s="63">
        <f>-28814483+1032</f>
        <v>-28813451</v>
      </c>
      <c r="E13" s="63">
        <f>-14974355+6883</f>
        <v>-14967472</v>
      </c>
      <c r="F13" s="63"/>
    </row>
    <row r="14" spans="1:6" s="57" customFormat="1" x14ac:dyDescent="0.25">
      <c r="A14" s="15"/>
      <c r="B14" s="65"/>
      <c r="C14" s="65"/>
      <c r="D14" s="66"/>
      <c r="E14" s="66"/>
      <c r="F14" s="67"/>
    </row>
    <row r="15" spans="1:6" s="57" customFormat="1" x14ac:dyDescent="0.25">
      <c r="B15" s="62"/>
      <c r="C15" s="62"/>
      <c r="D15" s="68"/>
      <c r="E15" s="68"/>
      <c r="F15" s="67"/>
    </row>
    <row r="16" spans="1:6" s="57" customFormat="1" x14ac:dyDescent="0.25">
      <c r="B16" s="69" t="s">
        <v>44</v>
      </c>
      <c r="C16" s="69"/>
      <c r="D16" s="70">
        <f>SUM(D12:D13)</f>
        <v>15677335</v>
      </c>
      <c r="E16" s="70">
        <f>SUM(E12:E13)</f>
        <v>12672663</v>
      </c>
      <c r="F16" s="70"/>
    </row>
    <row r="17" spans="1:6" s="57" customFormat="1" ht="25.5" x14ac:dyDescent="0.25">
      <c r="A17" s="15"/>
      <c r="B17" s="71" t="s">
        <v>45</v>
      </c>
      <c r="C17" s="71"/>
      <c r="D17" s="63">
        <v>-4340871</v>
      </c>
      <c r="E17" s="63">
        <v>-3967023</v>
      </c>
      <c r="F17" s="72"/>
    </row>
    <row r="18" spans="1:6" s="57" customFormat="1" x14ac:dyDescent="0.25">
      <c r="A18" s="15"/>
      <c r="B18" s="65"/>
      <c r="C18" s="65"/>
      <c r="D18" s="66"/>
      <c r="E18" s="66"/>
      <c r="F18" s="72"/>
    </row>
    <row r="19" spans="1:6" s="57" customFormat="1" x14ac:dyDescent="0.25">
      <c r="B19" s="62"/>
      <c r="C19" s="62"/>
      <c r="D19" s="68"/>
      <c r="E19" s="68"/>
      <c r="F19" s="72"/>
    </row>
    <row r="20" spans="1:6" s="57" customFormat="1" ht="26.25" customHeight="1" x14ac:dyDescent="0.25">
      <c r="B20" s="73" t="s">
        <v>46</v>
      </c>
      <c r="C20" s="73"/>
      <c r="D20" s="70">
        <f>SUM(D16:D17)</f>
        <v>11336464</v>
      </c>
      <c r="E20" s="70">
        <f>SUM(E16:E17)</f>
        <v>8705640</v>
      </c>
      <c r="F20" s="72"/>
    </row>
    <row r="21" spans="1:6" s="57" customFormat="1" x14ac:dyDescent="0.25">
      <c r="A21" s="15"/>
      <c r="B21" s="71" t="s">
        <v>47</v>
      </c>
      <c r="C21" s="71"/>
      <c r="D21" s="63">
        <v>2014453</v>
      </c>
      <c r="E21" s="63">
        <v>1446706</v>
      </c>
      <c r="F21" s="72"/>
    </row>
    <row r="22" spans="1:6" s="57" customFormat="1" x14ac:dyDescent="0.25">
      <c r="A22" s="15"/>
      <c r="B22" s="71" t="s">
        <v>48</v>
      </c>
      <c r="C22" s="71"/>
      <c r="D22" s="63">
        <v>-166545</v>
      </c>
      <c r="E22" s="63">
        <v>-98019</v>
      </c>
      <c r="F22" s="72"/>
    </row>
    <row r="23" spans="1:6" s="57" customFormat="1" x14ac:dyDescent="0.25">
      <c r="A23" s="15"/>
      <c r="B23" s="71" t="s">
        <v>49</v>
      </c>
      <c r="C23" s="217">
        <v>20</v>
      </c>
      <c r="D23" s="63">
        <v>4710872</v>
      </c>
      <c r="E23" s="63">
        <v>-132006</v>
      </c>
      <c r="F23" s="72"/>
    </row>
    <row r="24" spans="1:6" s="57" customFormat="1" ht="39.75" customHeight="1" x14ac:dyDescent="0.25">
      <c r="A24" s="15"/>
      <c r="B24" s="71" t="s">
        <v>50</v>
      </c>
      <c r="C24" s="71"/>
      <c r="D24" s="63">
        <v>-8184716</v>
      </c>
      <c r="E24" s="63">
        <v>-1734841</v>
      </c>
      <c r="F24" s="72"/>
    </row>
    <row r="25" spans="1:6" s="57" customFormat="1" ht="25.5" x14ac:dyDescent="0.25">
      <c r="A25" s="15"/>
      <c r="B25" s="71" t="s">
        <v>51</v>
      </c>
      <c r="C25" s="71"/>
      <c r="D25" s="63">
        <v>96177</v>
      </c>
      <c r="E25" s="63">
        <v>10320</v>
      </c>
      <c r="F25" s="72"/>
    </row>
    <row r="26" spans="1:6" s="57" customFormat="1" x14ac:dyDescent="0.25">
      <c r="A26" s="15"/>
      <c r="B26" s="71" t="s">
        <v>52</v>
      </c>
      <c r="C26" s="71"/>
      <c r="D26" s="63">
        <f>303022-1032</f>
        <v>301990</v>
      </c>
      <c r="E26" s="63">
        <f>101799-6883</f>
        <v>94916</v>
      </c>
      <c r="F26" s="72"/>
    </row>
    <row r="27" spans="1:6" s="74" customFormat="1" x14ac:dyDescent="0.25">
      <c r="B27" s="73" t="s">
        <v>53</v>
      </c>
      <c r="C27" s="73"/>
      <c r="D27" s="70">
        <f>SUM(D20:D26)</f>
        <v>10108695</v>
      </c>
      <c r="E27" s="70">
        <f>SUM(E20:E26)</f>
        <v>8292716</v>
      </c>
      <c r="F27" s="75"/>
    </row>
    <row r="28" spans="1:6" s="57" customFormat="1" x14ac:dyDescent="0.25">
      <c r="A28" s="15"/>
      <c r="B28" s="71" t="s">
        <v>54</v>
      </c>
      <c r="C28" s="217">
        <v>21</v>
      </c>
      <c r="D28" s="63">
        <v>-7852546</v>
      </c>
      <c r="E28" s="63">
        <v>-5505951</v>
      </c>
      <c r="F28" s="63"/>
    </row>
    <row r="29" spans="1:6" s="57" customFormat="1" ht="15.75" customHeight="1" x14ac:dyDescent="0.25">
      <c r="A29" s="15"/>
      <c r="B29" s="71" t="s">
        <v>55</v>
      </c>
      <c r="C29" s="71"/>
      <c r="D29" s="63">
        <v>-322773</v>
      </c>
      <c r="E29" s="63">
        <v>-6846</v>
      </c>
      <c r="F29" s="72"/>
    </row>
    <row r="30" spans="1:6" s="74" customFormat="1" ht="14.25" customHeight="1" x14ac:dyDescent="0.25">
      <c r="B30" s="73" t="s">
        <v>56</v>
      </c>
      <c r="C30" s="73"/>
      <c r="D30" s="70">
        <f>SUM(D27,D28,D29)</f>
        <v>1933376</v>
      </c>
      <c r="E30" s="70">
        <f>SUM(E27,E28,E29)</f>
        <v>2779919</v>
      </c>
      <c r="F30" s="75"/>
    </row>
    <row r="31" spans="1:6" s="57" customFormat="1" x14ac:dyDescent="0.25">
      <c r="A31" s="15"/>
      <c r="B31" s="71" t="s">
        <v>57</v>
      </c>
      <c r="C31" s="71"/>
      <c r="D31" s="63">
        <v>-239620</v>
      </c>
      <c r="E31" s="63">
        <v>-345500</v>
      </c>
      <c r="F31" s="72"/>
    </row>
    <row r="32" spans="1:6" s="57" customFormat="1" x14ac:dyDescent="0.25">
      <c r="B32" s="71"/>
      <c r="C32" s="71"/>
      <c r="D32" s="63"/>
      <c r="E32" s="63"/>
      <c r="F32" s="72"/>
    </row>
    <row r="33" spans="1:7" s="74" customFormat="1" ht="15" x14ac:dyDescent="0.25">
      <c r="B33" s="76" t="s">
        <v>58</v>
      </c>
      <c r="C33" s="76"/>
      <c r="D33" s="77">
        <f>SUM(D30,D31)</f>
        <v>1693756</v>
      </c>
      <c r="E33" s="77">
        <f>SUM(E30,E31)</f>
        <v>2434419</v>
      </c>
      <c r="F33" s="78"/>
      <c r="G33" s="79"/>
    </row>
    <row r="34" spans="1:7" s="57" customFormat="1" x14ac:dyDescent="0.25">
      <c r="B34" s="65"/>
      <c r="C34" s="65"/>
      <c r="D34" s="66"/>
      <c r="E34" s="66"/>
      <c r="F34" s="72"/>
    </row>
    <row r="35" spans="1:7" s="80" customFormat="1" x14ac:dyDescent="0.25">
      <c r="B35" s="81" t="s">
        <v>59</v>
      </c>
      <c r="C35" s="81"/>
      <c r="D35" s="82"/>
      <c r="E35" s="82"/>
    </row>
    <row r="36" spans="1:7" s="80" customFormat="1" ht="25.5" hidden="1" x14ac:dyDescent="0.25">
      <c r="B36" s="16" t="s">
        <v>60</v>
      </c>
      <c r="C36" s="16"/>
      <c r="D36" s="82"/>
      <c r="E36" s="82"/>
    </row>
    <row r="37" spans="1:7" s="80" customFormat="1" hidden="1" x14ac:dyDescent="0.25">
      <c r="B37" s="18" t="s">
        <v>61</v>
      </c>
      <c r="C37" s="18"/>
      <c r="D37" s="82"/>
      <c r="E37" s="82"/>
    </row>
    <row r="38" spans="1:7" s="80" customFormat="1" ht="25.5" hidden="1" x14ac:dyDescent="0.25">
      <c r="B38" s="18" t="s">
        <v>62</v>
      </c>
      <c r="C38" s="18"/>
      <c r="D38" s="82"/>
      <c r="E38" s="82"/>
    </row>
    <row r="39" spans="1:7" s="80" customFormat="1" ht="25.5" hidden="1" x14ac:dyDescent="0.25">
      <c r="A39" s="15"/>
      <c r="B39" s="18" t="s">
        <v>63</v>
      </c>
      <c r="C39" s="18"/>
      <c r="D39" s="63"/>
      <c r="E39" s="63"/>
    </row>
    <row r="40" spans="1:7" s="80" customFormat="1" ht="25.5" x14ac:dyDescent="0.25">
      <c r="B40" s="16" t="s">
        <v>64</v>
      </c>
      <c r="C40" s="16"/>
      <c r="D40" s="82"/>
      <c r="E40" s="82"/>
    </row>
    <row r="41" spans="1:7" s="80" customFormat="1" ht="25.5" x14ac:dyDescent="0.25">
      <c r="B41" s="18" t="s">
        <v>65</v>
      </c>
      <c r="C41" s="18"/>
      <c r="D41" s="82"/>
      <c r="E41" s="82"/>
    </row>
    <row r="42" spans="1:7" s="80" customFormat="1" x14ac:dyDescent="0.25">
      <c r="A42" s="15"/>
      <c r="B42" s="18" t="s">
        <v>66</v>
      </c>
      <c r="C42" s="18"/>
      <c r="D42" s="63">
        <v>1906371</v>
      </c>
      <c r="E42" s="63">
        <v>426360</v>
      </c>
    </row>
    <row r="43" spans="1:7" s="80" customFormat="1" ht="25.5" x14ac:dyDescent="0.25">
      <c r="A43" s="15"/>
      <c r="B43" s="18" t="s">
        <v>67</v>
      </c>
      <c r="C43" s="18"/>
      <c r="D43" s="63">
        <v>-94227</v>
      </c>
      <c r="E43" s="63">
        <v>-8939</v>
      </c>
    </row>
    <row r="44" spans="1:7" s="80" customFormat="1" ht="8.25" customHeight="1" x14ac:dyDescent="0.25">
      <c r="B44" s="83"/>
      <c r="C44" s="83"/>
      <c r="D44" s="83"/>
      <c r="E44" s="83"/>
    </row>
    <row r="45" spans="1:7" s="80" customFormat="1" x14ac:dyDescent="0.25">
      <c r="A45" s="15"/>
      <c r="B45" s="67" t="s">
        <v>68</v>
      </c>
      <c r="C45" s="67"/>
      <c r="D45" s="84">
        <f>SUM(D38:D43)</f>
        <v>1812144</v>
      </c>
      <c r="E45" s="84">
        <f>SUM(E38:E43)</f>
        <v>417421</v>
      </c>
    </row>
    <row r="46" spans="1:7" s="80" customFormat="1" ht="7.5" customHeight="1" x14ac:dyDescent="0.25">
      <c r="B46" s="66"/>
      <c r="C46" s="66"/>
      <c r="D46" s="66"/>
      <c r="E46" s="66"/>
    </row>
    <row r="47" spans="1:7" s="80" customFormat="1" ht="9.75" customHeight="1" x14ac:dyDescent="0.25">
      <c r="B47" s="68"/>
      <c r="C47" s="68"/>
      <c r="D47" s="68"/>
      <c r="E47" s="68"/>
    </row>
    <row r="48" spans="1:7" s="80" customFormat="1" x14ac:dyDescent="0.25">
      <c r="B48" s="81" t="s">
        <v>69</v>
      </c>
      <c r="C48" s="81"/>
      <c r="D48" s="85">
        <f>SUM(D33,D45)</f>
        <v>3505900</v>
      </c>
      <c r="E48" s="85">
        <f>SUM(E33,E45)</f>
        <v>2851840</v>
      </c>
    </row>
    <row r="49" spans="2:8" s="80" customFormat="1" ht="5.25" customHeight="1" thickBot="1" x14ac:dyDescent="0.3">
      <c r="B49" s="86"/>
      <c r="C49" s="86"/>
      <c r="D49" s="86"/>
      <c r="E49" s="86"/>
    </row>
    <row r="50" spans="2:8" s="89" customFormat="1" ht="27" hidden="1" customHeight="1" x14ac:dyDescent="0.2">
      <c r="B50" s="73" t="s">
        <v>70</v>
      </c>
      <c r="C50" s="73"/>
      <c r="D50" s="87" t="e">
        <f>#REF!/D53*1000</f>
        <v>#REF!</v>
      </c>
      <c r="E50" s="87" t="e">
        <f>#REF!/E53*1000</f>
        <v>#REF!</v>
      </c>
      <c r="F50" s="87"/>
      <c r="G50" s="88"/>
      <c r="H50" s="88"/>
    </row>
    <row r="51" spans="2:8" s="89" customFormat="1" ht="6" hidden="1" customHeight="1" x14ac:dyDescent="0.2">
      <c r="B51" s="90"/>
      <c r="C51" s="90"/>
      <c r="D51" s="91"/>
      <c r="E51" s="92"/>
      <c r="F51" s="93"/>
      <c r="G51" s="88"/>
      <c r="H51" s="88"/>
    </row>
    <row r="52" spans="2:8" s="89" customFormat="1" ht="8.25" hidden="1" customHeight="1" x14ac:dyDescent="0.2">
      <c r="B52" s="62"/>
      <c r="C52" s="62"/>
      <c r="D52" s="94"/>
      <c r="E52" s="95"/>
      <c r="F52" s="95"/>
      <c r="G52" s="88"/>
      <c r="H52" s="88"/>
    </row>
    <row r="53" spans="2:8" s="89" customFormat="1" hidden="1" x14ac:dyDescent="0.2">
      <c r="B53" s="73" t="s">
        <v>71</v>
      </c>
      <c r="C53" s="73"/>
      <c r="D53" s="96">
        <f>E68</f>
        <v>500000</v>
      </c>
      <c r="E53" s="97">
        <v>332290</v>
      </c>
      <c r="F53" s="98"/>
      <c r="G53" s="88"/>
      <c r="H53" s="88"/>
    </row>
    <row r="54" spans="2:8" s="89" customFormat="1" ht="4.5" hidden="1" customHeight="1" x14ac:dyDescent="0.2">
      <c r="B54" s="99"/>
      <c r="C54" s="99"/>
      <c r="D54" s="100"/>
      <c r="E54" s="100"/>
      <c r="F54" s="101"/>
      <c r="G54" s="88"/>
      <c r="H54" s="88"/>
    </row>
    <row r="55" spans="2:8" s="102" customFormat="1" x14ac:dyDescent="0.2">
      <c r="D55" s="103"/>
      <c r="E55" s="104"/>
      <c r="G55" s="105"/>
      <c r="H55" s="105"/>
    </row>
    <row r="56" spans="2:8" s="102" customFormat="1" x14ac:dyDescent="0.2">
      <c r="D56" s="103"/>
      <c r="E56" s="104"/>
      <c r="G56" s="105"/>
      <c r="H56" s="105"/>
    </row>
    <row r="57" spans="2:8" s="44" customFormat="1" ht="15" x14ac:dyDescent="0.25">
      <c r="B57" s="106" t="s">
        <v>34</v>
      </c>
      <c r="C57" s="106"/>
      <c r="D57" s="42" t="s">
        <v>34</v>
      </c>
      <c r="E57" s="42"/>
      <c r="F57" s="43"/>
    </row>
    <row r="58" spans="2:8" s="44" customFormat="1" ht="15" x14ac:dyDescent="0.25">
      <c r="B58" s="107" t="s">
        <v>35</v>
      </c>
      <c r="C58" s="107"/>
      <c r="D58" s="209" t="s">
        <v>36</v>
      </c>
      <c r="E58" s="209"/>
      <c r="F58" s="209"/>
    </row>
    <row r="59" spans="2:8" s="46" customFormat="1" ht="14.25" x14ac:dyDescent="0.2">
      <c r="B59" s="107" t="s">
        <v>37</v>
      </c>
      <c r="C59" s="107"/>
      <c r="D59" s="209" t="s">
        <v>38</v>
      </c>
      <c r="E59" s="209"/>
      <c r="F59" s="209"/>
    </row>
    <row r="60" spans="2:8" s="46" customFormat="1" ht="14.25" x14ac:dyDescent="0.2">
      <c r="B60" s="108"/>
      <c r="C60" s="108"/>
      <c r="D60" s="48"/>
      <c r="E60" s="48"/>
    </row>
    <row r="61" spans="2:8" s="1" customFormat="1" ht="12" x14ac:dyDescent="0.2">
      <c r="B61" s="3"/>
      <c r="C61" s="3"/>
      <c r="D61" s="4"/>
      <c r="E61" s="4"/>
    </row>
    <row r="64" spans="2:8" s="111" customFormat="1" x14ac:dyDescent="0.2">
      <c r="B64" s="109" t="s">
        <v>72</v>
      </c>
      <c r="C64" s="109"/>
      <c r="D64" s="110">
        <v>500000</v>
      </c>
      <c r="E64" s="110">
        <v>500000</v>
      </c>
    </row>
    <row r="65" spans="2:8" s="111" customFormat="1" x14ac:dyDescent="0.2">
      <c r="B65" s="112" t="s">
        <v>73</v>
      </c>
      <c r="C65" s="112"/>
      <c r="D65" s="113">
        <v>950000</v>
      </c>
      <c r="E65" s="113">
        <v>500000</v>
      </c>
    </row>
    <row r="66" spans="2:8" s="111" customFormat="1" x14ac:dyDescent="0.2">
      <c r="B66" s="112" t="s">
        <v>74</v>
      </c>
      <c r="C66" s="112"/>
      <c r="D66" s="113">
        <v>950000</v>
      </c>
      <c r="E66" s="113">
        <v>500000</v>
      </c>
    </row>
    <row r="67" spans="2:8" s="111" customFormat="1" x14ac:dyDescent="0.2">
      <c r="B67" s="112" t="s">
        <v>75</v>
      </c>
      <c r="C67" s="112"/>
      <c r="D67" s="113">
        <f>D66</f>
        <v>950000</v>
      </c>
      <c r="E67" s="113">
        <f>E66</f>
        <v>500000</v>
      </c>
    </row>
    <row r="68" spans="2:8" s="111" customFormat="1" x14ac:dyDescent="0.2">
      <c r="B68" s="114"/>
      <c r="C68" s="114"/>
      <c r="D68" s="113">
        <f>AVERAGE(D64,D66,D65,D67)</f>
        <v>837500</v>
      </c>
      <c r="E68" s="113">
        <f>AVERAGE(E64,E66,E65,E67)</f>
        <v>500000</v>
      </c>
    </row>
    <row r="69" spans="2:8" s="111" customFormat="1" x14ac:dyDescent="0.2">
      <c r="B69" s="112"/>
      <c r="C69" s="112"/>
      <c r="D69" s="115"/>
      <c r="E69" s="116"/>
    </row>
    <row r="70" spans="2:8" s="117" customFormat="1" x14ac:dyDescent="0.2">
      <c r="B70" s="112" t="s">
        <v>76</v>
      </c>
      <c r="C70" s="112"/>
      <c r="D70" s="110">
        <v>332290</v>
      </c>
      <c r="E70" s="116"/>
      <c r="G70" s="111"/>
      <c r="H70" s="111"/>
    </row>
    <row r="71" spans="2:8" s="117" customFormat="1" x14ac:dyDescent="0.2">
      <c r="B71" s="112" t="s">
        <v>73</v>
      </c>
      <c r="C71" s="112"/>
      <c r="D71" s="113">
        <f>D70</f>
        <v>332290</v>
      </c>
      <c r="E71" s="116"/>
      <c r="G71" s="111"/>
      <c r="H71" s="111"/>
    </row>
    <row r="72" spans="2:8" s="117" customFormat="1" x14ac:dyDescent="0.2">
      <c r="B72" s="112" t="s">
        <v>74</v>
      </c>
      <c r="C72" s="112"/>
      <c r="D72" s="113">
        <f>D71</f>
        <v>332290</v>
      </c>
      <c r="E72" s="116"/>
      <c r="G72" s="111"/>
      <c r="H72" s="111"/>
    </row>
    <row r="73" spans="2:8" s="117" customFormat="1" x14ac:dyDescent="0.2">
      <c r="B73" s="112" t="s">
        <v>77</v>
      </c>
      <c r="C73" s="112"/>
      <c r="D73" s="113">
        <f>D72</f>
        <v>332290</v>
      </c>
      <c r="E73" s="116"/>
      <c r="G73" s="111"/>
      <c r="H73" s="111"/>
    </row>
    <row r="74" spans="2:8" s="111" customFormat="1" x14ac:dyDescent="0.2">
      <c r="B74" s="112"/>
      <c r="C74" s="112"/>
      <c r="D74" s="113">
        <f>AVERAGE(D70,D72,D71,D73)</f>
        <v>332290</v>
      </c>
      <c r="E74" s="116"/>
    </row>
  </sheetData>
  <mergeCells count="3">
    <mergeCell ref="B6:E6"/>
    <mergeCell ref="D58:F58"/>
    <mergeCell ref="D59:F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82"/>
  <sheetViews>
    <sheetView topLeftCell="A49" workbookViewId="0">
      <selection sqref="A1:XFD1048576"/>
    </sheetView>
  </sheetViews>
  <sheetFormatPr defaultRowHeight="12.75" x14ac:dyDescent="0.2"/>
  <cols>
    <col min="1" max="1" width="55" style="120" customWidth="1"/>
    <col min="2" max="2" width="14.7109375" style="120" customWidth="1"/>
    <col min="3" max="3" width="16.7109375" style="120" customWidth="1"/>
    <col min="4" max="4" width="12.5703125" style="120" customWidth="1"/>
    <col min="5" max="16384" width="9.140625" style="120"/>
  </cols>
  <sheetData>
    <row r="6" spans="1:4" x14ac:dyDescent="0.2">
      <c r="A6" s="119" t="s">
        <v>78</v>
      </c>
      <c r="B6" s="119"/>
    </row>
    <row r="7" spans="1:4" x14ac:dyDescent="0.2">
      <c r="A7" s="211" t="s">
        <v>79</v>
      </c>
      <c r="B7" s="211"/>
      <c r="C7" s="211"/>
      <c r="D7" s="211"/>
    </row>
    <row r="8" spans="1:4" x14ac:dyDescent="0.2">
      <c r="A8" s="121"/>
      <c r="B8" s="121"/>
      <c r="C8" s="122"/>
      <c r="D8" s="122"/>
    </row>
    <row r="9" spans="1:4" x14ac:dyDescent="0.2">
      <c r="A9" s="123"/>
      <c r="B9" s="124"/>
      <c r="D9" s="125"/>
    </row>
    <row r="10" spans="1:4" x14ac:dyDescent="0.2">
      <c r="A10" s="123"/>
      <c r="B10" s="126"/>
    </row>
    <row r="11" spans="1:4" x14ac:dyDescent="0.2">
      <c r="A11" s="127"/>
      <c r="B11" s="60" t="s">
        <v>2</v>
      </c>
      <c r="C11" s="60" t="s">
        <v>41</v>
      </c>
    </row>
    <row r="12" spans="1:4" ht="25.5" x14ac:dyDescent="0.2">
      <c r="A12" s="128" t="s">
        <v>4</v>
      </c>
      <c r="B12" s="61" t="s">
        <v>5</v>
      </c>
      <c r="C12" s="61" t="s">
        <v>5</v>
      </c>
    </row>
    <row r="13" spans="1:4" x14ac:dyDescent="0.2">
      <c r="A13" s="129"/>
    </row>
    <row r="14" spans="1:4" x14ac:dyDescent="0.2">
      <c r="A14" s="129" t="s">
        <v>80</v>
      </c>
      <c r="B14" s="130"/>
    </row>
    <row r="15" spans="1:4" x14ac:dyDescent="0.2">
      <c r="A15" s="131" t="s">
        <v>81</v>
      </c>
      <c r="B15" s="132">
        <f>'[1]Движение для FS3'!C8</f>
        <v>31059182</v>
      </c>
      <c r="C15" s="132">
        <v>16103384</v>
      </c>
    </row>
    <row r="16" spans="1:4" x14ac:dyDescent="0.2">
      <c r="A16" s="131" t="s">
        <v>82</v>
      </c>
      <c r="B16" s="132">
        <f>'[1]Движение для FS3'!C9</f>
        <v>-26005433</v>
      </c>
      <c r="C16" s="132">
        <v>-11710682</v>
      </c>
    </row>
    <row r="17" spans="1:3" x14ac:dyDescent="0.2">
      <c r="A17" s="131" t="s">
        <v>83</v>
      </c>
      <c r="B17" s="132">
        <f>'[1]Движение для FS3'!C10</f>
        <v>1914870</v>
      </c>
      <c r="C17" s="132">
        <v>1379964</v>
      </c>
    </row>
    <row r="18" spans="1:3" x14ac:dyDescent="0.2">
      <c r="A18" s="131" t="s">
        <v>84</v>
      </c>
      <c r="B18" s="132">
        <f>'[1]Движение для FS3'!C11</f>
        <v>-162102</v>
      </c>
      <c r="C18" s="132">
        <v>-95688</v>
      </c>
    </row>
    <row r="19" spans="1:3" ht="13.5" customHeight="1" x14ac:dyDescent="0.2">
      <c r="A19" s="131" t="s">
        <v>85</v>
      </c>
      <c r="B19" s="132">
        <f>'[1]Движение для FS3'!C12</f>
        <v>1638147</v>
      </c>
      <c r="C19" s="132">
        <v>497157</v>
      </c>
    </row>
    <row r="20" spans="1:3" ht="25.5" x14ac:dyDescent="0.2">
      <c r="A20" s="131" t="s">
        <v>86</v>
      </c>
      <c r="B20" s="132">
        <f>'[1]Движение для FS3'!C13</f>
        <v>-5184716</v>
      </c>
      <c r="C20" s="132">
        <v>-1625930</v>
      </c>
    </row>
    <row r="21" spans="1:3" ht="25.5" x14ac:dyDescent="0.2">
      <c r="A21" s="131" t="s">
        <v>87</v>
      </c>
      <c r="B21" s="132">
        <f>'[1]Движение для FS3'!C14</f>
        <v>0</v>
      </c>
      <c r="C21" s="132">
        <v>10320</v>
      </c>
    </row>
    <row r="22" spans="1:3" x14ac:dyDescent="0.2">
      <c r="A22" s="131" t="s">
        <v>88</v>
      </c>
      <c r="B22" s="132">
        <f>'[1]Движение для FS3'!C15</f>
        <v>309386</v>
      </c>
      <c r="C22" s="132">
        <v>164574</v>
      </c>
    </row>
    <row r="23" spans="1:3" ht="15" customHeight="1" x14ac:dyDescent="0.2">
      <c r="A23" s="131" t="s">
        <v>89</v>
      </c>
      <c r="B23" s="132">
        <f>'[1]Движение для FS3'!C16</f>
        <v>-6613584</v>
      </c>
      <c r="C23" s="132">
        <v>-4870116</v>
      </c>
    </row>
    <row r="24" spans="1:3" x14ac:dyDescent="0.2">
      <c r="A24" s="133"/>
      <c r="B24" s="134"/>
      <c r="C24" s="135"/>
    </row>
    <row r="25" spans="1:3" x14ac:dyDescent="0.2">
      <c r="A25" s="131"/>
      <c r="B25" s="136"/>
    </row>
    <row r="26" spans="1:3" ht="25.5" x14ac:dyDescent="0.2">
      <c r="A26" s="129" t="s">
        <v>90</v>
      </c>
      <c r="B26" s="137">
        <f>SUM(B15:B23)</f>
        <v>-3044250</v>
      </c>
      <c r="C26" s="137">
        <f>SUM(C15:C23)</f>
        <v>-147017</v>
      </c>
    </row>
    <row r="27" spans="1:3" x14ac:dyDescent="0.2">
      <c r="A27" s="138"/>
      <c r="B27" s="134"/>
      <c r="C27" s="135"/>
    </row>
    <row r="28" spans="1:3" x14ac:dyDescent="0.2">
      <c r="A28" s="129"/>
      <c r="B28" s="136"/>
    </row>
    <row r="29" spans="1:3" x14ac:dyDescent="0.2">
      <c r="A29" s="139" t="s">
        <v>91</v>
      </c>
      <c r="B29" s="136"/>
    </row>
    <row r="30" spans="1:3" x14ac:dyDescent="0.2">
      <c r="A30" s="131" t="s">
        <v>92</v>
      </c>
      <c r="B30" s="132">
        <f>'[1]Движение для FS3'!C21</f>
        <v>409936</v>
      </c>
      <c r="C30" s="132">
        <v>944041</v>
      </c>
    </row>
    <row r="31" spans="1:3" x14ac:dyDescent="0.2">
      <c r="A31" s="131" t="s">
        <v>10</v>
      </c>
      <c r="B31" s="132">
        <f>'[1]Движение для FS3'!C22</f>
        <v>-41264294</v>
      </c>
      <c r="C31" s="132">
        <v>-81637175</v>
      </c>
    </row>
    <row r="32" spans="1:3" hidden="1" x14ac:dyDescent="0.2">
      <c r="A32" s="131" t="s">
        <v>93</v>
      </c>
      <c r="B32" s="132">
        <f>'[1]Движение для FS3'!C23</f>
        <v>0</v>
      </c>
      <c r="C32" s="132">
        <v>0</v>
      </c>
    </row>
    <row r="33" spans="1:3" x14ac:dyDescent="0.2">
      <c r="A33" s="131" t="s">
        <v>14</v>
      </c>
      <c r="B33" s="132">
        <f>'[1]Движение для FS3'!C24+'[1]Движение для FS3'!C25</f>
        <v>-98448</v>
      </c>
      <c r="C33" s="132">
        <v>-1730447</v>
      </c>
    </row>
    <row r="34" spans="1:3" x14ac:dyDescent="0.2">
      <c r="A34" s="139" t="s">
        <v>94</v>
      </c>
      <c r="B34" s="132"/>
      <c r="C34" s="132"/>
    </row>
    <row r="35" spans="1:3" x14ac:dyDescent="0.2">
      <c r="A35" s="140" t="s">
        <v>95</v>
      </c>
      <c r="B35" s="132">
        <f>'[1]Движение для FS3'!C26</f>
        <v>-11288639</v>
      </c>
      <c r="C35" s="132">
        <v>5056474</v>
      </c>
    </row>
    <row r="36" spans="1:3" x14ac:dyDescent="0.2">
      <c r="A36" s="131" t="s">
        <v>17</v>
      </c>
      <c r="B36" s="132">
        <f>'[1]Движение для FS3'!C27</f>
        <v>67436460</v>
      </c>
      <c r="C36" s="132">
        <v>39411020</v>
      </c>
    </row>
    <row r="37" spans="1:3" x14ac:dyDescent="0.2">
      <c r="A37" s="131" t="s">
        <v>96</v>
      </c>
      <c r="B37" s="132">
        <f>'[1]Движение для FS3'!C28</f>
        <v>2696715</v>
      </c>
      <c r="C37" s="132">
        <v>11200000</v>
      </c>
    </row>
    <row r="38" spans="1:3" x14ac:dyDescent="0.2">
      <c r="A38" s="131" t="s">
        <v>97</v>
      </c>
      <c r="B38" s="132">
        <f>'[1]Движение для FS3'!C29</f>
        <v>-20705016</v>
      </c>
      <c r="C38" s="132">
        <v>10602004</v>
      </c>
    </row>
    <row r="39" spans="1:3" x14ac:dyDescent="0.2">
      <c r="A39" s="133" t="s">
        <v>24</v>
      </c>
      <c r="B39" s="141">
        <f>'[1]Движение для FS3'!C30</f>
        <v>334053</v>
      </c>
      <c r="C39" s="141">
        <v>-169295</v>
      </c>
    </row>
    <row r="40" spans="1:3" ht="8.25" customHeight="1" x14ac:dyDescent="0.2">
      <c r="A40" s="131"/>
      <c r="B40" s="142"/>
    </row>
    <row r="41" spans="1:3" ht="25.5" x14ac:dyDescent="0.2">
      <c r="A41" s="129" t="s">
        <v>98</v>
      </c>
      <c r="B41" s="143">
        <f>SUM(B26:B39)</f>
        <v>-5523483</v>
      </c>
      <c r="C41" s="143">
        <f>SUM(C26:C39)</f>
        <v>-16470395</v>
      </c>
    </row>
    <row r="42" spans="1:3" ht="4.5" customHeight="1" thickBot="1" x14ac:dyDescent="0.25">
      <c r="A42" s="144"/>
      <c r="B42" s="145"/>
      <c r="C42" s="146"/>
    </row>
    <row r="43" spans="1:3" x14ac:dyDescent="0.2">
      <c r="A43" s="131"/>
      <c r="B43" s="142"/>
    </row>
    <row r="44" spans="1:3" x14ac:dyDescent="0.2">
      <c r="A44" s="131" t="s">
        <v>99</v>
      </c>
      <c r="B44" s="132">
        <f>'[1]Движение для FS3'!C17</f>
        <v>-99548</v>
      </c>
      <c r="C44" s="132">
        <v>-249705</v>
      </c>
    </row>
    <row r="45" spans="1:3" ht="25.5" x14ac:dyDescent="0.2">
      <c r="A45" s="129" t="s">
        <v>100</v>
      </c>
      <c r="B45" s="147">
        <f>SUM(B41,B44)</f>
        <v>-5623031</v>
      </c>
      <c r="C45" s="147">
        <f>SUM(C41,C44)</f>
        <v>-16720100</v>
      </c>
    </row>
    <row r="46" spans="1:3" ht="13.5" thickBot="1" x14ac:dyDescent="0.25">
      <c r="A46" s="144"/>
      <c r="B46" s="145"/>
      <c r="C46" s="146"/>
    </row>
    <row r="47" spans="1:3" ht="6.75" customHeight="1" x14ac:dyDescent="0.2">
      <c r="A47" s="131"/>
      <c r="B47" s="142"/>
    </row>
    <row r="48" spans="1:3" x14ac:dyDescent="0.2">
      <c r="A48" s="129" t="s">
        <v>101</v>
      </c>
      <c r="B48" s="142"/>
    </row>
    <row r="49" spans="1:3" ht="25.5" x14ac:dyDescent="0.2">
      <c r="A49" s="131" t="s">
        <v>102</v>
      </c>
      <c r="B49" s="148">
        <f>'[1]Движение для FS3'!C31</f>
        <v>-1814225</v>
      </c>
      <c r="C49" s="148">
        <v>0</v>
      </c>
    </row>
    <row r="50" spans="1:3" ht="25.5" x14ac:dyDescent="0.2">
      <c r="A50" s="149" t="s">
        <v>103</v>
      </c>
      <c r="B50" s="148">
        <f>'[1]Движение для FS3'!C35</f>
        <v>7747647</v>
      </c>
      <c r="C50" s="148">
        <v>4406846</v>
      </c>
    </row>
    <row r="51" spans="1:3" x14ac:dyDescent="0.2">
      <c r="A51" s="131" t="s">
        <v>104</v>
      </c>
      <c r="B51" s="148">
        <f>'[1]Движение для FS3'!C32+'[1]Движение для FS3'!C33</f>
        <v>-17879308</v>
      </c>
      <c r="C51" s="148">
        <v>-1123477</v>
      </c>
    </row>
    <row r="52" spans="1:3" x14ac:dyDescent="0.2">
      <c r="A52" s="131" t="s">
        <v>105</v>
      </c>
      <c r="B52" s="148">
        <f>'[1]Движение для FS3'!C34</f>
        <v>7000</v>
      </c>
      <c r="C52" s="148">
        <v>0</v>
      </c>
    </row>
    <row r="53" spans="1:3" ht="1.5" customHeight="1" x14ac:dyDescent="0.2">
      <c r="A53" s="133"/>
      <c r="B53" s="150"/>
      <c r="C53" s="135"/>
    </row>
    <row r="54" spans="1:3" x14ac:dyDescent="0.2">
      <c r="A54" s="131"/>
      <c r="B54" s="142"/>
    </row>
    <row r="55" spans="1:3" ht="25.5" x14ac:dyDescent="0.2">
      <c r="A55" s="151" t="s">
        <v>106</v>
      </c>
      <c r="B55" s="152">
        <f>SUM(B49:B52)</f>
        <v>-11938886</v>
      </c>
      <c r="C55" s="152">
        <f>SUM(C49:C52)</f>
        <v>3283369</v>
      </c>
    </row>
    <row r="56" spans="1:3" ht="13.5" thickBot="1" x14ac:dyDescent="0.25">
      <c r="A56" s="144"/>
      <c r="B56" s="145"/>
      <c r="C56" s="146"/>
    </row>
    <row r="57" spans="1:3" ht="6" customHeight="1" x14ac:dyDescent="0.2">
      <c r="A57" s="131"/>
      <c r="B57" s="142"/>
    </row>
    <row r="58" spans="1:3" x14ac:dyDescent="0.2">
      <c r="A58" s="129" t="s">
        <v>107</v>
      </c>
      <c r="B58" s="142"/>
    </row>
    <row r="59" spans="1:3" x14ac:dyDescent="0.2">
      <c r="A59" s="131" t="s">
        <v>108</v>
      </c>
      <c r="B59" s="148">
        <f>'[1]Движение для FS3'!C37</f>
        <v>13265000</v>
      </c>
      <c r="C59" s="148">
        <v>3735000</v>
      </c>
    </row>
    <row r="60" spans="1:3" x14ac:dyDescent="0.2">
      <c r="A60" s="140" t="s">
        <v>109</v>
      </c>
      <c r="B60" s="148">
        <f>'[1]Движение для FS3'!C36</f>
        <v>-290224</v>
      </c>
      <c r="C60" s="148">
        <v>-423000</v>
      </c>
    </row>
    <row r="61" spans="1:3" x14ac:dyDescent="0.2">
      <c r="A61" s="140" t="s">
        <v>110</v>
      </c>
      <c r="B61" s="148">
        <f>'[1]Движение для FS3'!C40</f>
        <v>-6970000</v>
      </c>
      <c r="C61" s="148">
        <v>0</v>
      </c>
    </row>
    <row r="62" spans="1:3" x14ac:dyDescent="0.2">
      <c r="A62" s="133" t="s">
        <v>111</v>
      </c>
      <c r="B62" s="153">
        <f>'[1]Движение для FS3'!C39+'[1]Движение для FS3'!C38</f>
        <v>218684</v>
      </c>
      <c r="C62" s="153">
        <v>0</v>
      </c>
    </row>
    <row r="63" spans="1:3" x14ac:dyDescent="0.2">
      <c r="A63" s="131"/>
      <c r="B63" s="142"/>
    </row>
    <row r="64" spans="1:3" ht="25.5" x14ac:dyDescent="0.2">
      <c r="A64" s="151" t="s">
        <v>112</v>
      </c>
      <c r="B64" s="152">
        <f>SUM(B59:B62)</f>
        <v>6223460</v>
      </c>
      <c r="C64" s="152">
        <f>SUM(C59:C62)</f>
        <v>3312000</v>
      </c>
    </row>
    <row r="65" spans="1:4" ht="13.5" thickBot="1" x14ac:dyDescent="0.25">
      <c r="A65" s="144"/>
      <c r="B65" s="145"/>
      <c r="C65" s="146"/>
    </row>
    <row r="66" spans="1:4" ht="0.75" customHeight="1" x14ac:dyDescent="0.2">
      <c r="A66" s="131"/>
      <c r="B66" s="142"/>
    </row>
    <row r="67" spans="1:4" ht="26.25" thickBot="1" x14ac:dyDescent="0.25">
      <c r="A67" s="144" t="s">
        <v>113</v>
      </c>
      <c r="B67" s="154">
        <v>-4686352</v>
      </c>
      <c r="C67" s="154">
        <v>605719</v>
      </c>
    </row>
    <row r="68" spans="1:4" x14ac:dyDescent="0.2">
      <c r="A68" s="129"/>
      <c r="B68" s="142"/>
    </row>
    <row r="69" spans="1:4" x14ac:dyDescent="0.2">
      <c r="A69" s="129" t="s">
        <v>114</v>
      </c>
      <c r="B69" s="147">
        <f>SUM(B45,B55,B64,B67)</f>
        <v>-16024809</v>
      </c>
      <c r="C69" s="147">
        <f>SUM(C45,C55,C64,C67)</f>
        <v>-9519012</v>
      </c>
      <c r="D69" s="155"/>
    </row>
    <row r="70" spans="1:4" x14ac:dyDescent="0.2">
      <c r="A70" s="131" t="s">
        <v>115</v>
      </c>
      <c r="B70" s="19">
        <v>58465256</v>
      </c>
      <c r="C70" s="19">
        <v>61996186</v>
      </c>
    </row>
    <row r="71" spans="1:4" ht="13.5" thickBot="1" x14ac:dyDescent="0.25">
      <c r="A71" s="144"/>
      <c r="B71" s="145"/>
      <c r="C71" s="146"/>
    </row>
    <row r="72" spans="1:4" ht="4.5" customHeight="1" x14ac:dyDescent="0.2">
      <c r="A72" s="129"/>
      <c r="B72" s="142"/>
    </row>
    <row r="73" spans="1:4" x14ac:dyDescent="0.2">
      <c r="A73" s="151" t="s">
        <v>116</v>
      </c>
      <c r="B73" s="152">
        <f>SUM(B69:B70)</f>
        <v>42440447</v>
      </c>
      <c r="C73" s="152">
        <f>SUM(C69:C70)</f>
        <v>52477174</v>
      </c>
      <c r="D73" s="155"/>
    </row>
    <row r="74" spans="1:4" ht="3.75" customHeight="1" thickBot="1" x14ac:dyDescent="0.25">
      <c r="A74" s="144"/>
      <c r="B74" s="156"/>
      <c r="C74" s="146"/>
    </row>
    <row r="75" spans="1:4" x14ac:dyDescent="0.2">
      <c r="A75" s="130"/>
      <c r="B75" s="19"/>
    </row>
    <row r="76" spans="1:4" x14ac:dyDescent="0.2">
      <c r="A76" s="130"/>
      <c r="B76" s="157"/>
      <c r="C76" s="158"/>
    </row>
    <row r="77" spans="1:4" x14ac:dyDescent="0.2">
      <c r="A77" s="106" t="s">
        <v>34</v>
      </c>
      <c r="B77" s="42" t="s">
        <v>34</v>
      </c>
      <c r="C77" s="42"/>
      <c r="D77" s="43"/>
    </row>
    <row r="78" spans="1:4" x14ac:dyDescent="0.2">
      <c r="A78" s="107" t="s">
        <v>35</v>
      </c>
      <c r="B78" s="209" t="s">
        <v>36</v>
      </c>
      <c r="C78" s="209"/>
      <c r="D78" s="209"/>
    </row>
    <row r="79" spans="1:4" x14ac:dyDescent="0.2">
      <c r="A79" s="107" t="s">
        <v>37</v>
      </c>
      <c r="B79" s="209" t="s">
        <v>38</v>
      </c>
      <c r="C79" s="209"/>
      <c r="D79" s="209"/>
    </row>
    <row r="80" spans="1:4" x14ac:dyDescent="0.2">
      <c r="D80" s="125"/>
    </row>
    <row r="81" spans="4:4" x14ac:dyDescent="0.2">
      <c r="D81" s="121"/>
    </row>
    <row r="82" spans="4:4" x14ac:dyDescent="0.2">
      <c r="D82" s="121"/>
    </row>
  </sheetData>
  <mergeCells count="3">
    <mergeCell ref="A7:D7"/>
    <mergeCell ref="B78:D78"/>
    <mergeCell ref="B79:D7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11" workbookViewId="0">
      <selection activeCell="C4" sqref="C4"/>
    </sheetView>
  </sheetViews>
  <sheetFormatPr defaultColWidth="19.5703125" defaultRowHeight="12.75" x14ac:dyDescent="0.2"/>
  <cols>
    <col min="1" max="1" width="55.42578125" style="159" customWidth="1"/>
    <col min="2" max="2" width="13.42578125" style="159" customWidth="1"/>
    <col min="3" max="3" width="14.85546875" style="159" customWidth="1"/>
    <col min="4" max="4" width="13.42578125" style="159" customWidth="1"/>
    <col min="5" max="5" width="15.85546875" style="159" customWidth="1"/>
    <col min="6" max="6" width="16" style="159" customWidth="1"/>
    <col min="7" max="7" width="14.42578125" style="159" customWidth="1"/>
    <col min="8" max="251" width="11.42578125" style="159" customWidth="1"/>
    <col min="252" max="252" width="3.7109375" style="159" customWidth="1"/>
    <col min="253" max="253" width="92.140625" style="159" customWidth="1"/>
    <col min="254" max="16384" width="19.5703125" style="159"/>
  </cols>
  <sheetData>
    <row r="2" spans="1:7" x14ac:dyDescent="0.2">
      <c r="A2" s="212"/>
      <c r="B2" s="212"/>
      <c r="C2" s="212"/>
    </row>
    <row r="3" spans="1:7" x14ac:dyDescent="0.2">
      <c r="A3" s="160"/>
      <c r="B3" s="160"/>
      <c r="C3" s="160"/>
    </row>
    <row r="4" spans="1:7" x14ac:dyDescent="0.2">
      <c r="A4" s="42"/>
    </row>
    <row r="5" spans="1:7" x14ac:dyDescent="0.2">
      <c r="A5" s="42"/>
    </row>
    <row r="6" spans="1:7" s="162" customFormat="1" x14ac:dyDescent="0.2">
      <c r="A6" s="161"/>
      <c r="B6" s="161"/>
      <c r="C6" s="161"/>
      <c r="D6" s="161"/>
      <c r="E6" s="161"/>
      <c r="F6" s="161"/>
      <c r="G6" s="161"/>
    </row>
    <row r="7" spans="1:7" s="162" customFormat="1" ht="14.25" x14ac:dyDescent="0.2">
      <c r="A7" s="163" t="s">
        <v>117</v>
      </c>
      <c r="B7" s="161"/>
      <c r="C7" s="161"/>
      <c r="D7" s="161"/>
      <c r="E7" s="161"/>
      <c r="F7" s="164"/>
      <c r="G7" s="161"/>
    </row>
    <row r="8" spans="1:7" s="162" customFormat="1" x14ac:dyDescent="0.2">
      <c r="A8" s="161"/>
      <c r="B8" s="161"/>
      <c r="C8" s="161"/>
      <c r="D8" s="161"/>
      <c r="E8" s="161"/>
      <c r="F8" s="164"/>
      <c r="G8" s="161"/>
    </row>
    <row r="9" spans="1:7" s="162" customFormat="1" ht="13.5" thickBot="1" x14ac:dyDescent="0.25">
      <c r="A9" s="161"/>
      <c r="G9" s="161"/>
    </row>
    <row r="10" spans="1:7" s="168" customFormat="1" ht="13.5" hidden="1" thickBot="1" x14ac:dyDescent="0.3">
      <c r="A10" s="165"/>
      <c r="B10" s="166" t="s">
        <v>118</v>
      </c>
      <c r="C10" s="166" t="s">
        <v>119</v>
      </c>
      <c r="D10" s="166" t="s">
        <v>120</v>
      </c>
      <c r="E10" s="166" t="s">
        <v>121</v>
      </c>
      <c r="F10" s="166" t="s">
        <v>122</v>
      </c>
      <c r="G10" s="167"/>
    </row>
    <row r="11" spans="1:7" ht="40.5" customHeight="1" thickBot="1" x14ac:dyDescent="0.25">
      <c r="A11" s="169" t="s">
        <v>123</v>
      </c>
      <c r="B11" s="170" t="s">
        <v>27</v>
      </c>
      <c r="C11" s="170" t="s">
        <v>124</v>
      </c>
      <c r="D11" s="170" t="s">
        <v>125</v>
      </c>
      <c r="E11" s="170" t="s">
        <v>126</v>
      </c>
      <c r="F11" s="170" t="s">
        <v>29</v>
      </c>
      <c r="G11" s="170" t="s">
        <v>30</v>
      </c>
    </row>
    <row r="12" spans="1:7" s="168" customFormat="1" ht="12.75" customHeight="1" thickBot="1" x14ac:dyDescent="0.3">
      <c r="A12" s="171" t="s">
        <v>127</v>
      </c>
      <c r="B12" s="172">
        <v>34500000</v>
      </c>
      <c r="C12" s="172">
        <v>162306</v>
      </c>
      <c r="D12" s="172">
        <v>18489634</v>
      </c>
      <c r="E12" s="173">
        <v>-676140</v>
      </c>
      <c r="F12" s="174">
        <v>3814837</v>
      </c>
      <c r="G12" s="175">
        <v>56290637</v>
      </c>
    </row>
    <row r="13" spans="1:7" s="168" customFormat="1" ht="12.75" customHeight="1" x14ac:dyDescent="0.25">
      <c r="A13" s="165" t="s">
        <v>58</v>
      </c>
      <c r="B13" s="166">
        <v>0</v>
      </c>
      <c r="C13" s="166">
        <v>0</v>
      </c>
      <c r="D13" s="166">
        <v>0</v>
      </c>
      <c r="E13" s="166">
        <v>0</v>
      </c>
      <c r="F13" s="176">
        <v>2434419</v>
      </c>
      <c r="G13" s="177">
        <f>SUM(B13:F13)</f>
        <v>2434419</v>
      </c>
    </row>
    <row r="14" spans="1:7" s="182" customFormat="1" ht="12.75" customHeight="1" x14ac:dyDescent="0.25">
      <c r="A14" s="178" t="s">
        <v>59</v>
      </c>
      <c r="B14" s="179"/>
      <c r="C14" s="179"/>
      <c r="D14" s="180"/>
      <c r="E14" s="181"/>
      <c r="F14" s="181"/>
      <c r="G14" s="177"/>
    </row>
    <row r="15" spans="1:7" s="168" customFormat="1" ht="12.75" customHeight="1" x14ac:dyDescent="0.25">
      <c r="A15" s="165" t="s">
        <v>128</v>
      </c>
      <c r="B15" s="166"/>
      <c r="C15" s="166"/>
      <c r="D15" s="167"/>
      <c r="E15" s="177"/>
      <c r="F15" s="177"/>
      <c r="G15" s="177"/>
    </row>
    <row r="16" spans="1:7" s="168" customFormat="1" ht="12.75" customHeight="1" x14ac:dyDescent="0.25">
      <c r="A16" s="165" t="s">
        <v>129</v>
      </c>
      <c r="B16" s="166">
        <v>0</v>
      </c>
      <c r="C16" s="166">
        <v>0</v>
      </c>
      <c r="D16" s="166">
        <v>0</v>
      </c>
      <c r="E16" s="183">
        <v>426360</v>
      </c>
      <c r="F16" s="166">
        <v>0</v>
      </c>
      <c r="G16" s="177">
        <f t="shared" ref="G16:G24" si="0">SUM(B16:F16)</f>
        <v>426360</v>
      </c>
    </row>
    <row r="17" spans="1:7" s="168" customFormat="1" ht="25.5" x14ac:dyDescent="0.25">
      <c r="A17" s="165" t="s">
        <v>130</v>
      </c>
      <c r="B17" s="166">
        <v>0</v>
      </c>
      <c r="C17" s="166">
        <v>0</v>
      </c>
      <c r="D17" s="166">
        <v>0</v>
      </c>
      <c r="E17" s="183">
        <v>-8939</v>
      </c>
      <c r="F17" s="166">
        <v>0</v>
      </c>
      <c r="G17" s="183">
        <f t="shared" si="0"/>
        <v>-8939</v>
      </c>
    </row>
    <row r="18" spans="1:7" s="168" customFormat="1" ht="25.5" hidden="1" x14ac:dyDescent="0.25">
      <c r="A18" s="165" t="s">
        <v>63</v>
      </c>
      <c r="B18" s="166">
        <v>0</v>
      </c>
      <c r="C18" s="166">
        <v>0</v>
      </c>
      <c r="D18" s="166">
        <v>0</v>
      </c>
      <c r="E18" s="183">
        <v>0</v>
      </c>
      <c r="F18" s="166">
        <v>0</v>
      </c>
      <c r="G18" s="177">
        <f t="shared" si="0"/>
        <v>0</v>
      </c>
    </row>
    <row r="19" spans="1:7" s="182" customFormat="1" ht="12.75" customHeight="1" thickBot="1" x14ac:dyDescent="0.3">
      <c r="A19" s="184" t="s">
        <v>131</v>
      </c>
      <c r="B19" s="185">
        <v>0</v>
      </c>
      <c r="C19" s="185">
        <v>0</v>
      </c>
      <c r="D19" s="185">
        <v>0</v>
      </c>
      <c r="E19" s="186">
        <v>417421</v>
      </c>
      <c r="F19" s="186">
        <v>2434419</v>
      </c>
      <c r="G19" s="187">
        <f t="shared" si="0"/>
        <v>2851840</v>
      </c>
    </row>
    <row r="20" spans="1:7" s="168" customFormat="1" ht="12.75" hidden="1" customHeight="1" x14ac:dyDescent="0.25">
      <c r="A20" s="165"/>
      <c r="B20" s="166"/>
      <c r="C20" s="166"/>
      <c r="D20" s="167"/>
      <c r="E20" s="167"/>
      <c r="F20" s="166"/>
      <c r="G20" s="167"/>
    </row>
    <row r="21" spans="1:7" s="182" customFormat="1" ht="12.75" customHeight="1" x14ac:dyDescent="0.25">
      <c r="A21" s="165" t="s">
        <v>108</v>
      </c>
      <c r="B21" s="176">
        <v>3735000</v>
      </c>
      <c r="C21" s="166">
        <v>0</v>
      </c>
      <c r="D21" s="166">
        <v>0</v>
      </c>
      <c r="E21" s="166">
        <v>0</v>
      </c>
      <c r="F21" s="166">
        <v>0</v>
      </c>
      <c r="G21" s="177">
        <f t="shared" si="0"/>
        <v>3735000</v>
      </c>
    </row>
    <row r="22" spans="1:7" s="182" customFormat="1" ht="12.75" hidden="1" customHeight="1" x14ac:dyDescent="0.25">
      <c r="A22" s="165" t="s">
        <v>132</v>
      </c>
      <c r="B22" s="176"/>
      <c r="C22" s="176"/>
      <c r="D22" s="188"/>
      <c r="E22" s="188"/>
      <c r="F22" s="183"/>
      <c r="G22" s="177">
        <f t="shared" si="0"/>
        <v>0</v>
      </c>
    </row>
    <row r="23" spans="1:7" s="182" customFormat="1" ht="12.75" hidden="1" customHeight="1" x14ac:dyDescent="0.25">
      <c r="A23" s="165" t="s">
        <v>133</v>
      </c>
      <c r="B23" s="176"/>
      <c r="C23" s="176"/>
      <c r="D23" s="188"/>
      <c r="E23" s="188"/>
      <c r="F23" s="183"/>
      <c r="G23" s="177">
        <f t="shared" si="0"/>
        <v>0</v>
      </c>
    </row>
    <row r="24" spans="1:7" s="182" customFormat="1" ht="12.75" customHeight="1" thickBot="1" x14ac:dyDescent="0.3">
      <c r="A24" s="189" t="s">
        <v>109</v>
      </c>
      <c r="B24" s="190">
        <v>0</v>
      </c>
      <c r="C24" s="190">
        <v>0</v>
      </c>
      <c r="D24" s="190">
        <v>0</v>
      </c>
      <c r="E24" s="190">
        <v>0</v>
      </c>
      <c r="F24" s="191">
        <v>-422994</v>
      </c>
      <c r="G24" s="191">
        <f t="shared" si="0"/>
        <v>-422994</v>
      </c>
    </row>
    <row r="25" spans="1:7" s="182" customFormat="1" ht="12.75" customHeight="1" x14ac:dyDescent="0.25">
      <c r="A25" s="192" t="s">
        <v>134</v>
      </c>
      <c r="B25" s="193">
        <v>38235000</v>
      </c>
      <c r="C25" s="193">
        <v>162306</v>
      </c>
      <c r="D25" s="193">
        <v>18489634</v>
      </c>
      <c r="E25" s="194">
        <v>-258719</v>
      </c>
      <c r="F25" s="193">
        <v>5826262</v>
      </c>
      <c r="G25" s="181">
        <v>62454483</v>
      </c>
    </row>
    <row r="26" spans="1:7" s="168" customFormat="1" x14ac:dyDescent="0.25">
      <c r="A26" s="165"/>
      <c r="B26" s="166"/>
      <c r="C26" s="166"/>
      <c r="D26" s="166"/>
      <c r="E26" s="166"/>
      <c r="F26" s="166"/>
      <c r="G26" s="167"/>
    </row>
    <row r="27" spans="1:7" s="168" customFormat="1" x14ac:dyDescent="0.25">
      <c r="A27" s="165"/>
      <c r="B27" s="166"/>
      <c r="C27" s="166"/>
      <c r="D27" s="166"/>
      <c r="E27" s="166"/>
      <c r="F27" s="166"/>
      <c r="G27" s="167"/>
    </row>
    <row r="28" spans="1:7" s="168" customFormat="1" ht="13.5" thickBot="1" x14ac:dyDescent="0.3">
      <c r="A28" s="165"/>
      <c r="B28" s="166"/>
      <c r="C28" s="166"/>
      <c r="D28" s="166"/>
      <c r="E28" s="166"/>
      <c r="F28" s="166"/>
      <c r="G28" s="167"/>
    </row>
    <row r="29" spans="1:7" ht="40.5" customHeight="1" thickBot="1" x14ac:dyDescent="0.25">
      <c r="A29" s="195" t="s">
        <v>123</v>
      </c>
      <c r="B29" s="170" t="s">
        <v>27</v>
      </c>
      <c r="C29" s="170" t="s">
        <v>124</v>
      </c>
      <c r="D29" s="170" t="s">
        <v>125</v>
      </c>
      <c r="E29" s="170" t="s">
        <v>126</v>
      </c>
      <c r="F29" s="170" t="s">
        <v>29</v>
      </c>
      <c r="G29" s="170" t="s">
        <v>30</v>
      </c>
    </row>
    <row r="30" spans="1:7" s="168" customFormat="1" ht="12.75" customHeight="1" thickBot="1" x14ac:dyDescent="0.25">
      <c r="A30" s="171" t="s">
        <v>135</v>
      </c>
      <c r="B30" s="196">
        <v>41235000</v>
      </c>
      <c r="C30" s="196">
        <v>162306</v>
      </c>
      <c r="D30" s="196">
        <v>18113206</v>
      </c>
      <c r="E30" s="197">
        <v>-2016818</v>
      </c>
      <c r="F30" s="196">
        <v>4145602</v>
      </c>
      <c r="G30" s="175">
        <f>SUM(B30:F30)</f>
        <v>61639296</v>
      </c>
    </row>
    <row r="31" spans="1:7" s="168" customFormat="1" ht="12.75" customHeight="1" x14ac:dyDescent="0.25">
      <c r="A31" s="165" t="s">
        <v>58</v>
      </c>
      <c r="B31" s="166">
        <v>0</v>
      </c>
      <c r="C31" s="166">
        <v>0</v>
      </c>
      <c r="D31" s="166">
        <v>0</v>
      </c>
      <c r="E31" s="166">
        <v>0</v>
      </c>
      <c r="F31" s="176">
        <v>1693756</v>
      </c>
      <c r="G31" s="177">
        <f>SUM(B31:F31)</f>
        <v>1693756</v>
      </c>
    </row>
    <row r="32" spans="1:7" s="182" customFormat="1" ht="12.75" customHeight="1" x14ac:dyDescent="0.25">
      <c r="A32" s="178" t="s">
        <v>59</v>
      </c>
      <c r="B32" s="179"/>
      <c r="C32" s="179"/>
      <c r="D32" s="180"/>
      <c r="E32" s="181"/>
      <c r="F32" s="181"/>
      <c r="G32" s="166"/>
    </row>
    <row r="33" spans="1:7" s="168" customFormat="1" ht="12.75" customHeight="1" x14ac:dyDescent="0.25">
      <c r="A33" s="165" t="s">
        <v>128</v>
      </c>
      <c r="B33" s="166"/>
      <c r="C33" s="166"/>
      <c r="D33" s="167"/>
      <c r="E33" s="177"/>
      <c r="F33" s="177"/>
      <c r="G33" s="166"/>
    </row>
    <row r="34" spans="1:7" s="168" customFormat="1" ht="12.75" customHeight="1" x14ac:dyDescent="0.25">
      <c r="A34" s="165" t="s">
        <v>129</v>
      </c>
      <c r="B34" s="166">
        <v>0</v>
      </c>
      <c r="C34" s="166">
        <v>0</v>
      </c>
      <c r="D34" s="166">
        <v>0</v>
      </c>
      <c r="E34" s="183">
        <v>1906371</v>
      </c>
      <c r="F34" s="166">
        <v>0</v>
      </c>
      <c r="G34" s="177">
        <f t="shared" ref="G34:G42" si="1">SUM(B34:F34)</f>
        <v>1906371</v>
      </c>
    </row>
    <row r="35" spans="1:7" s="168" customFormat="1" ht="25.5" x14ac:dyDescent="0.25">
      <c r="A35" s="165" t="s">
        <v>130</v>
      </c>
      <c r="B35" s="166">
        <v>0</v>
      </c>
      <c r="C35" s="166">
        <v>0</v>
      </c>
      <c r="D35" s="166">
        <v>0</v>
      </c>
      <c r="E35" s="183">
        <v>-94227</v>
      </c>
      <c r="F35" s="166">
        <v>0</v>
      </c>
      <c r="G35" s="183">
        <f t="shared" si="1"/>
        <v>-94227</v>
      </c>
    </row>
    <row r="36" spans="1:7" s="168" customFormat="1" ht="12.75" hidden="1" customHeight="1" x14ac:dyDescent="0.25">
      <c r="A36" s="165" t="s">
        <v>63</v>
      </c>
      <c r="B36" s="166"/>
      <c r="C36" s="166"/>
      <c r="D36" s="167"/>
      <c r="E36" s="183">
        <f>[1]FS2!C39</f>
        <v>0</v>
      </c>
      <c r="F36" s="167"/>
      <c r="G36" s="177">
        <f t="shared" si="1"/>
        <v>0</v>
      </c>
    </row>
    <row r="37" spans="1:7" s="182" customFormat="1" ht="12.75" customHeight="1" thickBot="1" x14ac:dyDescent="0.3">
      <c r="A37" s="184" t="s">
        <v>131</v>
      </c>
      <c r="B37" s="190">
        <v>0</v>
      </c>
      <c r="C37" s="190">
        <v>0</v>
      </c>
      <c r="D37" s="190">
        <v>0</v>
      </c>
      <c r="E37" s="186">
        <f>SUM(E31:E36)</f>
        <v>1812144</v>
      </c>
      <c r="F37" s="186">
        <f>SUM(F31:F36)</f>
        <v>1693756</v>
      </c>
      <c r="G37" s="187">
        <f t="shared" si="1"/>
        <v>3505900</v>
      </c>
    </row>
    <row r="38" spans="1:7" s="168" customFormat="1" ht="12.75" customHeight="1" x14ac:dyDescent="0.25">
      <c r="A38" s="165"/>
      <c r="B38" s="166"/>
      <c r="C38" s="166"/>
      <c r="D38" s="167"/>
      <c r="E38" s="167"/>
      <c r="F38" s="166"/>
      <c r="G38" s="167"/>
    </row>
    <row r="39" spans="1:7" s="182" customFormat="1" ht="12.75" customHeight="1" x14ac:dyDescent="0.25">
      <c r="A39" s="165" t="s">
        <v>108</v>
      </c>
      <c r="B39" s="176">
        <v>13265000</v>
      </c>
      <c r="C39" s="166">
        <v>0</v>
      </c>
      <c r="D39" s="166">
        <v>0</v>
      </c>
      <c r="E39" s="166">
        <v>0</v>
      </c>
      <c r="F39" s="166">
        <v>0</v>
      </c>
      <c r="G39" s="177">
        <f t="shared" si="1"/>
        <v>13265000</v>
      </c>
    </row>
    <row r="40" spans="1:7" s="182" customFormat="1" ht="12.75" hidden="1" customHeight="1" x14ac:dyDescent="0.25">
      <c r="A40" s="165" t="s">
        <v>132</v>
      </c>
      <c r="B40" s="176"/>
      <c r="C40" s="166">
        <v>0</v>
      </c>
      <c r="D40" s="166">
        <v>0</v>
      </c>
      <c r="E40" s="166">
        <v>0</v>
      </c>
      <c r="F40" s="183">
        <v>0</v>
      </c>
      <c r="G40" s="177">
        <f t="shared" si="1"/>
        <v>0</v>
      </c>
    </row>
    <row r="41" spans="1:7" s="182" customFormat="1" ht="12.75" hidden="1" customHeight="1" x14ac:dyDescent="0.25">
      <c r="A41" s="165" t="s">
        <v>133</v>
      </c>
      <c r="B41" s="176"/>
      <c r="C41" s="166">
        <v>0</v>
      </c>
      <c r="D41" s="166">
        <v>0</v>
      </c>
      <c r="E41" s="166">
        <v>0</v>
      </c>
      <c r="F41" s="183"/>
      <c r="G41" s="177">
        <f t="shared" si="1"/>
        <v>0</v>
      </c>
    </row>
    <row r="42" spans="1:7" s="182" customFormat="1" ht="12.75" customHeight="1" thickBot="1" x14ac:dyDescent="0.3">
      <c r="A42" s="189" t="s">
        <v>109</v>
      </c>
      <c r="B42" s="190">
        <v>0</v>
      </c>
      <c r="C42" s="190">
        <v>0</v>
      </c>
      <c r="D42" s="190">
        <v>0</v>
      </c>
      <c r="E42" s="190">
        <v>0</v>
      </c>
      <c r="F42" s="191">
        <v>-290219</v>
      </c>
      <c r="G42" s="191">
        <f t="shared" si="1"/>
        <v>-290219</v>
      </c>
    </row>
    <row r="43" spans="1:7" s="182" customFormat="1" ht="12.75" customHeight="1" x14ac:dyDescent="0.25">
      <c r="A43" s="192" t="s">
        <v>136</v>
      </c>
      <c r="B43" s="198">
        <f>B30+B39</f>
        <v>54500000</v>
      </c>
      <c r="C43" s="198">
        <f t="shared" ref="C43:D43" si="2">C30+C39</f>
        <v>162306</v>
      </c>
      <c r="D43" s="198">
        <f t="shared" si="2"/>
        <v>18113206</v>
      </c>
      <c r="E43" s="194">
        <f>E30+E39+E37</f>
        <v>-204674</v>
      </c>
      <c r="F43" s="198">
        <f>F30+F37+F42</f>
        <v>5549139</v>
      </c>
      <c r="G43" s="198">
        <f>G30+G39+G37+G42</f>
        <v>78119977</v>
      </c>
    </row>
    <row r="44" spans="1:7" ht="15" x14ac:dyDescent="0.25">
      <c r="B44" s="54"/>
      <c r="C44" s="54"/>
      <c r="D44" s="54"/>
      <c r="E44" s="54"/>
      <c r="F44" s="54"/>
      <c r="G44" s="54"/>
    </row>
    <row r="45" spans="1:7" x14ac:dyDescent="0.2">
      <c r="B45" s="199"/>
      <c r="C45" s="199"/>
      <c r="D45" s="199"/>
      <c r="E45" s="199"/>
      <c r="F45" s="199"/>
      <c r="G45" s="199"/>
    </row>
    <row r="46" spans="1:7" s="42" customFormat="1" x14ac:dyDescent="0.2">
      <c r="A46" s="106" t="s">
        <v>34</v>
      </c>
      <c r="B46" s="42" t="s">
        <v>34</v>
      </c>
      <c r="D46" s="43"/>
      <c r="E46" s="43"/>
      <c r="F46" s="200"/>
    </row>
    <row r="47" spans="1:7" s="42" customFormat="1" x14ac:dyDescent="0.2">
      <c r="A47" s="107" t="s">
        <v>35</v>
      </c>
      <c r="B47" s="209" t="s">
        <v>36</v>
      </c>
      <c r="C47" s="209"/>
      <c r="D47" s="209"/>
    </row>
    <row r="48" spans="1:7" x14ac:dyDescent="0.2">
      <c r="A48" s="107" t="s">
        <v>37</v>
      </c>
      <c r="B48" s="209" t="s">
        <v>38</v>
      </c>
      <c r="C48" s="209"/>
      <c r="D48" s="209"/>
    </row>
    <row r="49" spans="1:7" x14ac:dyDescent="0.2">
      <c r="A49" s="42"/>
      <c r="E49" s="201"/>
      <c r="F49" s="201"/>
      <c r="G49" s="201"/>
    </row>
    <row r="50" spans="1:7" x14ac:dyDescent="0.2">
      <c r="A50" s="202"/>
    </row>
    <row r="51" spans="1:7" x14ac:dyDescent="0.2">
      <c r="A51" s="203"/>
      <c r="B51" s="204"/>
      <c r="C51" s="204"/>
      <c r="D51" s="205"/>
      <c r="E51" s="205"/>
      <c r="F51" s="205"/>
      <c r="G51" s="205"/>
    </row>
    <row r="54" spans="1:7" x14ac:dyDescent="0.2">
      <c r="A54" s="206"/>
    </row>
    <row r="55" spans="1:7" x14ac:dyDescent="0.2">
      <c r="A55" s="206"/>
    </row>
    <row r="56" spans="1:7" x14ac:dyDescent="0.2">
      <c r="A56" s="206"/>
    </row>
    <row r="57" spans="1:7" x14ac:dyDescent="0.2">
      <c r="A57" s="206"/>
    </row>
    <row r="58" spans="1:7" x14ac:dyDescent="0.2">
      <c r="A58" s="206"/>
    </row>
    <row r="59" spans="1:7" x14ac:dyDescent="0.2">
      <c r="A59" s="206"/>
    </row>
    <row r="60" spans="1:7" x14ac:dyDescent="0.2">
      <c r="A60" s="206"/>
    </row>
    <row r="61" spans="1:7" x14ac:dyDescent="0.2">
      <c r="A61" s="206"/>
    </row>
    <row r="62" spans="1:7" x14ac:dyDescent="0.2">
      <c r="A62" s="206"/>
    </row>
    <row r="63" spans="1:7" x14ac:dyDescent="0.2">
      <c r="A63" s="206"/>
    </row>
    <row r="64" spans="1:7" x14ac:dyDescent="0.2">
      <c r="A64" s="206"/>
    </row>
    <row r="78" spans="1:3" s="42" customFormat="1" x14ac:dyDescent="0.2">
      <c r="A78" s="159"/>
      <c r="B78" s="159"/>
      <c r="C78" s="159"/>
    </row>
    <row r="79" spans="1:3" s="42" customFormat="1" x14ac:dyDescent="0.2">
      <c r="A79" s="159"/>
      <c r="B79" s="159"/>
      <c r="C79" s="159"/>
    </row>
  </sheetData>
  <mergeCells count="3">
    <mergeCell ref="A2:C2"/>
    <mergeCell ref="B47:D47"/>
    <mergeCell ref="B48:D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Куралай Исагалиева</cp:lastModifiedBy>
  <dcterms:created xsi:type="dcterms:W3CDTF">2016-07-14T03:17:50Z</dcterms:created>
  <dcterms:modified xsi:type="dcterms:W3CDTF">2016-08-12T09:14:09Z</dcterms:modified>
</cp:coreProperties>
</file>