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3"/>
  </bookViews>
  <sheets>
    <sheet name="ОФП" sheetId="1" r:id="rId1"/>
    <sheet name="ОПУ" sheetId="4" r:id="rId2"/>
    <sheet name="ОИК" sheetId="5" r:id="rId3"/>
    <sheet name="ОДДС" sheetId="12" r:id="rId4"/>
    <sheet name="раскрытия" sheetId="6" r:id="rId5"/>
    <sheet name="ИН НМА" sheetId="7" r:id="rId6"/>
    <sheet name="связанные" sheetId="10" r:id="rId7"/>
    <sheet name="субконто" sheetId="11" r:id="rId8"/>
    <sheet name="риски" sheetId="8" r:id="rId9"/>
    <sheet name="СС ФИ" sheetId="9" r:id="rId10"/>
    <sheet name="ОСВ 1 кв" sheetId="2" r:id="rId11"/>
    <sheet name="TDSheet" sheetId="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2_месяца" localSheetId="5">#REF!</definedName>
    <definedName name="_2_месяца" localSheetId="4">#REF!</definedName>
    <definedName name="_2_месяца" localSheetId="8">#REF!</definedName>
    <definedName name="_2_месяца" localSheetId="6">#REF!</definedName>
    <definedName name="_2_месяца" localSheetId="9">#REF!</definedName>
    <definedName name="_2_месяца">#REF!</definedName>
    <definedName name="_2mon" localSheetId="5">#REF!</definedName>
    <definedName name="_2mon" localSheetId="4">#REF!</definedName>
    <definedName name="_2mon" localSheetId="8">#REF!</definedName>
    <definedName name="_2mon" localSheetId="6">#REF!</definedName>
    <definedName name="_2mon" localSheetId="9">#REF!</definedName>
    <definedName name="_2mon">#REF!</definedName>
    <definedName name="A" localSheetId="5">#REF!</definedName>
    <definedName name="A" localSheetId="4">#REF!</definedName>
    <definedName name="A" localSheetId="8">#REF!</definedName>
    <definedName name="A" localSheetId="6">#REF!</definedName>
    <definedName name="A" localSheetId="9">#REF!</definedName>
    <definedName name="A">#REF!</definedName>
    <definedName name="Account">[1]list_accounts!$A$2:$F$1121</definedName>
    <definedName name="AccPay" localSheetId="5">#REF!</definedName>
    <definedName name="AccPay" localSheetId="4">#REF!</definedName>
    <definedName name="AccPay" localSheetId="8">#REF!</definedName>
    <definedName name="AccPay" localSheetId="6">#REF!</definedName>
    <definedName name="AccPay" localSheetId="9">#REF!</definedName>
    <definedName name="AccPay">#REF!</definedName>
    <definedName name="AccRec" localSheetId="5">#REF!</definedName>
    <definedName name="AccRec" localSheetId="4">#REF!</definedName>
    <definedName name="AccRec" localSheetId="8">#REF!</definedName>
    <definedName name="AccRec" localSheetId="6">#REF!</definedName>
    <definedName name="AccRec" localSheetId="9">#REF!</definedName>
    <definedName name="AccRec">#REF!</definedName>
    <definedName name="ARA_Threshold" localSheetId="5">'[2]Bal Sheet'!#REF!</definedName>
    <definedName name="ARA_Threshold" localSheetId="4">'[2]Bal Sheet'!#REF!</definedName>
    <definedName name="ARA_Threshold" localSheetId="8">'[2]Bal Sheet'!#REF!</definedName>
    <definedName name="ARA_Threshold" localSheetId="6">'[2]Bal Sheet'!#REF!</definedName>
    <definedName name="ARA_Threshold" localSheetId="9">'[2]Bal Sheet'!#REF!</definedName>
    <definedName name="ARA_Threshold">'[2]Bal Sheet'!#REF!</definedName>
    <definedName name="Area" localSheetId="5">#REF!</definedName>
    <definedName name="Area" localSheetId="4">#REF!</definedName>
    <definedName name="Area" localSheetId="8">#REF!</definedName>
    <definedName name="Area" localSheetId="6">#REF!</definedName>
    <definedName name="Area" localSheetId="9">#REF!</definedName>
    <definedName name="Area">#REF!</definedName>
    <definedName name="ARP_Threshold" localSheetId="5">'[2]Bal Sheet'!#REF!</definedName>
    <definedName name="ARP_Threshold" localSheetId="4">'[2]Bal Sheet'!#REF!</definedName>
    <definedName name="ARP_Threshold" localSheetId="8">'[2]Bal Sheet'!#REF!</definedName>
    <definedName name="ARP_Threshold" localSheetId="6">'[2]Bal Sheet'!#REF!</definedName>
    <definedName name="ARP_Threshold" localSheetId="9">'[2]Bal Sheet'!#REF!</definedName>
    <definedName name="ARP_Threshold">'[2]Bal Sheet'!#REF!</definedName>
    <definedName name="AS2DocOpenMode" hidden="1">"AS2DocumentEdit"</definedName>
    <definedName name="AS2HasNoAutoHeaderFooter">"OFF"</definedName>
    <definedName name="Assets" localSheetId="5">#REF!</definedName>
    <definedName name="Assets" localSheetId="4">#REF!</definedName>
    <definedName name="Assets" localSheetId="8">#REF!</definedName>
    <definedName name="Assets" localSheetId="6">#REF!</definedName>
    <definedName name="Assets" localSheetId="9">#REF!</definedName>
    <definedName name="Assets">#REF!</definedName>
    <definedName name="aud_month" localSheetId="5">#REF!</definedName>
    <definedName name="aud_month" localSheetId="4">#REF!</definedName>
    <definedName name="aud_month" localSheetId="8">#REF!</definedName>
    <definedName name="aud_month" localSheetId="6">#REF!</definedName>
    <definedName name="aud_month" localSheetId="9">#REF!</definedName>
    <definedName name="aud_month">#REF!</definedName>
    <definedName name="aud_year" localSheetId="5">#REF!</definedName>
    <definedName name="aud_year" localSheetId="4">#REF!</definedName>
    <definedName name="aud_year" localSheetId="8">#REF!</definedName>
    <definedName name="aud_year" localSheetId="6">#REF!</definedName>
    <definedName name="aud_year" localSheetId="9">#REF!</definedName>
    <definedName name="aud_year">#REF!</definedName>
    <definedName name="AuditDate">[3]SMSTemp!$B$4</definedName>
    <definedName name="Busdev">[4]Busdev!$A$1:$A$20</definedName>
    <definedName name="cad_month" localSheetId="5">#REF!</definedName>
    <definedName name="cad_month" localSheetId="4">#REF!</definedName>
    <definedName name="cad_month" localSheetId="8">#REF!</definedName>
    <definedName name="cad_month" localSheetId="6">#REF!</definedName>
    <definedName name="cad_month" localSheetId="9">#REF!</definedName>
    <definedName name="cad_month">#REF!</definedName>
    <definedName name="cad_year" localSheetId="5">#REF!</definedName>
    <definedName name="cad_year" localSheetId="4">#REF!</definedName>
    <definedName name="cad_year" localSheetId="8">#REF!</definedName>
    <definedName name="cad_year" localSheetId="6">#REF!</definedName>
    <definedName name="cad_year" localSheetId="9">#REF!</definedName>
    <definedName name="cad_year">#REF!</definedName>
    <definedName name="Capex" localSheetId="5">#REF!</definedName>
    <definedName name="Capex" localSheetId="4">#REF!</definedName>
    <definedName name="Capex" localSheetId="8">#REF!</definedName>
    <definedName name="Capex" localSheetId="6">#REF!</definedName>
    <definedName name="Capex" localSheetId="9">#REF!</definedName>
    <definedName name="Capex">#REF!</definedName>
    <definedName name="CapexSchedule" localSheetId="5">#REF!</definedName>
    <definedName name="CapexSchedule" localSheetId="4">#REF!</definedName>
    <definedName name="CapexSchedule" localSheetId="8">#REF!</definedName>
    <definedName name="CapexSchedule" localSheetId="6">#REF!</definedName>
    <definedName name="CapexSchedule" localSheetId="9">#REF!</definedName>
    <definedName name="CapexSchedule">#REF!</definedName>
    <definedName name="Cash" localSheetId="5">#REF!</definedName>
    <definedName name="Cash" localSheetId="4">#REF!</definedName>
    <definedName name="Cash" localSheetId="8">#REF!</definedName>
    <definedName name="Cash" localSheetId="6">#REF!</definedName>
    <definedName name="Cash" localSheetId="9">#REF!</definedName>
    <definedName name="Cash">#REF!</definedName>
    <definedName name="CashInc" localSheetId="5">#REF!</definedName>
    <definedName name="CashInc" localSheetId="4">#REF!</definedName>
    <definedName name="CashInc" localSheetId="8">#REF!</definedName>
    <definedName name="CashInc" localSheetId="6">#REF!</definedName>
    <definedName name="CashInc" localSheetId="9">#REF!</definedName>
    <definedName name="CashInc">#REF!</definedName>
    <definedName name="CE" localSheetId="5">#REF!</definedName>
    <definedName name="CE" localSheetId="4">#REF!</definedName>
    <definedName name="CE" localSheetId="8">#REF!</definedName>
    <definedName name="CE" localSheetId="6">#REF!</definedName>
    <definedName name="CE" localSheetId="9">#REF!</definedName>
    <definedName name="CE">#REF!</definedName>
    <definedName name="CF_AccruedExpenses" localSheetId="5">#REF!</definedName>
    <definedName name="CF_AccruedExpenses" localSheetId="4">#REF!</definedName>
    <definedName name="CF_AccruedExpenses" localSheetId="8">#REF!</definedName>
    <definedName name="CF_AccruedExpenses" localSheetId="6">#REF!</definedName>
    <definedName name="CF_AccruedExpenses" localSheetId="9">#REF!</definedName>
    <definedName name="CF_AccruedExpenses">#REF!</definedName>
    <definedName name="CF_Cash" localSheetId="5">#REF!</definedName>
    <definedName name="CF_Cash" localSheetId="4">#REF!</definedName>
    <definedName name="CF_Cash" localSheetId="8">#REF!</definedName>
    <definedName name="CF_Cash" localSheetId="6">#REF!</definedName>
    <definedName name="CF_Cash" localSheetId="9">#REF!</definedName>
    <definedName name="CF_Cash">#REF!</definedName>
    <definedName name="CF_CurrentLTDebit" localSheetId="5">#REF!</definedName>
    <definedName name="CF_CurrentLTDebit" localSheetId="4">#REF!</definedName>
    <definedName name="CF_CurrentLTDebit" localSheetId="8">#REF!</definedName>
    <definedName name="CF_CurrentLTDebit" localSheetId="6">#REF!</definedName>
    <definedName name="CF_CurrentLTDebit" localSheetId="9">#REF!</definedName>
    <definedName name="CF_CurrentLTDebit">#REF!</definedName>
    <definedName name="CF_DeferredTax" localSheetId="5">#REF!</definedName>
    <definedName name="CF_DeferredTax" localSheetId="4">#REF!</definedName>
    <definedName name="CF_DeferredTax" localSheetId="8">#REF!</definedName>
    <definedName name="CF_DeferredTax" localSheetId="6">#REF!</definedName>
    <definedName name="CF_DeferredTax" localSheetId="9">#REF!</definedName>
    <definedName name="CF_DeferredTax">#REF!</definedName>
    <definedName name="CF_Dividends" localSheetId="5">#REF!</definedName>
    <definedName name="CF_Dividends" localSheetId="4">#REF!</definedName>
    <definedName name="CF_Dividends" localSheetId="8">#REF!</definedName>
    <definedName name="CF_Dividends" localSheetId="6">#REF!</definedName>
    <definedName name="CF_Dividends" localSheetId="9">#REF!</definedName>
    <definedName name="CF_Dividends">#REF!</definedName>
    <definedName name="CF_Intangibles" localSheetId="5">#REF!</definedName>
    <definedName name="CF_Intangibles" localSheetId="4">#REF!</definedName>
    <definedName name="CF_Intangibles" localSheetId="8">#REF!</definedName>
    <definedName name="CF_Intangibles" localSheetId="6">#REF!</definedName>
    <definedName name="CF_Intangibles" localSheetId="9">#REF!</definedName>
    <definedName name="CF_Intangibles">#REF!</definedName>
    <definedName name="CF_Inventories" localSheetId="5">#REF!</definedName>
    <definedName name="CF_Inventories" localSheetId="4">#REF!</definedName>
    <definedName name="CF_Inventories" localSheetId="8">#REF!</definedName>
    <definedName name="CF_Inventories" localSheetId="6">#REF!</definedName>
    <definedName name="CF_Inventories" localSheetId="9">#REF!</definedName>
    <definedName name="CF_Inventories">#REF!</definedName>
    <definedName name="CF_Investments" localSheetId="5">#REF!</definedName>
    <definedName name="CF_Investments" localSheetId="4">#REF!</definedName>
    <definedName name="CF_Investments" localSheetId="8">#REF!</definedName>
    <definedName name="CF_Investments" localSheetId="6">#REF!</definedName>
    <definedName name="CF_Investments" localSheetId="9">#REF!</definedName>
    <definedName name="CF_Investments">#REF!</definedName>
    <definedName name="CF_LTDebt" localSheetId="5">#REF!</definedName>
    <definedName name="CF_LTDebt" localSheetId="4">#REF!</definedName>
    <definedName name="CF_LTDebt" localSheetId="8">#REF!</definedName>
    <definedName name="CF_LTDebt" localSheetId="6">#REF!</definedName>
    <definedName name="CF_LTDebt" localSheetId="9">#REF!</definedName>
    <definedName name="CF_LTDebt">#REF!</definedName>
    <definedName name="CF_NetIncome" localSheetId="5">#REF!</definedName>
    <definedName name="CF_NetIncome" localSheetId="4">#REF!</definedName>
    <definedName name="CF_NetIncome" localSheetId="8">#REF!</definedName>
    <definedName name="CF_NetIncome" localSheetId="6">#REF!</definedName>
    <definedName name="CF_NetIncome" localSheetId="9">#REF!</definedName>
    <definedName name="CF_NetIncome">#REF!</definedName>
    <definedName name="CF_Payables" localSheetId="5">#REF!</definedName>
    <definedName name="CF_Payables" localSheetId="4">#REF!</definedName>
    <definedName name="CF_Payables" localSheetId="8">#REF!</definedName>
    <definedName name="CF_Payables" localSheetId="6">#REF!</definedName>
    <definedName name="CF_Payables" localSheetId="9">#REF!</definedName>
    <definedName name="CF_Payables">#REF!</definedName>
    <definedName name="CF_PrepaidExpenses" localSheetId="5">#REF!</definedName>
    <definedName name="CF_PrepaidExpenses" localSheetId="4">#REF!</definedName>
    <definedName name="CF_PrepaidExpenses" localSheetId="8">#REF!</definedName>
    <definedName name="CF_PrepaidExpenses" localSheetId="6">#REF!</definedName>
    <definedName name="CF_PrepaidExpenses" localSheetId="9">#REF!</definedName>
    <definedName name="CF_PrepaidExpenses">#REF!</definedName>
    <definedName name="CF_Property" localSheetId="5">#REF!</definedName>
    <definedName name="CF_Property" localSheetId="4">#REF!</definedName>
    <definedName name="CF_Property" localSheetId="8">#REF!</definedName>
    <definedName name="CF_Property" localSheetId="6">#REF!</definedName>
    <definedName name="CF_Property" localSheetId="9">#REF!</definedName>
    <definedName name="CF_Property">#REF!</definedName>
    <definedName name="CF_Receivables" localSheetId="5">#REF!</definedName>
    <definedName name="CF_Receivables" localSheetId="4">#REF!</definedName>
    <definedName name="CF_Receivables" localSheetId="8">#REF!</definedName>
    <definedName name="CF_Receivables" localSheetId="6">#REF!</definedName>
    <definedName name="CF_Receivables" localSheetId="9">#REF!</definedName>
    <definedName name="CF_Receivables">#REF!</definedName>
    <definedName name="CF_Shares" localSheetId="5">#REF!</definedName>
    <definedName name="CF_Shares" localSheetId="4">#REF!</definedName>
    <definedName name="CF_Shares" localSheetId="8">#REF!</definedName>
    <definedName name="CF_Shares" localSheetId="6">#REF!</definedName>
    <definedName name="CF_Shares" localSheetId="9">#REF!</definedName>
    <definedName name="CF_Shares">#REF!</definedName>
    <definedName name="CF_Taxation" localSheetId="5">#REF!</definedName>
    <definedName name="CF_Taxation" localSheetId="4">#REF!</definedName>
    <definedName name="CF_Taxation" localSheetId="8">#REF!</definedName>
    <definedName name="CF_Taxation" localSheetId="6">#REF!</definedName>
    <definedName name="CF_Taxation" localSheetId="9">#REF!</definedName>
    <definedName name="CF_Taxation">#REF!</definedName>
    <definedName name="CFFO" localSheetId="5">#REF!</definedName>
    <definedName name="CFFO" localSheetId="4">#REF!</definedName>
    <definedName name="CFFO" localSheetId="8">#REF!</definedName>
    <definedName name="CFFO" localSheetId="6">#REF!</definedName>
    <definedName name="CFFO" localSheetId="9">#REF!</definedName>
    <definedName name="CFFO">#REF!</definedName>
    <definedName name="chf_month" localSheetId="5">#REF!</definedName>
    <definedName name="chf_month" localSheetId="4">#REF!</definedName>
    <definedName name="chf_month" localSheetId="8">#REF!</definedName>
    <definedName name="chf_month" localSheetId="6">#REF!</definedName>
    <definedName name="chf_month" localSheetId="9">#REF!</definedName>
    <definedName name="chf_month">#REF!</definedName>
    <definedName name="chf_year" localSheetId="5">#REF!</definedName>
    <definedName name="chf_year" localSheetId="4">#REF!</definedName>
    <definedName name="chf_year" localSheetId="8">#REF!</definedName>
    <definedName name="chf_year" localSheetId="6">#REF!</definedName>
    <definedName name="chf_year" localSheetId="9">#REF!</definedName>
    <definedName name="chf_year">#REF!</definedName>
    <definedName name="ClientName">[3]SMSTemp!$B$3</definedName>
    <definedName name="COGS" localSheetId="5">#REF!</definedName>
    <definedName name="COGS" localSheetId="4">#REF!</definedName>
    <definedName name="COGS" localSheetId="8">#REF!</definedName>
    <definedName name="COGS" localSheetId="6">#REF!</definedName>
    <definedName name="COGS" localSheetId="9">#REF!</definedName>
    <definedName name="COGS">#REF!</definedName>
    <definedName name="Consol">[4]Consol!$A$1:$A$372</definedName>
    <definedName name="CurrentAssets" localSheetId="5">#REF!</definedName>
    <definedName name="CurrentAssets" localSheetId="4">#REF!</definedName>
    <definedName name="CurrentAssets" localSheetId="8">#REF!</definedName>
    <definedName name="CurrentAssets" localSheetId="6">#REF!</definedName>
    <definedName name="CurrentAssets" localSheetId="9">#REF!</definedName>
    <definedName name="CurrentAssets">#REF!</definedName>
    <definedName name="CurrentLiabilities" localSheetId="5">#REF!</definedName>
    <definedName name="CurrentLiabilities" localSheetId="4">#REF!</definedName>
    <definedName name="CurrentLiabilities" localSheetId="8">#REF!</definedName>
    <definedName name="CurrentLiabilities" localSheetId="6">#REF!</definedName>
    <definedName name="CurrentLiabilities" localSheetId="9">#REF!</definedName>
    <definedName name="CurrentLiabilities">#REF!</definedName>
    <definedName name="CY_Accounts_Receivable" localSheetId="5">'[2]Bal Sheet'!#REF!</definedName>
    <definedName name="CY_Accounts_Receivable" localSheetId="4">'[2]Bal Sheet'!#REF!</definedName>
    <definedName name="CY_Accounts_Receivable" localSheetId="8">'[2]Bal Sheet'!#REF!</definedName>
    <definedName name="CY_Accounts_Receivable" localSheetId="6">'[2]Bal Sheet'!#REF!</definedName>
    <definedName name="CY_Accounts_Receivable" localSheetId="9">'[2]Bal Sheet'!#REF!</definedName>
    <definedName name="CY_Accounts_Receivable">'[2]Bal Sheet'!#REF!</definedName>
    <definedName name="CY_Cash" localSheetId="5">'[2]Bal Sheet'!#REF!</definedName>
    <definedName name="CY_Cash" localSheetId="4">'[2]Bal Sheet'!#REF!</definedName>
    <definedName name="CY_Cash" localSheetId="8">'[2]Bal Sheet'!#REF!</definedName>
    <definedName name="CY_Cash" localSheetId="6">'[2]Bal Sheet'!#REF!</definedName>
    <definedName name="CY_Cash" localSheetId="9">'[2]Bal Sheet'!#REF!</definedName>
    <definedName name="CY_Cash">'[2]Bal Sheet'!#REF!</definedName>
    <definedName name="CY_Common_Equity" localSheetId="5">'[2]Bal Sheet'!#REF!</definedName>
    <definedName name="CY_Common_Equity" localSheetId="4">'[2]Bal Sheet'!#REF!</definedName>
    <definedName name="CY_Common_Equity" localSheetId="8">'[2]Bal Sheet'!#REF!</definedName>
    <definedName name="CY_Common_Equity" localSheetId="6">'[2]Bal Sheet'!#REF!</definedName>
    <definedName name="CY_Common_Equity" localSheetId="9">'[2]Bal Sheet'!#REF!</definedName>
    <definedName name="CY_Common_Equity">'[2]Bal Sheet'!#REF!</definedName>
    <definedName name="CY_Current_Liabilities" localSheetId="5">'[2]Bal Sheet'!#REF!</definedName>
    <definedName name="CY_Current_Liabilities" localSheetId="4">'[2]Bal Sheet'!#REF!</definedName>
    <definedName name="CY_Current_Liabilities" localSheetId="8">'[2]Bal Sheet'!#REF!</definedName>
    <definedName name="CY_Current_Liabilities" localSheetId="6">'[2]Bal Sheet'!#REF!</definedName>
    <definedName name="CY_Current_Liabilities" localSheetId="9">'[2]Bal Sheet'!#REF!</definedName>
    <definedName name="CY_Current_Liabilities">'[2]Bal Sheet'!#REF!</definedName>
    <definedName name="CY_Intangible_Assets" localSheetId="5">'[2]Bal Sheet'!#REF!</definedName>
    <definedName name="CY_Intangible_Assets" localSheetId="4">'[2]Bal Sheet'!#REF!</definedName>
    <definedName name="CY_Intangible_Assets" localSheetId="8">'[2]Bal Sheet'!#REF!</definedName>
    <definedName name="CY_Intangible_Assets" localSheetId="6">'[2]Bal Sheet'!#REF!</definedName>
    <definedName name="CY_Intangible_Assets" localSheetId="9">'[2]Bal Sheet'!#REF!</definedName>
    <definedName name="CY_Intangible_Assets">'[2]Bal Sheet'!#REF!</definedName>
    <definedName name="CY_Inventory" localSheetId="5">'[2]Bal Sheet'!#REF!</definedName>
    <definedName name="CY_Inventory" localSheetId="4">'[2]Bal Sheet'!#REF!</definedName>
    <definedName name="CY_Inventory" localSheetId="8">'[2]Bal Sheet'!#REF!</definedName>
    <definedName name="CY_Inventory" localSheetId="6">'[2]Bal Sheet'!#REF!</definedName>
    <definedName name="CY_Inventory" localSheetId="9">'[2]Bal Sheet'!#REF!</definedName>
    <definedName name="CY_Inventory">'[2]Bal Sheet'!#REF!</definedName>
    <definedName name="CY_LIABIL_EQUITY" localSheetId="5">'[2]Bal Sheet'!#REF!</definedName>
    <definedName name="CY_LIABIL_EQUITY" localSheetId="4">'[2]Bal Sheet'!#REF!</definedName>
    <definedName name="CY_LIABIL_EQUITY" localSheetId="8">'[2]Bal Sheet'!#REF!</definedName>
    <definedName name="CY_LIABIL_EQUITY" localSheetId="6">'[2]Bal Sheet'!#REF!</definedName>
    <definedName name="CY_LIABIL_EQUITY" localSheetId="9">'[2]Bal Sheet'!#REF!</definedName>
    <definedName name="CY_LIABIL_EQUITY">'[2]Bal Sheet'!#REF!</definedName>
    <definedName name="CY_LT_Debt" localSheetId="5">'[2]Bal Sheet'!#REF!</definedName>
    <definedName name="CY_LT_Debt" localSheetId="4">'[2]Bal Sheet'!#REF!</definedName>
    <definedName name="CY_LT_Debt" localSheetId="8">'[2]Bal Sheet'!#REF!</definedName>
    <definedName name="CY_LT_Debt" localSheetId="6">'[2]Bal Sheet'!#REF!</definedName>
    <definedName name="CY_LT_Debt" localSheetId="9">'[2]Bal Sheet'!#REF!</definedName>
    <definedName name="CY_LT_Debt">'[2]Bal Sheet'!#REF!</definedName>
    <definedName name="CY_Marketable_Sec" localSheetId="5">'[2]Bal Sheet'!#REF!</definedName>
    <definedName name="CY_Marketable_Sec" localSheetId="4">'[2]Bal Sheet'!#REF!</definedName>
    <definedName name="CY_Marketable_Sec" localSheetId="8">'[2]Bal Sheet'!#REF!</definedName>
    <definedName name="CY_Marketable_Sec" localSheetId="6">'[2]Bal Sheet'!#REF!</definedName>
    <definedName name="CY_Marketable_Sec" localSheetId="9">'[2]Bal Sheet'!#REF!</definedName>
    <definedName name="CY_Marketable_Sec">'[2]Bal Sheet'!#REF!</definedName>
    <definedName name="cy_net_income" localSheetId="5">#REF!</definedName>
    <definedName name="cy_net_income" localSheetId="4">#REF!</definedName>
    <definedName name="cy_net_income" localSheetId="8">#REF!</definedName>
    <definedName name="cy_net_income" localSheetId="6">#REF!</definedName>
    <definedName name="cy_net_income" localSheetId="9">#REF!</definedName>
    <definedName name="cy_net_income">#REF!</definedName>
    <definedName name="CY_Other_Curr_Assets" localSheetId="5">'[2]Bal Sheet'!#REF!</definedName>
    <definedName name="CY_Other_Curr_Assets" localSheetId="4">'[2]Bal Sheet'!#REF!</definedName>
    <definedName name="CY_Other_Curr_Assets" localSheetId="8">'[2]Bal Sheet'!#REF!</definedName>
    <definedName name="CY_Other_Curr_Assets" localSheetId="6">'[2]Bal Sheet'!#REF!</definedName>
    <definedName name="CY_Other_Curr_Assets" localSheetId="9">'[2]Bal Sheet'!#REF!</definedName>
    <definedName name="CY_Other_Curr_Assets">'[2]Bal Sheet'!#REF!</definedName>
    <definedName name="CY_Other_LT_Assets" localSheetId="5">'[2]Bal Sheet'!#REF!</definedName>
    <definedName name="CY_Other_LT_Assets" localSheetId="4">'[2]Bal Sheet'!#REF!</definedName>
    <definedName name="CY_Other_LT_Assets" localSheetId="8">'[2]Bal Sheet'!#REF!</definedName>
    <definedName name="CY_Other_LT_Assets" localSheetId="6">'[2]Bal Sheet'!#REF!</definedName>
    <definedName name="CY_Other_LT_Assets" localSheetId="9">'[2]Bal Sheet'!#REF!</definedName>
    <definedName name="CY_Other_LT_Assets">'[2]Bal Sheet'!#REF!</definedName>
    <definedName name="CY_Other_LT_Liabilities" localSheetId="5">'[2]Bal Sheet'!#REF!</definedName>
    <definedName name="CY_Other_LT_Liabilities" localSheetId="4">'[2]Bal Sheet'!#REF!</definedName>
    <definedName name="CY_Other_LT_Liabilities" localSheetId="8">'[2]Bal Sheet'!#REF!</definedName>
    <definedName name="CY_Other_LT_Liabilities" localSheetId="6">'[2]Bal Sheet'!#REF!</definedName>
    <definedName name="CY_Other_LT_Liabilities" localSheetId="9">'[2]Bal Sheet'!#REF!</definedName>
    <definedName name="CY_Other_LT_Liabilities">'[2]Bal Sheet'!#REF!</definedName>
    <definedName name="CY_Preferred_Stock" localSheetId="5">'[2]Bal Sheet'!#REF!</definedName>
    <definedName name="CY_Preferred_Stock" localSheetId="4">'[2]Bal Sheet'!#REF!</definedName>
    <definedName name="CY_Preferred_Stock" localSheetId="8">'[2]Bal Sheet'!#REF!</definedName>
    <definedName name="CY_Preferred_Stock" localSheetId="6">'[2]Bal Sheet'!#REF!</definedName>
    <definedName name="CY_Preferred_Stock" localSheetId="9">'[2]Bal Sheet'!#REF!</definedName>
    <definedName name="CY_Preferred_Stock">'[2]Bal Sheet'!#REF!</definedName>
    <definedName name="CY_QUICK_ASSETS" localSheetId="5">'[2]Bal Sheet'!#REF!</definedName>
    <definedName name="CY_QUICK_ASSETS" localSheetId="4">'[2]Bal Sheet'!#REF!</definedName>
    <definedName name="CY_QUICK_ASSETS" localSheetId="8">'[2]Bal Sheet'!#REF!</definedName>
    <definedName name="CY_QUICK_ASSETS" localSheetId="6">'[2]Bal Sheet'!#REF!</definedName>
    <definedName name="CY_QUICK_ASSETS" localSheetId="9">'[2]Bal Sheet'!#REF!</definedName>
    <definedName name="CY_QUICK_ASSETS">'[2]Bal Sheet'!#REF!</definedName>
    <definedName name="cy_ret_earn_beg" localSheetId="5">#REF!</definedName>
    <definedName name="cy_ret_earn_beg" localSheetId="4">#REF!</definedName>
    <definedName name="cy_ret_earn_beg" localSheetId="8">#REF!</definedName>
    <definedName name="cy_ret_earn_beg" localSheetId="6">#REF!</definedName>
    <definedName name="cy_ret_earn_beg" localSheetId="9">#REF!</definedName>
    <definedName name="cy_ret_earn_beg">#REF!</definedName>
    <definedName name="cy_retained_earnings" localSheetId="5">#REF!</definedName>
    <definedName name="cy_retained_earnings" localSheetId="4">#REF!</definedName>
    <definedName name="cy_retained_earnings" localSheetId="8">#REF!</definedName>
    <definedName name="cy_retained_earnings" localSheetId="6">#REF!</definedName>
    <definedName name="cy_retained_earnings" localSheetId="9">#REF!</definedName>
    <definedName name="cy_retained_earnings">#REF!</definedName>
    <definedName name="CY_Tangible_Assets" localSheetId="5">'[2]Bal Sheet'!#REF!</definedName>
    <definedName name="CY_Tangible_Assets" localSheetId="4">'[2]Bal Sheet'!#REF!</definedName>
    <definedName name="CY_Tangible_Assets" localSheetId="8">'[2]Bal Sheet'!#REF!</definedName>
    <definedName name="CY_Tangible_Assets" localSheetId="6">'[2]Bal Sheet'!#REF!</definedName>
    <definedName name="CY_Tangible_Assets" localSheetId="9">'[2]Bal Sheet'!#REF!</definedName>
    <definedName name="CY_Tangible_Assets">'[2]Bal Sheet'!#REF!</definedName>
    <definedName name="CY_TOTAL_ASSETS" localSheetId="5">'[2]Bal Sheet'!#REF!</definedName>
    <definedName name="CY_TOTAL_ASSETS" localSheetId="4">'[2]Bal Sheet'!#REF!</definedName>
    <definedName name="CY_TOTAL_ASSETS" localSheetId="8">'[2]Bal Sheet'!#REF!</definedName>
    <definedName name="CY_TOTAL_ASSETS" localSheetId="6">'[2]Bal Sheet'!#REF!</definedName>
    <definedName name="CY_TOTAL_ASSETS" localSheetId="9">'[2]Bal Sheet'!#REF!</definedName>
    <definedName name="CY_TOTAL_ASSETS">'[2]Bal Sheet'!#REF!</definedName>
    <definedName name="CY_TOTAL_CURR_ASSETS" localSheetId="5">'[2]Bal Sheet'!#REF!</definedName>
    <definedName name="CY_TOTAL_CURR_ASSETS" localSheetId="4">'[2]Bal Sheet'!#REF!</definedName>
    <definedName name="CY_TOTAL_CURR_ASSETS" localSheetId="8">'[2]Bal Sheet'!#REF!</definedName>
    <definedName name="CY_TOTAL_CURR_ASSETS" localSheetId="6">'[2]Bal Sheet'!#REF!</definedName>
    <definedName name="CY_TOTAL_CURR_ASSETS" localSheetId="9">'[2]Bal Sheet'!#REF!</definedName>
    <definedName name="CY_TOTAL_CURR_ASSETS">'[2]Bal Sheet'!#REF!</definedName>
    <definedName name="CY_TOTAL_DEBT" localSheetId="5">'[2]Bal Sheet'!#REF!</definedName>
    <definedName name="CY_TOTAL_DEBT" localSheetId="4">'[2]Bal Sheet'!#REF!</definedName>
    <definedName name="CY_TOTAL_DEBT" localSheetId="8">'[2]Bal Sheet'!#REF!</definedName>
    <definedName name="CY_TOTAL_DEBT" localSheetId="6">'[2]Bal Sheet'!#REF!</definedName>
    <definedName name="CY_TOTAL_DEBT" localSheetId="9">'[2]Bal Sheet'!#REF!</definedName>
    <definedName name="CY_TOTAL_DEBT">'[2]Bal Sheet'!#REF!</definedName>
    <definedName name="CY_TOTAL_EQUITY" localSheetId="5">'[2]Bal Sheet'!#REF!</definedName>
    <definedName name="CY_TOTAL_EQUITY" localSheetId="4">'[2]Bal Sheet'!#REF!</definedName>
    <definedName name="CY_TOTAL_EQUITY" localSheetId="8">'[2]Bal Sheet'!#REF!</definedName>
    <definedName name="CY_TOTAL_EQUITY" localSheetId="6">'[2]Bal Sheet'!#REF!</definedName>
    <definedName name="CY_TOTAL_EQUITY" localSheetId="9">'[2]Bal Sheet'!#REF!</definedName>
    <definedName name="CY_TOTAL_EQUITY">'[2]Bal Sheet'!#REF!</definedName>
    <definedName name="DDA" localSheetId="5">#REF!</definedName>
    <definedName name="DDA" localSheetId="4">#REF!</definedName>
    <definedName name="DDA" localSheetId="8">#REF!</definedName>
    <definedName name="DDA" localSheetId="6">#REF!</definedName>
    <definedName name="DDA" localSheetId="9">#REF!</definedName>
    <definedName name="DDA">#REF!</definedName>
    <definedName name="dem_month" localSheetId="5">#REF!</definedName>
    <definedName name="dem_month" localSheetId="4">#REF!</definedName>
    <definedName name="dem_month" localSheetId="8">#REF!</definedName>
    <definedName name="dem_month" localSheetId="6">#REF!</definedName>
    <definedName name="dem_month" localSheetId="9">#REF!</definedName>
    <definedName name="dem_month">#REF!</definedName>
    <definedName name="dem_year" localSheetId="5">#REF!</definedName>
    <definedName name="dem_year" localSheetId="4">#REF!</definedName>
    <definedName name="dem_year" localSheetId="8">#REF!</definedName>
    <definedName name="dem_year" localSheetId="6">#REF!</definedName>
    <definedName name="dem_year" localSheetId="9">#REF!</definedName>
    <definedName name="dem_year">#REF!</definedName>
    <definedName name="Disaggregations" localSheetId="5">[5]Depreciation2!#REF!</definedName>
    <definedName name="Disaggregations" localSheetId="4">[5]Depreciation2!#REF!</definedName>
    <definedName name="Disaggregations" localSheetId="8">[5]Depreciation2!#REF!</definedName>
    <definedName name="Disaggregations" localSheetId="6">[5]Depreciation2!#REF!</definedName>
    <definedName name="Disaggregations" localSheetId="9">[5]Depreciation2!#REF!</definedName>
    <definedName name="Disaggregations">[5]Depreciation2!#REF!</definedName>
    <definedName name="Divs" localSheetId="5">#REF!</definedName>
    <definedName name="Divs" localSheetId="4">#REF!</definedName>
    <definedName name="Divs" localSheetId="8">#REF!</definedName>
    <definedName name="Divs" localSheetId="6">#REF!</definedName>
    <definedName name="Divs" localSheetId="9">#REF!</definedName>
    <definedName name="Divs">#REF!</definedName>
    <definedName name="EBIT" localSheetId="5">#REF!</definedName>
    <definedName name="EBIT" localSheetId="4">#REF!</definedName>
    <definedName name="EBIT" localSheetId="8">#REF!</definedName>
    <definedName name="EBIT" localSheetId="6">#REF!</definedName>
    <definedName name="EBIT" localSheetId="9">#REF!</definedName>
    <definedName name="EBIT">#REF!</definedName>
    <definedName name="EBITDA" localSheetId="5">#REF!</definedName>
    <definedName name="EBITDA" localSheetId="4">#REF!</definedName>
    <definedName name="EBITDA" localSheetId="8">#REF!</definedName>
    <definedName name="EBITDA" localSheetId="6">#REF!</definedName>
    <definedName name="EBITDA" localSheetId="9">#REF!</definedName>
    <definedName name="EBITDA">#REF!</definedName>
    <definedName name="EBT" localSheetId="5">#REF!</definedName>
    <definedName name="EBT" localSheetId="4">#REF!</definedName>
    <definedName name="EBT" localSheetId="8">#REF!</definedName>
    <definedName name="EBT" localSheetId="6">#REF!</definedName>
    <definedName name="EBT" localSheetId="9">#REF!</definedName>
    <definedName name="EBT">#REF!</definedName>
    <definedName name="Equity" localSheetId="5">#REF!</definedName>
    <definedName name="Equity" localSheetId="4">#REF!</definedName>
    <definedName name="Equity" localSheetId="8">#REF!</definedName>
    <definedName name="Equity" localSheetId="6">#REF!</definedName>
    <definedName name="Equity" localSheetId="9">#REF!</definedName>
    <definedName name="Equity">#REF!</definedName>
    <definedName name="EquityInc" localSheetId="5">#REF!</definedName>
    <definedName name="EquityInc" localSheetId="4">#REF!</definedName>
    <definedName name="EquityInc" localSheetId="8">#REF!</definedName>
    <definedName name="EquityInc" localSheetId="6">#REF!</definedName>
    <definedName name="EquityInc" localSheetId="9">#REF!</definedName>
    <definedName name="EquityInc">#REF!</definedName>
    <definedName name="euro_month" localSheetId="5">#REF!</definedName>
    <definedName name="euro_month" localSheetId="4">#REF!</definedName>
    <definedName name="euro_month" localSheetId="8">#REF!</definedName>
    <definedName name="euro_month" localSheetId="6">#REF!</definedName>
    <definedName name="euro_month" localSheetId="9">#REF!</definedName>
    <definedName name="euro_month">#REF!</definedName>
    <definedName name="euro_year" localSheetId="5">#REF!</definedName>
    <definedName name="euro_year" localSheetId="4">#REF!</definedName>
    <definedName name="euro_year" localSheetId="8">#REF!</definedName>
    <definedName name="euro_year" localSheetId="6">#REF!</definedName>
    <definedName name="euro_year" localSheetId="9">#REF!</definedName>
    <definedName name="euro_year">#REF!</definedName>
    <definedName name="FA" localSheetId="5">#REF!</definedName>
    <definedName name="FA" localSheetId="4">#REF!</definedName>
    <definedName name="FA" localSheetId="8">#REF!</definedName>
    <definedName name="FA" localSheetId="6">#REF!</definedName>
    <definedName name="FA" localSheetId="9">#REF!</definedName>
    <definedName name="FA">#REF!</definedName>
    <definedName name="FFO" localSheetId="5">#REF!</definedName>
    <definedName name="FFO" localSheetId="4">#REF!</definedName>
    <definedName name="FFO" localSheetId="8">#REF!</definedName>
    <definedName name="FFO" localSheetId="6">#REF!</definedName>
    <definedName name="FFO" localSheetId="9">#REF!</definedName>
    <definedName name="FFO">#REF!</definedName>
    <definedName name="Format0Dec">[3]SMSTemp!$B$15</definedName>
    <definedName name="Format2Dec">[3]SMSTemp!$B$13</definedName>
    <definedName name="gbr_month" localSheetId="5">#REF!</definedName>
    <definedName name="gbr_month" localSheetId="4">#REF!</definedName>
    <definedName name="gbr_month" localSheetId="8">#REF!</definedName>
    <definedName name="gbr_month" localSheetId="6">#REF!</definedName>
    <definedName name="gbr_month" localSheetId="9">#REF!</definedName>
    <definedName name="gbr_month">#REF!</definedName>
    <definedName name="gbr_year" localSheetId="5">#REF!</definedName>
    <definedName name="gbr_year" localSheetId="4">#REF!</definedName>
    <definedName name="gbr_year" localSheetId="8">#REF!</definedName>
    <definedName name="gbr_year" localSheetId="6">#REF!</definedName>
    <definedName name="gbr_year" localSheetId="9">#REF!</definedName>
    <definedName name="gbr_year">#REF!</definedName>
    <definedName name="GrossMgin" localSheetId="5">#REF!</definedName>
    <definedName name="GrossMgin" localSheetId="4">#REF!</definedName>
    <definedName name="GrossMgin" localSheetId="8">#REF!</definedName>
    <definedName name="GrossMgin" localSheetId="6">#REF!</definedName>
    <definedName name="GrossMgin" localSheetId="9">#REF!</definedName>
    <definedName name="GrossMgin">#REF!</definedName>
    <definedName name="h" localSheetId="5">#REF!</definedName>
    <definedName name="h" localSheetId="4">#REF!</definedName>
    <definedName name="h" localSheetId="8">#REF!</definedName>
    <definedName name="h" localSheetId="6">#REF!</definedName>
    <definedName name="h" localSheetId="9">#REF!</definedName>
    <definedName name="h">#REF!</definedName>
    <definedName name="half">'[6]US Dollar 2004'!$C$17:$C$191</definedName>
    <definedName name="IC" localSheetId="5">#REF!</definedName>
    <definedName name="IC" localSheetId="4">#REF!</definedName>
    <definedName name="IC" localSheetId="8">#REF!</definedName>
    <definedName name="IC" localSheetId="6">#REF!</definedName>
    <definedName name="IC" localSheetId="9">#REF!</definedName>
    <definedName name="IC">#REF!</definedName>
    <definedName name="Interest" localSheetId="5">#REF!</definedName>
    <definedName name="Interest" localSheetId="4">#REF!</definedName>
    <definedName name="Interest" localSheetId="8">#REF!</definedName>
    <definedName name="Interest" localSheetId="6">#REF!</definedName>
    <definedName name="Interest" localSheetId="9">#REF!</definedName>
    <definedName name="Interest">#REF!</definedName>
    <definedName name="InterestCash" localSheetId="5">#REF!</definedName>
    <definedName name="InterestCash" localSheetId="4">#REF!</definedName>
    <definedName name="InterestCash" localSheetId="8">#REF!</definedName>
    <definedName name="InterestCash" localSheetId="6">#REF!</definedName>
    <definedName name="InterestCash" localSheetId="9">#REF!</definedName>
    <definedName name="InterestCash">#REF!</definedName>
    <definedName name="InterestTax" localSheetId="5">#REF!</definedName>
    <definedName name="InterestTax" localSheetId="4">#REF!</definedName>
    <definedName name="InterestTax" localSheetId="8">#REF!</definedName>
    <definedName name="InterestTax" localSheetId="6">#REF!</definedName>
    <definedName name="InterestTax" localSheetId="9">#REF!</definedName>
    <definedName name="InterestTax">#REF!</definedName>
    <definedName name="Inventory" localSheetId="5">#REF!</definedName>
    <definedName name="Inventory" localSheetId="4">#REF!</definedName>
    <definedName name="Inventory" localSheetId="8">#REF!</definedName>
    <definedName name="Inventory" localSheetId="6">#REF!</definedName>
    <definedName name="Inventory" localSheetId="9">#REF!</definedName>
    <definedName name="Inventory">#REF!</definedName>
    <definedName name="Land" localSheetId="5">#REF!</definedName>
    <definedName name="Land" localSheetId="4">#REF!</definedName>
    <definedName name="Land" localSheetId="8">#REF!</definedName>
    <definedName name="Land" localSheetId="6">#REF!</definedName>
    <definedName name="Land" localSheetId="9">#REF!</definedName>
    <definedName name="Land">#REF!</definedName>
    <definedName name="LIBOR" localSheetId="5">#REF!</definedName>
    <definedName name="LIBOR" localSheetId="4">#REF!</definedName>
    <definedName name="LIBOR" localSheetId="8">#REF!</definedName>
    <definedName name="LIBOR" localSheetId="6">#REF!</definedName>
    <definedName name="LIBOR" localSheetId="9">#REF!</definedName>
    <definedName name="LIBOR">#REF!</definedName>
    <definedName name="LTDebt" localSheetId="5">#REF!</definedName>
    <definedName name="LTDebt" localSheetId="4">#REF!</definedName>
    <definedName name="LTDebt" localSheetId="8">#REF!</definedName>
    <definedName name="LTDebt" localSheetId="6">#REF!</definedName>
    <definedName name="LTDebt" localSheetId="9">#REF!</definedName>
    <definedName name="LTDebt">#REF!</definedName>
    <definedName name="LTDebtInc" localSheetId="5">#REF!</definedName>
    <definedName name="LTDebtInc" localSheetId="4">#REF!</definedName>
    <definedName name="LTDebtInc" localSheetId="8">#REF!</definedName>
    <definedName name="LTDebtInc" localSheetId="6">#REF!</definedName>
    <definedName name="LTDebtInc" localSheetId="9">#REF!</definedName>
    <definedName name="LTDebtInc">#REF!</definedName>
    <definedName name="Monetary_Precision" localSheetId="5">[5]Depreciation2!#REF!</definedName>
    <definedName name="Monetary_Precision" localSheetId="4">[5]Depreciation2!#REF!</definedName>
    <definedName name="Monetary_Precision" localSheetId="8">[5]Depreciation2!#REF!</definedName>
    <definedName name="Monetary_Precision" localSheetId="6">[5]Depreciation2!#REF!</definedName>
    <definedName name="Monetary_Precision" localSheetId="9">[5]Depreciation2!#REF!</definedName>
    <definedName name="Monetary_Precision">[5]Depreciation2!#REF!</definedName>
    <definedName name="Names" localSheetId="5">#REF!</definedName>
    <definedName name="Names" localSheetId="4">#REF!</definedName>
    <definedName name="Names" localSheetId="8">#REF!</definedName>
    <definedName name="Names" localSheetId="6">#REF!</definedName>
    <definedName name="Names" localSheetId="9">#REF!</definedName>
    <definedName name="Names">#REF!</definedName>
    <definedName name="NI" localSheetId="5">#REF!</definedName>
    <definedName name="NI" localSheetId="4">#REF!</definedName>
    <definedName name="NI" localSheetId="8">#REF!</definedName>
    <definedName name="NI" localSheetId="6">#REF!</definedName>
    <definedName name="NI" localSheetId="9">#REF!</definedName>
    <definedName name="NI">#REF!</definedName>
    <definedName name="NOPLAT" localSheetId="5">#REF!</definedName>
    <definedName name="NOPLAT" localSheetId="4">#REF!</definedName>
    <definedName name="NOPLAT" localSheetId="8">#REF!</definedName>
    <definedName name="NOPLAT" localSheetId="6">#REF!</definedName>
    <definedName name="NOPLAT" localSheetId="9">#REF!</definedName>
    <definedName name="NOPLAT">#REF!</definedName>
    <definedName name="PastInterest" localSheetId="5">#REF!</definedName>
    <definedName name="PastInterest" localSheetId="4">#REF!</definedName>
    <definedName name="PastInterest" localSheetId="8">#REF!</definedName>
    <definedName name="PastInterest" localSheetId="6">#REF!</definedName>
    <definedName name="PastInterest" localSheetId="9">#REF!</definedName>
    <definedName name="PastInterest">#REF!</definedName>
    <definedName name="PastInterestTax" localSheetId="5">#REF!</definedName>
    <definedName name="PastInterestTax" localSheetId="4">#REF!</definedName>
    <definedName name="PastInterestTax" localSheetId="8">#REF!</definedName>
    <definedName name="PastInterestTax" localSheetId="6">#REF!</definedName>
    <definedName name="PastInterestTax" localSheetId="9">#REF!</definedName>
    <definedName name="PastInterestTax">#REF!</definedName>
    <definedName name="PhaseIICapex" localSheetId="5">#REF!</definedName>
    <definedName name="PhaseIICapex" localSheetId="4">#REF!</definedName>
    <definedName name="PhaseIICapex" localSheetId="8">#REF!</definedName>
    <definedName name="PhaseIICapex" localSheetId="6">#REF!</definedName>
    <definedName name="PhaseIICapex" localSheetId="9">#REF!</definedName>
    <definedName name="PhaseIICapex">#REF!</definedName>
    <definedName name="PL_Dollar_Threshold" localSheetId="5">[7]Б!#REF!</definedName>
    <definedName name="PL_Dollar_Threshold" localSheetId="4">[7]Б!#REF!</definedName>
    <definedName name="PL_Dollar_Threshold" localSheetId="8">[7]Б!#REF!</definedName>
    <definedName name="PL_Dollar_Threshold" localSheetId="6">[7]Б!#REF!</definedName>
    <definedName name="PL_Dollar_Threshold" localSheetId="9">[7]Б!#REF!</definedName>
    <definedName name="PL_Dollar_Threshold">[7]Б!#REF!</definedName>
    <definedName name="PL_Percent_Threshold" localSheetId="5">[7]Б!#REF!</definedName>
    <definedName name="PL_Percent_Threshold" localSheetId="4">[7]Б!#REF!</definedName>
    <definedName name="PL_Percent_Threshold" localSheetId="8">[7]Б!#REF!</definedName>
    <definedName name="PL_Percent_Threshold" localSheetId="6">[7]Б!#REF!</definedName>
    <definedName name="PL_Percent_Threshold" localSheetId="9">[7]Б!#REF!</definedName>
    <definedName name="PL_Percent_Threshold">[7]Б!#REF!</definedName>
    <definedName name="PopDate">[3]SMSTemp!$B$7</definedName>
    <definedName name="PPE" localSheetId="5">#REF!</definedName>
    <definedName name="PPE" localSheetId="4">#REF!</definedName>
    <definedName name="PPE" localSheetId="8">#REF!</definedName>
    <definedName name="PPE" localSheetId="6">#REF!</definedName>
    <definedName name="PPE" localSheetId="9">#REF!</definedName>
    <definedName name="PPE">#REF!</definedName>
    <definedName name="PrepBy">[3]SMSTemp!$B$6</definedName>
    <definedName name="py_net_income" localSheetId="5">#REF!</definedName>
    <definedName name="py_net_income" localSheetId="4">#REF!</definedName>
    <definedName name="py_net_income" localSheetId="8">#REF!</definedName>
    <definedName name="py_net_income" localSheetId="6">#REF!</definedName>
    <definedName name="py_net_income" localSheetId="9">#REF!</definedName>
    <definedName name="py_net_income">#REF!</definedName>
    <definedName name="PY_NET_PROFIT">'[2]Income Statement'!$E$24</definedName>
    <definedName name="py_ret_earn_beg" localSheetId="5">#REF!</definedName>
    <definedName name="py_ret_earn_beg" localSheetId="4">#REF!</definedName>
    <definedName name="py_ret_earn_beg" localSheetId="8">#REF!</definedName>
    <definedName name="py_ret_earn_beg" localSheetId="6">#REF!</definedName>
    <definedName name="py_ret_earn_beg" localSheetId="9">#REF!</definedName>
    <definedName name="py_ret_earn_beg">#REF!</definedName>
    <definedName name="py_retained_earnings" localSheetId="5">#REF!</definedName>
    <definedName name="py_retained_earnings" localSheetId="4">#REF!</definedName>
    <definedName name="py_retained_earnings" localSheetId="8">#REF!</definedName>
    <definedName name="py_retained_earnings" localSheetId="6">#REF!</definedName>
    <definedName name="py_retained_earnings" localSheetId="9">#REF!</definedName>
    <definedName name="py_retained_earnings">#REF!</definedName>
    <definedName name="py_share_equity" localSheetId="5">'[8]Shareholders'' Equity $'!#REF!</definedName>
    <definedName name="py_share_equity" localSheetId="4">'[8]Shareholders'' Equity $'!#REF!</definedName>
    <definedName name="py_share_equity" localSheetId="8">'[8]Shareholders'' Equity $'!#REF!</definedName>
    <definedName name="py_share_equity" localSheetId="6">'[8]Shareholders'' Equity $'!#REF!</definedName>
    <definedName name="py_share_equity" localSheetId="9">'[8]Shareholders'' Equity $'!#REF!</definedName>
    <definedName name="py_share_equity">'[8]Shareholders'' Equity $'!#REF!</definedName>
    <definedName name="PY_TOTAL_CURR_ASSETS">'[2]Bal Sheet'!$C$15</definedName>
    <definedName name="PY_TOTAL_EQUITY">'[2]Bal Sheet'!$C$36</definedName>
    <definedName name="PY2_Administration" localSheetId="5">[7]Б!#REF!</definedName>
    <definedName name="PY2_Administration" localSheetId="4">[7]Б!#REF!</definedName>
    <definedName name="PY2_Administration" localSheetId="8">[7]Б!#REF!</definedName>
    <definedName name="PY2_Administration" localSheetId="6">[7]Б!#REF!</definedName>
    <definedName name="PY2_Administration" localSheetId="9">[7]Б!#REF!</definedName>
    <definedName name="PY2_Administration">[7]Б!#REF!</definedName>
    <definedName name="PY2_Cost_of_Sales" localSheetId="5">[7]Б!#REF!</definedName>
    <definedName name="PY2_Cost_of_Sales" localSheetId="4">[7]Б!#REF!</definedName>
    <definedName name="PY2_Cost_of_Sales" localSheetId="8">[7]Б!#REF!</definedName>
    <definedName name="PY2_Cost_of_Sales" localSheetId="6">[7]Б!#REF!</definedName>
    <definedName name="PY2_Cost_of_Sales" localSheetId="9">[7]Б!#REF!</definedName>
    <definedName name="PY2_Cost_of_Sales">[7]Б!#REF!</definedName>
    <definedName name="PY2_Current_Liabilities">'[2]Bal Sheet'!$H$23</definedName>
    <definedName name="PY2_Depreciation" localSheetId="5">[7]Б!#REF!</definedName>
    <definedName name="PY2_Depreciation" localSheetId="4">[7]Б!#REF!</definedName>
    <definedName name="PY2_Depreciation" localSheetId="8">[7]Б!#REF!</definedName>
    <definedName name="PY2_Depreciation" localSheetId="6">[7]Б!#REF!</definedName>
    <definedName name="PY2_Depreciation" localSheetId="9">[7]Б!#REF!</definedName>
    <definedName name="PY2_Depreciation">[7]Б!#REF!</definedName>
    <definedName name="PY2_Gross_Profit" localSheetId="5">[7]Б!#REF!</definedName>
    <definedName name="PY2_Gross_Profit" localSheetId="4">[7]Б!#REF!</definedName>
    <definedName name="PY2_Gross_Profit" localSheetId="8">[7]Б!#REF!</definedName>
    <definedName name="PY2_Gross_Profit" localSheetId="6">[7]Б!#REF!</definedName>
    <definedName name="PY2_Gross_Profit" localSheetId="9">[7]Б!#REF!</definedName>
    <definedName name="PY2_Gross_Profit">[7]Б!#REF!</definedName>
    <definedName name="PY2_Inc_Bef_Tax" localSheetId="5">[7]Б!#REF!</definedName>
    <definedName name="PY2_Inc_Bef_Tax" localSheetId="4">[7]Б!#REF!</definedName>
    <definedName name="PY2_Inc_Bef_Tax" localSheetId="8">[7]Б!#REF!</definedName>
    <definedName name="PY2_Inc_Bef_Tax" localSheetId="6">[7]Б!#REF!</definedName>
    <definedName name="PY2_Inc_Bef_Tax" localSheetId="9">[7]Б!#REF!</definedName>
    <definedName name="PY2_Inc_Bef_Tax">[7]Б!#REF!</definedName>
    <definedName name="PY2_Intangible_Assets">'[2]Bal Sheet'!$H$18</definedName>
    <definedName name="PY2_Interest_Expense" localSheetId="5">[7]Б!#REF!</definedName>
    <definedName name="PY2_Interest_Expense" localSheetId="4">[7]Б!#REF!</definedName>
    <definedName name="PY2_Interest_Expense" localSheetId="8">[7]Б!#REF!</definedName>
    <definedName name="PY2_Interest_Expense" localSheetId="6">[7]Б!#REF!</definedName>
    <definedName name="PY2_Interest_Expense" localSheetId="9">[7]Б!#REF!</definedName>
    <definedName name="PY2_Interest_Expense">[7]Б!#REF!</definedName>
    <definedName name="PY2_LIABIL_EQUITY" localSheetId="5">[7]А!#REF!</definedName>
    <definedName name="PY2_LIABIL_EQUITY" localSheetId="4">[7]А!#REF!</definedName>
    <definedName name="PY2_LIABIL_EQUITY" localSheetId="8">[7]А!#REF!</definedName>
    <definedName name="PY2_LIABIL_EQUITY" localSheetId="6">[7]А!#REF!</definedName>
    <definedName name="PY2_LIABIL_EQUITY" localSheetId="9">[7]А!#REF!</definedName>
    <definedName name="PY2_LIABIL_EQUITY">[7]А!#REF!</definedName>
    <definedName name="PY2_NET_PROFIT" localSheetId="5">[7]Б!#REF!</definedName>
    <definedName name="PY2_NET_PROFIT" localSheetId="4">[7]Б!#REF!</definedName>
    <definedName name="PY2_NET_PROFIT" localSheetId="8">[7]Б!#REF!</definedName>
    <definedName name="PY2_NET_PROFIT" localSheetId="6">[7]Б!#REF!</definedName>
    <definedName name="PY2_NET_PROFIT" localSheetId="9">[7]Б!#REF!</definedName>
    <definedName name="PY2_NET_PROFIT">[7]Б!#REF!</definedName>
    <definedName name="PY2_Net_Revenue" localSheetId="5">[7]Б!#REF!</definedName>
    <definedName name="PY2_Net_Revenue" localSheetId="4">[7]Б!#REF!</definedName>
    <definedName name="PY2_Net_Revenue" localSheetId="8">[7]Б!#REF!</definedName>
    <definedName name="PY2_Net_Revenue" localSheetId="6">[7]Б!#REF!</definedName>
    <definedName name="PY2_Net_Revenue" localSheetId="9">[7]Б!#REF!</definedName>
    <definedName name="PY2_Net_Revenue">[7]Б!#REF!</definedName>
    <definedName name="PY2_Operating_Inc" localSheetId="5">[7]Б!#REF!</definedName>
    <definedName name="PY2_Operating_Inc" localSheetId="4">[7]Б!#REF!</definedName>
    <definedName name="PY2_Operating_Inc" localSheetId="8">[7]Б!#REF!</definedName>
    <definedName name="PY2_Operating_Inc" localSheetId="6">[7]Б!#REF!</definedName>
    <definedName name="PY2_Operating_Inc" localSheetId="9">[7]Б!#REF!</definedName>
    <definedName name="PY2_Operating_Inc">[7]Б!#REF!</definedName>
    <definedName name="PY2_Operating_Income" localSheetId="5">[7]Б!#REF!</definedName>
    <definedName name="PY2_Operating_Income" localSheetId="4">[7]Б!#REF!</definedName>
    <definedName name="PY2_Operating_Income" localSheetId="8">[7]Б!#REF!</definedName>
    <definedName name="PY2_Operating_Income" localSheetId="6">[7]Б!#REF!</definedName>
    <definedName name="PY2_Operating_Income" localSheetId="9">[7]Б!#REF!</definedName>
    <definedName name="PY2_Operating_Income">[7]Б!#REF!</definedName>
    <definedName name="PY2_Other_Exp." localSheetId="5">[7]Б!#REF!</definedName>
    <definedName name="PY2_Other_Exp." localSheetId="4">[7]Б!#REF!</definedName>
    <definedName name="PY2_Other_Exp." localSheetId="8">[7]Б!#REF!</definedName>
    <definedName name="PY2_Other_Exp." localSheetId="6">[7]Б!#REF!</definedName>
    <definedName name="PY2_Other_Exp." localSheetId="9">[7]Б!#REF!</definedName>
    <definedName name="PY2_Other_Exp.">[7]Б!#REF!</definedName>
    <definedName name="PY2_Selling" localSheetId="5">[7]Б!#REF!</definedName>
    <definedName name="PY2_Selling" localSheetId="4">[7]Б!#REF!</definedName>
    <definedName name="PY2_Selling" localSheetId="8">[7]Б!#REF!</definedName>
    <definedName name="PY2_Selling" localSheetId="6">[7]Б!#REF!</definedName>
    <definedName name="PY2_Selling" localSheetId="9">[7]Б!#REF!</definedName>
    <definedName name="PY2_Selling">[7]Б!#REF!</definedName>
    <definedName name="PY2_Tangible_Net_Worth" localSheetId="5">[7]Б!#REF!</definedName>
    <definedName name="PY2_Tangible_Net_Worth" localSheetId="4">[7]Б!#REF!</definedName>
    <definedName name="PY2_Tangible_Net_Worth" localSheetId="8">[7]Б!#REF!</definedName>
    <definedName name="PY2_Tangible_Net_Worth" localSheetId="6">[7]Б!#REF!</definedName>
    <definedName name="PY2_Tangible_Net_Worth" localSheetId="9">[7]Б!#REF!</definedName>
    <definedName name="PY2_Tangible_Net_Worth">[7]Б!#REF!</definedName>
    <definedName name="PY2_Taxes" localSheetId="5">[7]Б!#REF!</definedName>
    <definedName name="PY2_Taxes" localSheetId="4">[7]Б!#REF!</definedName>
    <definedName name="PY2_Taxes" localSheetId="8">[7]Б!#REF!</definedName>
    <definedName name="PY2_Taxes" localSheetId="6">[7]Б!#REF!</definedName>
    <definedName name="PY2_Taxes" localSheetId="9">[7]Б!#REF!</definedName>
    <definedName name="PY2_Taxes">[7]Б!#REF!</definedName>
    <definedName name="PY2_TOTAL_ASSETS" localSheetId="5">[7]А!#REF!</definedName>
    <definedName name="PY2_TOTAL_ASSETS" localSheetId="4">[7]А!#REF!</definedName>
    <definedName name="PY2_TOTAL_ASSETS" localSheetId="8">[7]А!#REF!</definedName>
    <definedName name="PY2_TOTAL_ASSETS" localSheetId="6">[7]А!#REF!</definedName>
    <definedName name="PY2_TOTAL_ASSETS" localSheetId="9">[7]А!#REF!</definedName>
    <definedName name="PY2_TOTAL_ASSETS">[7]А!#REF!</definedName>
    <definedName name="PY2_TOTAL_CURR_ASSETS">'[2]Bal Sheet'!$H$15</definedName>
    <definedName name="PY2_TOTAL_EQUITY">'[2]Bal Sheet'!$H$36</definedName>
    <definedName name="PY2_Working_Capital" localSheetId="5">[7]Б!#REF!</definedName>
    <definedName name="PY2_Working_Capital" localSheetId="4">[7]Б!#REF!</definedName>
    <definedName name="PY2_Working_Capital" localSheetId="8">[7]Б!#REF!</definedName>
    <definedName name="PY2_Working_Capital" localSheetId="6">[7]Б!#REF!</definedName>
    <definedName name="PY2_Working_Capital" localSheetId="9">[7]Б!#REF!</definedName>
    <definedName name="PY2_Working_Capital">[7]Б!#REF!</definedName>
    <definedName name="R_Factor" localSheetId="5">[5]Depreciation2!#REF!</definedName>
    <definedName name="R_Factor" localSheetId="4">[5]Depreciation2!#REF!</definedName>
    <definedName name="R_Factor" localSheetId="8">[5]Depreciation2!#REF!</definedName>
    <definedName name="R_Factor" localSheetId="6">[5]Depreciation2!#REF!</definedName>
    <definedName name="R_Factor" localSheetId="9">[5]Depreciation2!#REF!</definedName>
    <definedName name="R_Factor">[5]Depreciation2!#REF!</definedName>
    <definedName name="Random_Book_Value_Totals">[3]SMSTemp!$B$48</definedName>
    <definedName name="Random_Net_Book_Value">[3]SMSTemp!$B$45</definedName>
    <definedName name="Random_Population_Count">[3]SMSTemp!$B$46</definedName>
    <definedName name="Random_Sample_Size">[3]SMSTemp!$B$47</definedName>
    <definedName name="RE" localSheetId="5">#REF!</definedName>
    <definedName name="RE" localSheetId="4">#REF!</definedName>
    <definedName name="RE" localSheetId="8">#REF!</definedName>
    <definedName name="RE" localSheetId="6">#REF!</definedName>
    <definedName name="RE" localSheetId="9">#REF!</definedName>
    <definedName name="RE">#REF!</definedName>
    <definedName name="rur_month" localSheetId="5">#REF!</definedName>
    <definedName name="rur_month" localSheetId="4">#REF!</definedName>
    <definedName name="rur_month" localSheetId="8">#REF!</definedName>
    <definedName name="rur_month" localSheetId="6">#REF!</definedName>
    <definedName name="rur_month" localSheetId="9">#REF!</definedName>
    <definedName name="rur_month">#REF!</definedName>
    <definedName name="rur_year" localSheetId="5">#REF!</definedName>
    <definedName name="rur_year" localSheetId="4">#REF!</definedName>
    <definedName name="rur_year" localSheetId="8">#REF!</definedName>
    <definedName name="rur_year" localSheetId="6">#REF!</definedName>
    <definedName name="rur_year" localSheetId="9">#REF!</definedName>
    <definedName name="rur_year">#REF!</definedName>
    <definedName name="Sales" localSheetId="5">#REF!</definedName>
    <definedName name="Sales" localSheetId="4">#REF!</definedName>
    <definedName name="Sales" localSheetId="8">#REF!</definedName>
    <definedName name="Sales" localSheetId="6">#REF!</definedName>
    <definedName name="Sales" localSheetId="9">#REF!</definedName>
    <definedName name="Sales">#REF!</definedName>
    <definedName name="SGA" localSheetId="5">#REF!</definedName>
    <definedName name="SGA" localSheetId="4">#REF!</definedName>
    <definedName name="SGA" localSheetId="8">#REF!</definedName>
    <definedName name="SGA" localSheetId="6">#REF!</definedName>
    <definedName name="SGA" localSheetId="9">#REF!</definedName>
    <definedName name="SGA">#REF!</definedName>
    <definedName name="StoresSchedule" localSheetId="5">#REF!</definedName>
    <definedName name="StoresSchedule" localSheetId="4">#REF!</definedName>
    <definedName name="StoresSchedule" localSheetId="8">#REF!</definedName>
    <definedName name="StoresSchedule" localSheetId="6">#REF!</definedName>
    <definedName name="StoresSchedule" localSheetId="9">#REF!</definedName>
    <definedName name="StoresSchedule">#REF!</definedName>
    <definedName name="Tax" localSheetId="5">#REF!</definedName>
    <definedName name="Tax" localSheetId="4">#REF!</definedName>
    <definedName name="Tax" localSheetId="8">#REF!</definedName>
    <definedName name="Tax" localSheetId="6">#REF!</definedName>
    <definedName name="Tax" localSheetId="9">#REF!</definedName>
    <definedName name="Tax">#REF!</definedName>
    <definedName name="TaxEBIT" localSheetId="5">#REF!</definedName>
    <definedName name="TaxEBIT" localSheetId="4">#REF!</definedName>
    <definedName name="TaxEBIT" localSheetId="8">#REF!</definedName>
    <definedName name="TaxEBIT" localSheetId="6">#REF!</definedName>
    <definedName name="TaxEBIT" localSheetId="9">#REF!</definedName>
    <definedName name="TaxEBIT">#REF!</definedName>
    <definedName name="TaxRate" localSheetId="5">#REF!</definedName>
    <definedName name="TaxRate" localSheetId="4">#REF!</definedName>
    <definedName name="TaxRate" localSheetId="8">#REF!</definedName>
    <definedName name="TaxRate" localSheetId="6">#REF!</definedName>
    <definedName name="TaxRate" localSheetId="9">#REF!</definedName>
    <definedName name="TaxRate">#REF!</definedName>
    <definedName name="TestDescription">[3]SMSTemp!$B$5</definedName>
    <definedName name="TextRefCopy1" localSheetId="5">'[9]TB 07'!#REF!</definedName>
    <definedName name="TextRefCopy1" localSheetId="4">'[9]TB 07'!#REF!</definedName>
    <definedName name="TextRefCopy1" localSheetId="8">'[9]TB 07'!#REF!</definedName>
    <definedName name="TextRefCopy1" localSheetId="6">'[9]TB 07'!#REF!</definedName>
    <definedName name="TextRefCopy1" localSheetId="9">'[9]TB 07'!#REF!</definedName>
    <definedName name="TextRefCopy1">'[9]TB 07'!#REF!</definedName>
    <definedName name="TextRefCopy100" localSheetId="5">#REF!</definedName>
    <definedName name="TextRefCopy100" localSheetId="4">#REF!</definedName>
    <definedName name="TextRefCopy100" localSheetId="8">#REF!</definedName>
    <definedName name="TextRefCopy100" localSheetId="6">#REF!</definedName>
    <definedName name="TextRefCopy100" localSheetId="9">#REF!</definedName>
    <definedName name="TextRefCopy100">#REF!</definedName>
    <definedName name="TextRefCopy101" localSheetId="5">#REF!</definedName>
    <definedName name="TextRefCopy101" localSheetId="4">#REF!</definedName>
    <definedName name="TextRefCopy101" localSheetId="8">#REF!</definedName>
    <definedName name="TextRefCopy101" localSheetId="6">#REF!</definedName>
    <definedName name="TextRefCopy101" localSheetId="9">#REF!</definedName>
    <definedName name="TextRefCopy101">#REF!</definedName>
    <definedName name="TextRefCopy102" localSheetId="5">#REF!</definedName>
    <definedName name="TextRefCopy102" localSheetId="4">#REF!</definedName>
    <definedName name="TextRefCopy102" localSheetId="8">#REF!</definedName>
    <definedName name="TextRefCopy102" localSheetId="6">#REF!</definedName>
    <definedName name="TextRefCopy102" localSheetId="9">#REF!</definedName>
    <definedName name="TextRefCopy102">#REF!</definedName>
    <definedName name="TextRefCopy103" localSheetId="5">#REF!</definedName>
    <definedName name="TextRefCopy103" localSheetId="4">#REF!</definedName>
    <definedName name="TextRefCopy103" localSheetId="8">#REF!</definedName>
    <definedName name="TextRefCopy103" localSheetId="6">#REF!</definedName>
    <definedName name="TextRefCopy103" localSheetId="9">#REF!</definedName>
    <definedName name="TextRefCopy103">#REF!</definedName>
    <definedName name="TextRefCopy104" localSheetId="5">#REF!</definedName>
    <definedName name="TextRefCopy104" localSheetId="4">#REF!</definedName>
    <definedName name="TextRefCopy104" localSheetId="8">#REF!</definedName>
    <definedName name="TextRefCopy104" localSheetId="6">#REF!</definedName>
    <definedName name="TextRefCopy104" localSheetId="9">#REF!</definedName>
    <definedName name="TextRefCopy104">#REF!</definedName>
    <definedName name="TextRefCopy105" localSheetId="5">#REF!</definedName>
    <definedName name="TextRefCopy105" localSheetId="4">#REF!</definedName>
    <definedName name="TextRefCopy105" localSheetId="8">#REF!</definedName>
    <definedName name="TextRefCopy105" localSheetId="6">#REF!</definedName>
    <definedName name="TextRefCopy105" localSheetId="9">#REF!</definedName>
    <definedName name="TextRefCopy105">#REF!</definedName>
    <definedName name="TextRefCopy106" localSheetId="5">#REF!</definedName>
    <definedName name="TextRefCopy106" localSheetId="4">#REF!</definedName>
    <definedName name="TextRefCopy106" localSheetId="8">#REF!</definedName>
    <definedName name="TextRefCopy106" localSheetId="6">#REF!</definedName>
    <definedName name="TextRefCopy106" localSheetId="9">#REF!</definedName>
    <definedName name="TextRefCopy106">#REF!</definedName>
    <definedName name="TextRefCopy107" localSheetId="5">#REF!</definedName>
    <definedName name="TextRefCopy107" localSheetId="4">#REF!</definedName>
    <definedName name="TextRefCopy107" localSheetId="8">#REF!</definedName>
    <definedName name="TextRefCopy107" localSheetId="6">#REF!</definedName>
    <definedName name="TextRefCopy107" localSheetId="9">#REF!</definedName>
    <definedName name="TextRefCopy107">#REF!</definedName>
    <definedName name="TextRefCopy108" localSheetId="5">#REF!</definedName>
    <definedName name="TextRefCopy108" localSheetId="4">#REF!</definedName>
    <definedName name="TextRefCopy108" localSheetId="8">#REF!</definedName>
    <definedName name="TextRefCopy108" localSheetId="6">#REF!</definedName>
    <definedName name="TextRefCopy108" localSheetId="9">#REF!</definedName>
    <definedName name="TextRefCopy108">#REF!</definedName>
    <definedName name="TextRefCopy109" localSheetId="5">#REF!</definedName>
    <definedName name="TextRefCopy109" localSheetId="4">#REF!</definedName>
    <definedName name="TextRefCopy109" localSheetId="8">#REF!</definedName>
    <definedName name="TextRefCopy109" localSheetId="6">#REF!</definedName>
    <definedName name="TextRefCopy109" localSheetId="9">#REF!</definedName>
    <definedName name="TextRefCopy109">#REF!</definedName>
    <definedName name="TextRefCopy110" localSheetId="5">#REF!</definedName>
    <definedName name="TextRefCopy110" localSheetId="4">#REF!</definedName>
    <definedName name="TextRefCopy110" localSheetId="8">#REF!</definedName>
    <definedName name="TextRefCopy110" localSheetId="6">#REF!</definedName>
    <definedName name="TextRefCopy110" localSheetId="9">#REF!</definedName>
    <definedName name="TextRefCopy110">#REF!</definedName>
    <definedName name="TextRefCopy111" localSheetId="5">#REF!</definedName>
    <definedName name="TextRefCopy111" localSheetId="4">#REF!</definedName>
    <definedName name="TextRefCopy111" localSheetId="8">#REF!</definedName>
    <definedName name="TextRefCopy111" localSheetId="6">#REF!</definedName>
    <definedName name="TextRefCopy111" localSheetId="9">#REF!</definedName>
    <definedName name="TextRefCopy111">#REF!</definedName>
    <definedName name="TextRefCopy112" localSheetId="5">#REF!</definedName>
    <definedName name="TextRefCopy112" localSheetId="4">#REF!</definedName>
    <definedName name="TextRefCopy112" localSheetId="8">#REF!</definedName>
    <definedName name="TextRefCopy112" localSheetId="6">#REF!</definedName>
    <definedName name="TextRefCopy112" localSheetId="9">#REF!</definedName>
    <definedName name="TextRefCopy112">#REF!</definedName>
    <definedName name="TextRefCopy113" localSheetId="5">#REF!</definedName>
    <definedName name="TextRefCopy113" localSheetId="4">#REF!</definedName>
    <definedName name="TextRefCopy113" localSheetId="8">#REF!</definedName>
    <definedName name="TextRefCopy113" localSheetId="6">#REF!</definedName>
    <definedName name="TextRefCopy113" localSheetId="9">#REF!</definedName>
    <definedName name="TextRefCopy113">#REF!</definedName>
    <definedName name="TextRefCopy114" localSheetId="5">#REF!</definedName>
    <definedName name="TextRefCopy114" localSheetId="4">#REF!</definedName>
    <definedName name="TextRefCopy114" localSheetId="8">#REF!</definedName>
    <definedName name="TextRefCopy114" localSheetId="6">#REF!</definedName>
    <definedName name="TextRefCopy114" localSheetId="9">#REF!</definedName>
    <definedName name="TextRefCopy114">#REF!</definedName>
    <definedName name="TextRefCopy115" localSheetId="5">#REF!</definedName>
    <definedName name="TextRefCopy115" localSheetId="4">#REF!</definedName>
    <definedName name="TextRefCopy115" localSheetId="8">#REF!</definedName>
    <definedName name="TextRefCopy115" localSheetId="6">#REF!</definedName>
    <definedName name="TextRefCopy115" localSheetId="9">#REF!</definedName>
    <definedName name="TextRefCopy115">#REF!</definedName>
    <definedName name="TextRefCopy116" localSheetId="5">#REF!</definedName>
    <definedName name="TextRefCopy116" localSheetId="4">#REF!</definedName>
    <definedName name="TextRefCopy116" localSheetId="8">#REF!</definedName>
    <definedName name="TextRefCopy116" localSheetId="6">#REF!</definedName>
    <definedName name="TextRefCopy116" localSheetId="9">#REF!</definedName>
    <definedName name="TextRefCopy116">#REF!</definedName>
    <definedName name="TextRefCopy117" localSheetId="5">#REF!</definedName>
    <definedName name="TextRefCopy117" localSheetId="4">#REF!</definedName>
    <definedName name="TextRefCopy117" localSheetId="8">#REF!</definedName>
    <definedName name="TextRefCopy117" localSheetId="6">#REF!</definedName>
    <definedName name="TextRefCopy117" localSheetId="9">#REF!</definedName>
    <definedName name="TextRefCopy117">#REF!</definedName>
    <definedName name="TextRefCopy122" localSheetId="5">[10]Rollforward!#REF!</definedName>
    <definedName name="TextRefCopy122" localSheetId="4">[10]Rollforward!#REF!</definedName>
    <definedName name="TextRefCopy122" localSheetId="8">[10]Rollforward!#REF!</definedName>
    <definedName name="TextRefCopy122" localSheetId="6">[10]Rollforward!#REF!</definedName>
    <definedName name="TextRefCopy122" localSheetId="9">[10]Rollforward!#REF!</definedName>
    <definedName name="TextRefCopy122">[10]Rollforward!#REF!</definedName>
    <definedName name="TextRefCopy123" localSheetId="5">[11]Rollforward!#REF!</definedName>
    <definedName name="TextRefCopy123" localSheetId="4">[11]Rollforward!#REF!</definedName>
    <definedName name="TextRefCopy123" localSheetId="8">[11]Rollforward!#REF!</definedName>
    <definedName name="TextRefCopy123" localSheetId="6">[11]Rollforward!#REF!</definedName>
    <definedName name="TextRefCopy123" localSheetId="9">[11]Rollforward!#REF!</definedName>
    <definedName name="TextRefCopy123">[11]Rollforward!#REF!</definedName>
    <definedName name="TextRefCopy147" localSheetId="5">#REF!</definedName>
    <definedName name="TextRefCopy147" localSheetId="4">#REF!</definedName>
    <definedName name="TextRefCopy147" localSheetId="8">#REF!</definedName>
    <definedName name="TextRefCopy147" localSheetId="6">#REF!</definedName>
    <definedName name="TextRefCopy147" localSheetId="9">#REF!</definedName>
    <definedName name="TextRefCopy147">#REF!</definedName>
    <definedName name="TextRefCopy149" localSheetId="5">#REF!</definedName>
    <definedName name="TextRefCopy149" localSheetId="4">#REF!</definedName>
    <definedName name="TextRefCopy149" localSheetId="8">#REF!</definedName>
    <definedName name="TextRefCopy149" localSheetId="6">#REF!</definedName>
    <definedName name="TextRefCopy149" localSheetId="9">#REF!</definedName>
    <definedName name="TextRefCopy149">#REF!</definedName>
    <definedName name="TextRefCopy151" localSheetId="5">#REF!</definedName>
    <definedName name="TextRefCopy151" localSheetId="4">#REF!</definedName>
    <definedName name="TextRefCopy151" localSheetId="8">#REF!</definedName>
    <definedName name="TextRefCopy151" localSheetId="6">#REF!</definedName>
    <definedName name="TextRefCopy151" localSheetId="9">#REF!</definedName>
    <definedName name="TextRefCopy151">#REF!</definedName>
    <definedName name="TextRefCopy153" localSheetId="5">#REF!</definedName>
    <definedName name="TextRefCopy153" localSheetId="4">#REF!</definedName>
    <definedName name="TextRefCopy153" localSheetId="8">#REF!</definedName>
    <definedName name="TextRefCopy153" localSheetId="6">#REF!</definedName>
    <definedName name="TextRefCopy153" localSheetId="9">#REF!</definedName>
    <definedName name="TextRefCopy153">#REF!</definedName>
    <definedName name="TextRefCopy154" localSheetId="5">#REF!</definedName>
    <definedName name="TextRefCopy154" localSheetId="4">#REF!</definedName>
    <definedName name="TextRefCopy154" localSheetId="8">#REF!</definedName>
    <definedName name="TextRefCopy154" localSheetId="6">#REF!</definedName>
    <definedName name="TextRefCopy154" localSheetId="9">#REF!</definedName>
    <definedName name="TextRefCopy154">#REF!</definedName>
    <definedName name="TextRefCopy156" localSheetId="5">#REF!</definedName>
    <definedName name="TextRefCopy156" localSheetId="4">#REF!</definedName>
    <definedName name="TextRefCopy156" localSheetId="8">#REF!</definedName>
    <definedName name="TextRefCopy156" localSheetId="6">#REF!</definedName>
    <definedName name="TextRefCopy156" localSheetId="9">#REF!</definedName>
    <definedName name="TextRefCopy156">#REF!</definedName>
    <definedName name="TextRefCopy158" localSheetId="5">#REF!</definedName>
    <definedName name="TextRefCopy158" localSheetId="4">#REF!</definedName>
    <definedName name="TextRefCopy158" localSheetId="8">#REF!</definedName>
    <definedName name="TextRefCopy158" localSheetId="6">#REF!</definedName>
    <definedName name="TextRefCopy158" localSheetId="9">#REF!</definedName>
    <definedName name="TextRefCopy158">#REF!</definedName>
    <definedName name="TextRefCopy160" localSheetId="5">#REF!</definedName>
    <definedName name="TextRefCopy160" localSheetId="4">#REF!</definedName>
    <definedName name="TextRefCopy160" localSheetId="8">#REF!</definedName>
    <definedName name="TextRefCopy160" localSheetId="6">#REF!</definedName>
    <definedName name="TextRefCopy160" localSheetId="9">#REF!</definedName>
    <definedName name="TextRefCopy160">#REF!</definedName>
    <definedName name="TextRefCopy162" localSheetId="5">#REF!</definedName>
    <definedName name="TextRefCopy162" localSheetId="4">#REF!</definedName>
    <definedName name="TextRefCopy162" localSheetId="8">#REF!</definedName>
    <definedName name="TextRefCopy162" localSheetId="6">#REF!</definedName>
    <definedName name="TextRefCopy162" localSheetId="9">#REF!</definedName>
    <definedName name="TextRefCopy162">#REF!</definedName>
    <definedName name="TextRefCopy164" localSheetId="5">#REF!</definedName>
    <definedName name="TextRefCopy164" localSheetId="4">#REF!</definedName>
    <definedName name="TextRefCopy164" localSheetId="8">#REF!</definedName>
    <definedName name="TextRefCopy164" localSheetId="6">#REF!</definedName>
    <definedName name="TextRefCopy164" localSheetId="9">#REF!</definedName>
    <definedName name="TextRefCopy164">#REF!</definedName>
    <definedName name="TextRefCopy166" localSheetId="5">#REF!</definedName>
    <definedName name="TextRefCopy166" localSheetId="4">#REF!</definedName>
    <definedName name="TextRefCopy166" localSheetId="8">#REF!</definedName>
    <definedName name="TextRefCopy166" localSheetId="6">#REF!</definedName>
    <definedName name="TextRefCopy166" localSheetId="9">#REF!</definedName>
    <definedName name="TextRefCopy166">#REF!</definedName>
    <definedName name="TextRefCopy17">[9]IS07!$D$17</definedName>
    <definedName name="TextRefCopy170" localSheetId="5">#REF!</definedName>
    <definedName name="TextRefCopy170" localSheetId="4">#REF!</definedName>
    <definedName name="TextRefCopy170" localSheetId="8">#REF!</definedName>
    <definedName name="TextRefCopy170" localSheetId="6">#REF!</definedName>
    <definedName name="TextRefCopy170" localSheetId="9">#REF!</definedName>
    <definedName name="TextRefCopy170">#REF!</definedName>
    <definedName name="TextRefCopy172" localSheetId="5">#REF!</definedName>
    <definedName name="TextRefCopy172" localSheetId="4">#REF!</definedName>
    <definedName name="TextRefCopy172" localSheetId="8">#REF!</definedName>
    <definedName name="TextRefCopy172" localSheetId="6">#REF!</definedName>
    <definedName name="TextRefCopy172" localSheetId="9">#REF!</definedName>
    <definedName name="TextRefCopy172">#REF!</definedName>
    <definedName name="TextRefCopy173" localSheetId="5">#REF!</definedName>
    <definedName name="TextRefCopy173" localSheetId="4">#REF!</definedName>
    <definedName name="TextRefCopy173" localSheetId="8">#REF!</definedName>
    <definedName name="TextRefCopy173" localSheetId="6">#REF!</definedName>
    <definedName name="TextRefCopy173" localSheetId="9">#REF!</definedName>
    <definedName name="TextRefCopy173">#REF!</definedName>
    <definedName name="TextRefCopy175" localSheetId="5">#REF!</definedName>
    <definedName name="TextRefCopy175" localSheetId="4">#REF!</definedName>
    <definedName name="TextRefCopy175" localSheetId="8">#REF!</definedName>
    <definedName name="TextRefCopy175" localSheetId="6">#REF!</definedName>
    <definedName name="TextRefCopy175" localSheetId="9">#REF!</definedName>
    <definedName name="TextRefCopy175">#REF!</definedName>
    <definedName name="TextRefCopy177" localSheetId="5">#REF!</definedName>
    <definedName name="TextRefCopy177" localSheetId="4">#REF!</definedName>
    <definedName name="TextRefCopy177" localSheetId="8">#REF!</definedName>
    <definedName name="TextRefCopy177" localSheetId="6">#REF!</definedName>
    <definedName name="TextRefCopy177" localSheetId="9">#REF!</definedName>
    <definedName name="TextRefCopy177">#REF!</definedName>
    <definedName name="TextRefCopy179" localSheetId="5">#REF!</definedName>
    <definedName name="TextRefCopy179" localSheetId="4">#REF!</definedName>
    <definedName name="TextRefCopy179" localSheetId="8">#REF!</definedName>
    <definedName name="TextRefCopy179" localSheetId="6">#REF!</definedName>
    <definedName name="TextRefCopy179" localSheetId="9">#REF!</definedName>
    <definedName name="TextRefCopy179">#REF!</definedName>
    <definedName name="TextRefCopy18">[9]BS07!$D$36</definedName>
    <definedName name="TextRefCopy181" localSheetId="5">#REF!</definedName>
    <definedName name="TextRefCopy181" localSheetId="4">#REF!</definedName>
    <definedName name="TextRefCopy181" localSheetId="8">#REF!</definedName>
    <definedName name="TextRefCopy181" localSheetId="6">#REF!</definedName>
    <definedName name="TextRefCopy181" localSheetId="9">#REF!</definedName>
    <definedName name="TextRefCopy181">#REF!</definedName>
    <definedName name="TextRefCopy2" localSheetId="5">'[9]TB 07'!#REF!</definedName>
    <definedName name="TextRefCopy2" localSheetId="4">'[9]TB 07'!#REF!</definedName>
    <definedName name="TextRefCopy2" localSheetId="8">'[9]TB 07'!#REF!</definedName>
    <definedName name="TextRefCopy2" localSheetId="6">'[9]TB 07'!#REF!</definedName>
    <definedName name="TextRefCopy2" localSheetId="9">'[9]TB 07'!#REF!</definedName>
    <definedName name="TextRefCopy2">'[9]TB 07'!#REF!</definedName>
    <definedName name="TextRefCopy3" localSheetId="5">'[9]TB 07'!#REF!</definedName>
    <definedName name="TextRefCopy3" localSheetId="4">'[9]TB 07'!#REF!</definedName>
    <definedName name="TextRefCopy3" localSheetId="8">'[9]TB 07'!#REF!</definedName>
    <definedName name="TextRefCopy3" localSheetId="6">'[9]TB 07'!#REF!</definedName>
    <definedName name="TextRefCopy3" localSheetId="9">'[9]TB 07'!#REF!</definedName>
    <definedName name="TextRefCopy3">'[9]TB 07'!#REF!</definedName>
    <definedName name="TextRefCopy33">'[12]FA Mvmnt FINAL'!$T$21</definedName>
    <definedName name="TextRefCopy4" localSheetId="5">#REF!</definedName>
    <definedName name="TextRefCopy4" localSheetId="4">#REF!</definedName>
    <definedName name="TextRefCopy4" localSheetId="8">#REF!</definedName>
    <definedName name="TextRefCopy4" localSheetId="6">#REF!</definedName>
    <definedName name="TextRefCopy4" localSheetId="9">#REF!</definedName>
    <definedName name="TextRefCopy4">#REF!</definedName>
    <definedName name="TextRefCopy42" localSheetId="5">#REF!</definedName>
    <definedName name="TextRefCopy42" localSheetId="4">#REF!</definedName>
    <definedName name="TextRefCopy42" localSheetId="8">#REF!</definedName>
    <definedName name="TextRefCopy42" localSheetId="6">#REF!</definedName>
    <definedName name="TextRefCopy42" localSheetId="9">#REF!</definedName>
    <definedName name="TextRefCopy42">#REF!</definedName>
    <definedName name="TextRefCopy43" localSheetId="5">#REF!</definedName>
    <definedName name="TextRefCopy43" localSheetId="4">#REF!</definedName>
    <definedName name="TextRefCopy43" localSheetId="8">#REF!</definedName>
    <definedName name="TextRefCopy43" localSheetId="6">#REF!</definedName>
    <definedName name="TextRefCopy43" localSheetId="9">#REF!</definedName>
    <definedName name="TextRefCopy43">#REF!</definedName>
    <definedName name="TextRefCopy44" localSheetId="5">#REF!</definedName>
    <definedName name="TextRefCopy44" localSheetId="4">#REF!</definedName>
    <definedName name="TextRefCopy44" localSheetId="8">#REF!</definedName>
    <definedName name="TextRefCopy44" localSheetId="6">#REF!</definedName>
    <definedName name="TextRefCopy44" localSheetId="9">#REF!</definedName>
    <definedName name="TextRefCopy44">#REF!</definedName>
    <definedName name="TextRefCopy45" localSheetId="5">#REF!</definedName>
    <definedName name="TextRefCopy45" localSheetId="4">#REF!</definedName>
    <definedName name="TextRefCopy45" localSheetId="8">#REF!</definedName>
    <definedName name="TextRefCopy45" localSheetId="6">#REF!</definedName>
    <definedName name="TextRefCopy45" localSheetId="9">#REF!</definedName>
    <definedName name="TextRefCopy45">#REF!</definedName>
    <definedName name="TextRefCopy46" localSheetId="5">#REF!</definedName>
    <definedName name="TextRefCopy46" localSheetId="4">#REF!</definedName>
    <definedName name="TextRefCopy46" localSheetId="8">#REF!</definedName>
    <definedName name="TextRefCopy46" localSheetId="6">#REF!</definedName>
    <definedName name="TextRefCopy46" localSheetId="9">#REF!</definedName>
    <definedName name="TextRefCopy46">#REF!</definedName>
    <definedName name="TextRefCopy47" localSheetId="5">#REF!</definedName>
    <definedName name="TextRefCopy47" localSheetId="4">#REF!</definedName>
    <definedName name="TextRefCopy47" localSheetId="8">#REF!</definedName>
    <definedName name="TextRefCopy47" localSheetId="6">#REF!</definedName>
    <definedName name="TextRefCopy47" localSheetId="9">#REF!</definedName>
    <definedName name="TextRefCopy47">#REF!</definedName>
    <definedName name="TextRefCopy49" localSheetId="5">#REF!</definedName>
    <definedName name="TextRefCopy49" localSheetId="4">#REF!</definedName>
    <definedName name="TextRefCopy49" localSheetId="8">#REF!</definedName>
    <definedName name="TextRefCopy49" localSheetId="6">#REF!</definedName>
    <definedName name="TextRefCopy49" localSheetId="9">#REF!</definedName>
    <definedName name="TextRefCopy49">#REF!</definedName>
    <definedName name="TextRefCopy5" localSheetId="5">#REF!</definedName>
    <definedName name="TextRefCopy5" localSheetId="4">#REF!</definedName>
    <definedName name="TextRefCopy5" localSheetId="8">#REF!</definedName>
    <definedName name="TextRefCopy5" localSheetId="6">#REF!</definedName>
    <definedName name="TextRefCopy5" localSheetId="9">#REF!</definedName>
    <definedName name="TextRefCopy5">#REF!</definedName>
    <definedName name="TextRefCopy50" localSheetId="5">#REF!</definedName>
    <definedName name="TextRefCopy50" localSheetId="4">#REF!</definedName>
    <definedName name="TextRefCopy50" localSheetId="8">#REF!</definedName>
    <definedName name="TextRefCopy50" localSheetId="6">#REF!</definedName>
    <definedName name="TextRefCopy50" localSheetId="9">#REF!</definedName>
    <definedName name="TextRefCopy50">#REF!</definedName>
    <definedName name="TextRefCopy51" localSheetId="5">#REF!</definedName>
    <definedName name="TextRefCopy51" localSheetId="4">#REF!</definedName>
    <definedName name="TextRefCopy51" localSheetId="8">#REF!</definedName>
    <definedName name="TextRefCopy51" localSheetId="6">#REF!</definedName>
    <definedName name="TextRefCopy51" localSheetId="9">#REF!</definedName>
    <definedName name="TextRefCopy51">#REF!</definedName>
    <definedName name="TextRefCopy52" localSheetId="5">#REF!</definedName>
    <definedName name="TextRefCopy52" localSheetId="4">#REF!</definedName>
    <definedName name="TextRefCopy52" localSheetId="8">#REF!</definedName>
    <definedName name="TextRefCopy52" localSheetId="6">#REF!</definedName>
    <definedName name="TextRefCopy52" localSheetId="9">#REF!</definedName>
    <definedName name="TextRefCopy52">#REF!</definedName>
    <definedName name="TextRefCopy53" localSheetId="5">#REF!</definedName>
    <definedName name="TextRefCopy53" localSheetId="4">#REF!</definedName>
    <definedName name="TextRefCopy53" localSheetId="8">#REF!</definedName>
    <definedName name="TextRefCopy53" localSheetId="6">#REF!</definedName>
    <definedName name="TextRefCopy53" localSheetId="9">#REF!</definedName>
    <definedName name="TextRefCopy53">#REF!</definedName>
    <definedName name="TextRefCopy54" localSheetId="5">#REF!</definedName>
    <definedName name="TextRefCopy54" localSheetId="4">#REF!</definedName>
    <definedName name="TextRefCopy54" localSheetId="8">#REF!</definedName>
    <definedName name="TextRefCopy54" localSheetId="6">#REF!</definedName>
    <definedName name="TextRefCopy54" localSheetId="9">#REF!</definedName>
    <definedName name="TextRefCopy54">#REF!</definedName>
    <definedName name="TextRefCopy55" localSheetId="5">#REF!</definedName>
    <definedName name="TextRefCopy55" localSheetId="4">#REF!</definedName>
    <definedName name="TextRefCopy55" localSheetId="8">#REF!</definedName>
    <definedName name="TextRefCopy55" localSheetId="6">#REF!</definedName>
    <definedName name="TextRefCopy55" localSheetId="9">#REF!</definedName>
    <definedName name="TextRefCopy55">#REF!</definedName>
    <definedName name="TextRefCopy56" localSheetId="5">#REF!</definedName>
    <definedName name="TextRefCopy56" localSheetId="4">#REF!</definedName>
    <definedName name="TextRefCopy56" localSheetId="8">#REF!</definedName>
    <definedName name="TextRefCopy56" localSheetId="6">#REF!</definedName>
    <definedName name="TextRefCopy56" localSheetId="9">#REF!</definedName>
    <definedName name="TextRefCopy56">#REF!</definedName>
    <definedName name="TextRefCopy58" localSheetId="5">#REF!</definedName>
    <definedName name="TextRefCopy58" localSheetId="4">#REF!</definedName>
    <definedName name="TextRefCopy58" localSheetId="8">#REF!</definedName>
    <definedName name="TextRefCopy58" localSheetId="6">#REF!</definedName>
    <definedName name="TextRefCopy58" localSheetId="9">#REF!</definedName>
    <definedName name="TextRefCopy58">#REF!</definedName>
    <definedName name="TextRefCopy59" localSheetId="5">#REF!</definedName>
    <definedName name="TextRefCopy59" localSheetId="4">#REF!</definedName>
    <definedName name="TextRefCopy59" localSheetId="8">#REF!</definedName>
    <definedName name="TextRefCopy59" localSheetId="6">#REF!</definedName>
    <definedName name="TextRefCopy59" localSheetId="9">#REF!</definedName>
    <definedName name="TextRefCopy59">#REF!</definedName>
    <definedName name="TextRefCopy60" localSheetId="5">#REF!</definedName>
    <definedName name="TextRefCopy60" localSheetId="4">#REF!</definedName>
    <definedName name="TextRefCopy60" localSheetId="8">#REF!</definedName>
    <definedName name="TextRefCopy60" localSheetId="6">#REF!</definedName>
    <definedName name="TextRefCopy60" localSheetId="9">#REF!</definedName>
    <definedName name="TextRefCopy60">#REF!</definedName>
    <definedName name="TextRefCopy61" localSheetId="5">#REF!</definedName>
    <definedName name="TextRefCopy61" localSheetId="4">#REF!</definedName>
    <definedName name="TextRefCopy61" localSheetId="8">#REF!</definedName>
    <definedName name="TextRefCopy61" localSheetId="6">#REF!</definedName>
    <definedName name="TextRefCopy61" localSheetId="9">#REF!</definedName>
    <definedName name="TextRefCopy61">#REF!</definedName>
    <definedName name="TextRefCopy62" localSheetId="5">#REF!</definedName>
    <definedName name="TextRefCopy62" localSheetId="4">#REF!</definedName>
    <definedName name="TextRefCopy62" localSheetId="8">#REF!</definedName>
    <definedName name="TextRefCopy62" localSheetId="6">#REF!</definedName>
    <definedName name="TextRefCopy62" localSheetId="9">#REF!</definedName>
    <definedName name="TextRefCopy62">#REF!</definedName>
    <definedName name="TextRefCopy63" localSheetId="5">#REF!</definedName>
    <definedName name="TextRefCopy63" localSheetId="4">#REF!</definedName>
    <definedName name="TextRefCopy63" localSheetId="8">#REF!</definedName>
    <definedName name="TextRefCopy63" localSheetId="6">#REF!</definedName>
    <definedName name="TextRefCopy63" localSheetId="9">#REF!</definedName>
    <definedName name="TextRefCopy63">#REF!</definedName>
    <definedName name="TextRefCopy64" localSheetId="5">#REF!</definedName>
    <definedName name="TextRefCopy64" localSheetId="4">#REF!</definedName>
    <definedName name="TextRefCopy64" localSheetId="8">#REF!</definedName>
    <definedName name="TextRefCopy64" localSheetId="6">#REF!</definedName>
    <definedName name="TextRefCopy64" localSheetId="9">#REF!</definedName>
    <definedName name="TextRefCopy64">#REF!</definedName>
    <definedName name="TextRefCopy65" localSheetId="5">#REF!</definedName>
    <definedName name="TextRefCopy65" localSheetId="4">#REF!</definedName>
    <definedName name="TextRefCopy65" localSheetId="8">#REF!</definedName>
    <definedName name="TextRefCopy65" localSheetId="6">#REF!</definedName>
    <definedName name="TextRefCopy65" localSheetId="9">#REF!</definedName>
    <definedName name="TextRefCopy65">#REF!</definedName>
    <definedName name="TextRefCopy66" localSheetId="5">#REF!</definedName>
    <definedName name="TextRefCopy66" localSheetId="4">#REF!</definedName>
    <definedName name="TextRefCopy66" localSheetId="8">#REF!</definedName>
    <definedName name="TextRefCopy66" localSheetId="6">#REF!</definedName>
    <definedName name="TextRefCopy66" localSheetId="9">#REF!</definedName>
    <definedName name="TextRefCopy66">#REF!</definedName>
    <definedName name="TextRefCopy67" localSheetId="5">#REF!</definedName>
    <definedName name="TextRefCopy67" localSheetId="4">#REF!</definedName>
    <definedName name="TextRefCopy67" localSheetId="8">#REF!</definedName>
    <definedName name="TextRefCopy67" localSheetId="6">#REF!</definedName>
    <definedName name="TextRefCopy67" localSheetId="9">#REF!</definedName>
    <definedName name="TextRefCopy67">#REF!</definedName>
    <definedName name="TextRefCopy72" localSheetId="5">#REF!</definedName>
    <definedName name="TextRefCopy72" localSheetId="4">#REF!</definedName>
    <definedName name="TextRefCopy72" localSheetId="8">#REF!</definedName>
    <definedName name="TextRefCopy72" localSheetId="6">#REF!</definedName>
    <definedName name="TextRefCopy72" localSheetId="9">#REF!</definedName>
    <definedName name="TextRefCopy72">#REF!</definedName>
    <definedName name="TextRefCopy76" localSheetId="5">#REF!</definedName>
    <definedName name="TextRefCopy76" localSheetId="4">#REF!</definedName>
    <definedName name="TextRefCopy76" localSheetId="8">#REF!</definedName>
    <definedName name="TextRefCopy76" localSheetId="6">#REF!</definedName>
    <definedName name="TextRefCopy76" localSheetId="9">#REF!</definedName>
    <definedName name="TextRefCopy76">#REF!</definedName>
    <definedName name="TextRefCopy77" localSheetId="5">#REF!</definedName>
    <definedName name="TextRefCopy77" localSheetId="4">#REF!</definedName>
    <definedName name="TextRefCopy77" localSheetId="8">#REF!</definedName>
    <definedName name="TextRefCopy77" localSheetId="6">#REF!</definedName>
    <definedName name="TextRefCopy77" localSheetId="9">#REF!</definedName>
    <definedName name="TextRefCopy77">#REF!</definedName>
    <definedName name="TextRefCopy78" localSheetId="5">#REF!</definedName>
    <definedName name="TextRefCopy78" localSheetId="4">#REF!</definedName>
    <definedName name="TextRefCopy78" localSheetId="8">#REF!</definedName>
    <definedName name="TextRefCopy78" localSheetId="6">#REF!</definedName>
    <definedName name="TextRefCopy78" localSheetId="9">#REF!</definedName>
    <definedName name="TextRefCopy78">#REF!</definedName>
    <definedName name="TextRefCopy79" localSheetId="5">#REF!</definedName>
    <definedName name="TextRefCopy79" localSheetId="4">#REF!</definedName>
    <definedName name="TextRefCopy79" localSheetId="8">#REF!</definedName>
    <definedName name="TextRefCopy79" localSheetId="6">#REF!</definedName>
    <definedName name="TextRefCopy79" localSheetId="9">#REF!</definedName>
    <definedName name="TextRefCopy79">#REF!</definedName>
    <definedName name="TextRefCopy8">'[9]Additional Entries to TB'!$E$229</definedName>
    <definedName name="TextRefCopy80" localSheetId="5">#REF!</definedName>
    <definedName name="TextRefCopy80" localSheetId="4">#REF!</definedName>
    <definedName name="TextRefCopy80" localSheetId="8">#REF!</definedName>
    <definedName name="TextRefCopy80" localSheetId="6">#REF!</definedName>
    <definedName name="TextRefCopy80" localSheetId="9">#REF!</definedName>
    <definedName name="TextRefCopy80">#REF!</definedName>
    <definedName name="TextRefCopy81" localSheetId="5">#REF!</definedName>
    <definedName name="TextRefCopy81" localSheetId="4">#REF!</definedName>
    <definedName name="TextRefCopy81" localSheetId="8">#REF!</definedName>
    <definedName name="TextRefCopy81" localSheetId="6">#REF!</definedName>
    <definedName name="TextRefCopy81" localSheetId="9">#REF!</definedName>
    <definedName name="TextRefCopy81">#REF!</definedName>
    <definedName name="TextRefCopy82" localSheetId="5">#REF!</definedName>
    <definedName name="TextRefCopy82" localSheetId="4">#REF!</definedName>
    <definedName name="TextRefCopy82" localSheetId="8">#REF!</definedName>
    <definedName name="TextRefCopy82" localSheetId="6">#REF!</definedName>
    <definedName name="TextRefCopy82" localSheetId="9">#REF!</definedName>
    <definedName name="TextRefCopy82">#REF!</definedName>
    <definedName name="TextRefCopy83" localSheetId="5">#REF!</definedName>
    <definedName name="TextRefCopy83" localSheetId="4">#REF!</definedName>
    <definedName name="TextRefCopy83" localSheetId="8">#REF!</definedName>
    <definedName name="TextRefCopy83" localSheetId="6">#REF!</definedName>
    <definedName name="TextRefCopy83" localSheetId="9">#REF!</definedName>
    <definedName name="TextRefCopy83">#REF!</definedName>
    <definedName name="TextRefCopy84" localSheetId="5">#REF!</definedName>
    <definedName name="TextRefCopy84" localSheetId="4">#REF!</definedName>
    <definedName name="TextRefCopy84" localSheetId="8">#REF!</definedName>
    <definedName name="TextRefCopy84" localSheetId="6">#REF!</definedName>
    <definedName name="TextRefCopy84" localSheetId="9">#REF!</definedName>
    <definedName name="TextRefCopy84">#REF!</definedName>
    <definedName name="TextRefCopy85" localSheetId="5">#REF!</definedName>
    <definedName name="TextRefCopy85" localSheetId="4">#REF!</definedName>
    <definedName name="TextRefCopy85" localSheetId="8">#REF!</definedName>
    <definedName name="TextRefCopy85" localSheetId="6">#REF!</definedName>
    <definedName name="TextRefCopy85" localSheetId="9">#REF!</definedName>
    <definedName name="TextRefCopy85">#REF!</definedName>
    <definedName name="TextRefCopy86" localSheetId="5">#REF!</definedName>
    <definedName name="TextRefCopy86" localSheetId="4">#REF!</definedName>
    <definedName name="TextRefCopy86" localSheetId="8">#REF!</definedName>
    <definedName name="TextRefCopy86" localSheetId="6">#REF!</definedName>
    <definedName name="TextRefCopy86" localSheetId="9">#REF!</definedName>
    <definedName name="TextRefCopy86">#REF!</definedName>
    <definedName name="TextRefCopy87" localSheetId="5">#REF!</definedName>
    <definedName name="TextRefCopy87" localSheetId="4">#REF!</definedName>
    <definedName name="TextRefCopy87" localSheetId="8">#REF!</definedName>
    <definedName name="TextRefCopy87" localSheetId="6">#REF!</definedName>
    <definedName name="TextRefCopy87" localSheetId="9">#REF!</definedName>
    <definedName name="TextRefCopy87">#REF!</definedName>
    <definedName name="TextRefCopy88" localSheetId="5">#REF!</definedName>
    <definedName name="TextRefCopy88" localSheetId="4">#REF!</definedName>
    <definedName name="TextRefCopy88" localSheetId="8">#REF!</definedName>
    <definedName name="TextRefCopy88" localSheetId="6">#REF!</definedName>
    <definedName name="TextRefCopy88" localSheetId="9">#REF!</definedName>
    <definedName name="TextRefCopy88">#REF!</definedName>
    <definedName name="TextRefCopy89" localSheetId="5">#REF!</definedName>
    <definedName name="TextRefCopy89" localSheetId="4">#REF!</definedName>
    <definedName name="TextRefCopy89" localSheetId="8">#REF!</definedName>
    <definedName name="TextRefCopy89" localSheetId="6">#REF!</definedName>
    <definedName name="TextRefCopy89" localSheetId="9">#REF!</definedName>
    <definedName name="TextRefCopy89">#REF!</definedName>
    <definedName name="TextRefCopy90" localSheetId="5">#REF!</definedName>
    <definedName name="TextRefCopy90" localSheetId="4">#REF!</definedName>
    <definedName name="TextRefCopy90" localSheetId="8">#REF!</definedName>
    <definedName name="TextRefCopy90" localSheetId="6">#REF!</definedName>
    <definedName name="TextRefCopy90" localSheetId="9">#REF!</definedName>
    <definedName name="TextRefCopy90">#REF!</definedName>
    <definedName name="TextRefCopy93" localSheetId="5">#REF!</definedName>
    <definedName name="TextRefCopy93" localSheetId="4">#REF!</definedName>
    <definedName name="TextRefCopy93" localSheetId="8">#REF!</definedName>
    <definedName name="TextRefCopy93" localSheetId="6">#REF!</definedName>
    <definedName name="TextRefCopy93" localSheetId="9">#REF!</definedName>
    <definedName name="TextRefCopy93">#REF!</definedName>
    <definedName name="TextRefCopyRangeCount" hidden="1">3</definedName>
    <definedName name="ucffo" localSheetId="5">#REF!</definedName>
    <definedName name="ucffo" localSheetId="4">#REF!</definedName>
    <definedName name="ucffo" localSheetId="8">#REF!</definedName>
    <definedName name="ucffo" localSheetId="6">#REF!</definedName>
    <definedName name="ucffo" localSheetId="9">#REF!</definedName>
    <definedName name="ucffo">#REF!</definedName>
    <definedName name="UFFO" localSheetId="5">#REF!</definedName>
    <definedName name="UFFO" localSheetId="4">#REF!</definedName>
    <definedName name="UFFO" localSheetId="8">#REF!</definedName>
    <definedName name="UFFO" localSheetId="6">#REF!</definedName>
    <definedName name="UFFO" localSheetId="9">#REF!</definedName>
    <definedName name="UFFO">#REF!</definedName>
    <definedName name="Unconsol">[4]Unconsol!$A$1:$A$372</definedName>
    <definedName name="VATRec" localSheetId="5">#REF!</definedName>
    <definedName name="VATRec" localSheetId="4">#REF!</definedName>
    <definedName name="VATRec" localSheetId="8">#REF!</definedName>
    <definedName name="VATRec" localSheetId="6">#REF!</definedName>
    <definedName name="VATRec" localSheetId="9">#REF!</definedName>
    <definedName name="VATRec">#REF!</definedName>
    <definedName name="VATRecInc" localSheetId="5">#REF!</definedName>
    <definedName name="VATRecInc" localSheetId="4">#REF!</definedName>
    <definedName name="VATRecInc" localSheetId="8">#REF!</definedName>
    <definedName name="VATRecInc" localSheetId="6">#REF!</definedName>
    <definedName name="VATRecInc" localSheetId="9">#REF!</definedName>
    <definedName name="VATRecInc">#REF!</definedName>
    <definedName name="WK" localSheetId="5">#REF!</definedName>
    <definedName name="WK" localSheetId="4">#REF!</definedName>
    <definedName name="WK" localSheetId="8">#REF!</definedName>
    <definedName name="WK" localSheetId="6">#REF!</definedName>
    <definedName name="WK" localSheetId="9">#REF!</definedName>
    <definedName name="WK">#REF!</definedName>
    <definedName name="WKInc" localSheetId="5">#REF!</definedName>
    <definedName name="WKInc" localSheetId="4">#REF!</definedName>
    <definedName name="WKInc" localSheetId="8">#REF!</definedName>
    <definedName name="WKInc" localSheetId="6">#REF!</definedName>
    <definedName name="WKInc" localSheetId="9">#REF!</definedName>
    <definedName name="WKInc">#REF!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localSheetId="5" hidden="1">'[9]TB 07'!#REF!</definedName>
    <definedName name="XREF_COLUMN_1" localSheetId="4" hidden="1">'[9]TB 07'!#REF!</definedName>
    <definedName name="XREF_COLUMN_1" localSheetId="8" hidden="1">'[9]TB 07'!#REF!</definedName>
    <definedName name="XREF_COLUMN_1" localSheetId="6" hidden="1">'[9]TB 07'!#REF!</definedName>
    <definedName name="XREF_COLUMN_1" localSheetId="9" hidden="1">'[9]TB 07'!#REF!</definedName>
    <definedName name="XREF_COLUMN_1" hidden="1">'[9]TB 07'!#REF!</definedName>
    <definedName name="XREF_COLUMN_10" localSheetId="5" hidden="1">#REF!</definedName>
    <definedName name="XREF_COLUMN_10" localSheetId="4" hidden="1">#REF!</definedName>
    <definedName name="XREF_COLUMN_10" localSheetId="8" hidden="1">#REF!</definedName>
    <definedName name="XREF_COLUMN_10" localSheetId="6" hidden="1">#REF!</definedName>
    <definedName name="XREF_COLUMN_10" localSheetId="9" hidden="1">#REF!</definedName>
    <definedName name="XREF_COLUMN_10" hidden="1">#REF!</definedName>
    <definedName name="XREF_COLUMN_11" localSheetId="5" hidden="1">#REF!</definedName>
    <definedName name="XREF_COLUMN_11" localSheetId="4" hidden="1">#REF!</definedName>
    <definedName name="XREF_COLUMN_11" localSheetId="8" hidden="1">#REF!</definedName>
    <definedName name="XREF_COLUMN_11" localSheetId="6" hidden="1">#REF!</definedName>
    <definedName name="XREF_COLUMN_11" localSheetId="9" hidden="1">#REF!</definedName>
    <definedName name="XREF_COLUMN_11" hidden="1">#REF!</definedName>
    <definedName name="XREF_COLUMN_2" localSheetId="5" hidden="1">'[9]TB 07'!#REF!</definedName>
    <definedName name="XREF_COLUMN_2" localSheetId="4" hidden="1">'[9]TB 07'!#REF!</definedName>
    <definedName name="XREF_COLUMN_2" localSheetId="8" hidden="1">'[9]TB 07'!#REF!</definedName>
    <definedName name="XREF_COLUMN_2" localSheetId="6" hidden="1">'[9]TB 07'!#REF!</definedName>
    <definedName name="XREF_COLUMN_2" localSheetId="9" hidden="1">'[9]TB 07'!#REF!</definedName>
    <definedName name="XREF_COLUMN_2" hidden="1">'[9]TB 07'!#REF!</definedName>
    <definedName name="XREF_COLUMN_3" localSheetId="5" hidden="1">#REF!</definedName>
    <definedName name="XREF_COLUMN_3" localSheetId="4" hidden="1">#REF!</definedName>
    <definedName name="XREF_COLUMN_3" localSheetId="8" hidden="1">#REF!</definedName>
    <definedName name="XREF_COLUMN_3" localSheetId="6" hidden="1">#REF!</definedName>
    <definedName name="XREF_COLUMN_3" localSheetId="9" hidden="1">#REF!</definedName>
    <definedName name="XREF_COLUMN_3" hidden="1">#REF!</definedName>
    <definedName name="XREF_COLUMN_4" localSheetId="5" hidden="1">#REF!</definedName>
    <definedName name="XREF_COLUMN_4" localSheetId="4" hidden="1">#REF!</definedName>
    <definedName name="XREF_COLUMN_4" localSheetId="8" hidden="1">#REF!</definedName>
    <definedName name="XREF_COLUMN_4" localSheetId="6" hidden="1">#REF!</definedName>
    <definedName name="XREF_COLUMN_4" localSheetId="9" hidden="1">#REF!</definedName>
    <definedName name="XREF_COLUMN_4" hidden="1">#REF!</definedName>
    <definedName name="XREF_COLUMN_5" localSheetId="5" hidden="1">#REF!</definedName>
    <definedName name="XREF_COLUMN_5" localSheetId="4" hidden="1">#REF!</definedName>
    <definedName name="XREF_COLUMN_5" localSheetId="8" hidden="1">#REF!</definedName>
    <definedName name="XREF_COLUMN_5" localSheetId="6" hidden="1">#REF!</definedName>
    <definedName name="XREF_COLUMN_5" localSheetId="9" hidden="1">#REF!</definedName>
    <definedName name="XREF_COLUMN_5" hidden="1">#REF!</definedName>
    <definedName name="XREF_COLUMN_6" localSheetId="5" hidden="1">#REF!</definedName>
    <definedName name="XREF_COLUMN_6" localSheetId="4" hidden="1">#REF!</definedName>
    <definedName name="XREF_COLUMN_6" localSheetId="8" hidden="1">#REF!</definedName>
    <definedName name="XREF_COLUMN_6" localSheetId="6" hidden="1">#REF!</definedName>
    <definedName name="XREF_COLUMN_6" localSheetId="9" hidden="1">#REF!</definedName>
    <definedName name="XREF_COLUMN_6" hidden="1">#REF!</definedName>
    <definedName name="XREF_COLUMN_7" localSheetId="5" hidden="1">#REF!</definedName>
    <definedName name="XREF_COLUMN_7" localSheetId="4" hidden="1">#REF!</definedName>
    <definedName name="XREF_COLUMN_7" localSheetId="8" hidden="1">#REF!</definedName>
    <definedName name="XREF_COLUMN_7" localSheetId="6" hidden="1">#REF!</definedName>
    <definedName name="XREF_COLUMN_7" localSheetId="9" hidden="1">#REF!</definedName>
    <definedName name="XREF_COLUMN_7" hidden="1">#REF!</definedName>
    <definedName name="XREF_COLUMN_8" localSheetId="5" hidden="1">#REF!</definedName>
    <definedName name="XREF_COLUMN_8" localSheetId="4" hidden="1">#REF!</definedName>
    <definedName name="XREF_COLUMN_8" localSheetId="8" hidden="1">#REF!</definedName>
    <definedName name="XREF_COLUMN_8" localSheetId="6" hidden="1">#REF!</definedName>
    <definedName name="XREF_COLUMN_8" localSheetId="9" hidden="1">#REF!</definedName>
    <definedName name="XREF_COLUMN_8" hidden="1">#REF!</definedName>
    <definedName name="XREF_COLUMN_9" localSheetId="5" hidden="1">#REF!</definedName>
    <definedName name="XREF_COLUMN_9" localSheetId="4" hidden="1">#REF!</definedName>
    <definedName name="XREF_COLUMN_9" localSheetId="8" hidden="1">#REF!</definedName>
    <definedName name="XREF_COLUMN_9" localSheetId="6" hidden="1">#REF!</definedName>
    <definedName name="XREF_COLUMN_9" localSheetId="9" hidden="1">#REF!</definedName>
    <definedName name="XREF_COLUMN_9" hidden="1">#REF!</definedName>
    <definedName name="XRefActiveRow" localSheetId="5" hidden="1">#REF!</definedName>
    <definedName name="XRefActiveRow" localSheetId="4" hidden="1">#REF!</definedName>
    <definedName name="XRefActiveRow" localSheetId="8" hidden="1">#REF!</definedName>
    <definedName name="XRefActiveRow" localSheetId="6" hidden="1">#REF!</definedName>
    <definedName name="XRefActiveRow" localSheetId="9" hidden="1">#REF!</definedName>
    <definedName name="XRefActiveRow" hidden="1">#REF!</definedName>
    <definedName name="XRefColumnsCount" hidden="1">2</definedName>
    <definedName name="XRefCopy1" localSheetId="5" hidden="1">'[9]TB 07'!#REF!</definedName>
    <definedName name="XRefCopy1" localSheetId="4" hidden="1">'[9]TB 07'!#REF!</definedName>
    <definedName name="XRefCopy1" localSheetId="8" hidden="1">'[9]TB 07'!#REF!</definedName>
    <definedName name="XRefCopy1" localSheetId="6" hidden="1">'[9]TB 07'!#REF!</definedName>
    <definedName name="XRefCopy1" localSheetId="9" hidden="1">'[9]TB 07'!#REF!</definedName>
    <definedName name="XRefCopy1" hidden="1">'[9]TB 07'!#REF!</definedName>
    <definedName name="XRefCopy10" localSheetId="5" hidden="1">'[9]TB 07'!#REF!</definedName>
    <definedName name="XRefCopy10" localSheetId="4" hidden="1">'[9]TB 07'!#REF!</definedName>
    <definedName name="XRefCopy10" localSheetId="8" hidden="1">'[9]TB 07'!#REF!</definedName>
    <definedName name="XRefCopy10" localSheetId="6" hidden="1">'[9]TB 07'!#REF!</definedName>
    <definedName name="XRefCopy10" localSheetId="9" hidden="1">'[9]TB 07'!#REF!</definedName>
    <definedName name="XRefCopy10" hidden="1">'[9]TB 07'!#REF!</definedName>
    <definedName name="XRefCopy10Row" localSheetId="5" hidden="1">#REF!</definedName>
    <definedName name="XRefCopy10Row" localSheetId="4" hidden="1">#REF!</definedName>
    <definedName name="XRefCopy10Row" localSheetId="8" hidden="1">#REF!</definedName>
    <definedName name="XRefCopy10Row" localSheetId="6" hidden="1">#REF!</definedName>
    <definedName name="XRefCopy10Row" localSheetId="9" hidden="1">#REF!</definedName>
    <definedName name="XRefCopy10Row" hidden="1">#REF!</definedName>
    <definedName name="XRefCopy11" localSheetId="5" hidden="1">'[9]TB 07'!#REF!</definedName>
    <definedName name="XRefCopy11" localSheetId="4" hidden="1">'[9]TB 07'!#REF!</definedName>
    <definedName name="XRefCopy11" localSheetId="8" hidden="1">'[9]TB 07'!#REF!</definedName>
    <definedName name="XRefCopy11" localSheetId="6" hidden="1">'[9]TB 07'!#REF!</definedName>
    <definedName name="XRefCopy11" localSheetId="9" hidden="1">'[9]TB 07'!#REF!</definedName>
    <definedName name="XRefCopy11" hidden="1">'[9]TB 07'!#REF!</definedName>
    <definedName name="XRefCopy11Row" localSheetId="5" hidden="1">#REF!</definedName>
    <definedName name="XRefCopy11Row" localSheetId="4" hidden="1">#REF!</definedName>
    <definedName name="XRefCopy11Row" localSheetId="8" hidden="1">#REF!</definedName>
    <definedName name="XRefCopy11Row" localSheetId="6" hidden="1">#REF!</definedName>
    <definedName name="XRefCopy11Row" localSheetId="9" hidden="1">#REF!</definedName>
    <definedName name="XRefCopy11Row" hidden="1">#REF!</definedName>
    <definedName name="XRefCopy12" localSheetId="5" hidden="1">'[9]TB 07'!#REF!</definedName>
    <definedName name="XRefCopy12" localSheetId="4" hidden="1">'[9]TB 07'!#REF!</definedName>
    <definedName name="XRefCopy12" localSheetId="8" hidden="1">'[9]TB 07'!#REF!</definedName>
    <definedName name="XRefCopy12" localSheetId="6" hidden="1">'[9]TB 07'!#REF!</definedName>
    <definedName name="XRefCopy12" localSheetId="9" hidden="1">'[9]TB 07'!#REF!</definedName>
    <definedName name="XRefCopy12" hidden="1">'[9]TB 07'!#REF!</definedName>
    <definedName name="XRefCopy12Row" localSheetId="5" hidden="1">#REF!</definedName>
    <definedName name="XRefCopy12Row" localSheetId="4" hidden="1">#REF!</definedName>
    <definedName name="XRefCopy12Row" localSheetId="8" hidden="1">#REF!</definedName>
    <definedName name="XRefCopy12Row" localSheetId="6" hidden="1">#REF!</definedName>
    <definedName name="XRefCopy12Row" localSheetId="9" hidden="1">#REF!</definedName>
    <definedName name="XRefCopy12Row" hidden="1">#REF!</definedName>
    <definedName name="XRefCopy13" localSheetId="5" hidden="1">#REF!</definedName>
    <definedName name="XRefCopy13" localSheetId="4" hidden="1">#REF!</definedName>
    <definedName name="XRefCopy13" localSheetId="8" hidden="1">#REF!</definedName>
    <definedName name="XRefCopy13" localSheetId="6" hidden="1">#REF!</definedName>
    <definedName name="XRefCopy13" localSheetId="9" hidden="1">#REF!</definedName>
    <definedName name="XRefCopy13" hidden="1">#REF!</definedName>
    <definedName name="XRefCopy13Row" localSheetId="5" hidden="1">#REF!</definedName>
    <definedName name="XRefCopy13Row" localSheetId="4" hidden="1">#REF!</definedName>
    <definedName name="XRefCopy13Row" localSheetId="8" hidden="1">#REF!</definedName>
    <definedName name="XRefCopy13Row" localSheetId="6" hidden="1">#REF!</definedName>
    <definedName name="XRefCopy13Row" localSheetId="9" hidden="1">#REF!</definedName>
    <definedName name="XRefCopy13Row" hidden="1">#REF!</definedName>
    <definedName name="XRefCopy14" localSheetId="5" hidden="1">#REF!</definedName>
    <definedName name="XRefCopy14" localSheetId="4" hidden="1">#REF!</definedName>
    <definedName name="XRefCopy14" localSheetId="8" hidden="1">#REF!</definedName>
    <definedName name="XRefCopy14" localSheetId="6" hidden="1">#REF!</definedName>
    <definedName name="XRefCopy14" localSheetId="9" hidden="1">#REF!</definedName>
    <definedName name="XRefCopy14" hidden="1">#REF!</definedName>
    <definedName name="XRefCopy14Row" localSheetId="5" hidden="1">#REF!</definedName>
    <definedName name="XRefCopy14Row" localSheetId="4" hidden="1">#REF!</definedName>
    <definedName name="XRefCopy14Row" localSheetId="8" hidden="1">#REF!</definedName>
    <definedName name="XRefCopy14Row" localSheetId="6" hidden="1">#REF!</definedName>
    <definedName name="XRefCopy14Row" localSheetId="9" hidden="1">#REF!</definedName>
    <definedName name="XRefCopy14Row" hidden="1">#REF!</definedName>
    <definedName name="XRefCopy15" localSheetId="5" hidden="1">#REF!</definedName>
    <definedName name="XRefCopy15" localSheetId="4" hidden="1">#REF!</definedName>
    <definedName name="XRefCopy15" localSheetId="8" hidden="1">#REF!</definedName>
    <definedName name="XRefCopy15" localSheetId="6" hidden="1">#REF!</definedName>
    <definedName name="XRefCopy15" localSheetId="9" hidden="1">#REF!</definedName>
    <definedName name="XRefCopy15" hidden="1">#REF!</definedName>
    <definedName name="XRefCopy15Row" localSheetId="5" hidden="1">#REF!</definedName>
    <definedName name="XRefCopy15Row" localSheetId="4" hidden="1">#REF!</definedName>
    <definedName name="XRefCopy15Row" localSheetId="8" hidden="1">#REF!</definedName>
    <definedName name="XRefCopy15Row" localSheetId="6" hidden="1">#REF!</definedName>
    <definedName name="XRefCopy15Row" localSheetId="9" hidden="1">#REF!</definedName>
    <definedName name="XRefCopy15Row" hidden="1">#REF!</definedName>
    <definedName name="XRefCopy16" localSheetId="5" hidden="1">#REF!</definedName>
    <definedName name="XRefCopy16" localSheetId="4" hidden="1">#REF!</definedName>
    <definedName name="XRefCopy16" localSheetId="8" hidden="1">#REF!</definedName>
    <definedName name="XRefCopy16" localSheetId="6" hidden="1">#REF!</definedName>
    <definedName name="XRefCopy16" localSheetId="9" hidden="1">#REF!</definedName>
    <definedName name="XRefCopy16" hidden="1">#REF!</definedName>
    <definedName name="XRefCopy16Row" localSheetId="5" hidden="1">#REF!</definedName>
    <definedName name="XRefCopy16Row" localSheetId="4" hidden="1">#REF!</definedName>
    <definedName name="XRefCopy16Row" localSheetId="8" hidden="1">#REF!</definedName>
    <definedName name="XRefCopy16Row" localSheetId="6" hidden="1">#REF!</definedName>
    <definedName name="XRefCopy16Row" localSheetId="9" hidden="1">#REF!</definedName>
    <definedName name="XRefCopy16Row" hidden="1">#REF!</definedName>
    <definedName name="XRefCopy17" localSheetId="5" hidden="1">#REF!</definedName>
    <definedName name="XRefCopy17" localSheetId="4" hidden="1">#REF!</definedName>
    <definedName name="XRefCopy17" localSheetId="8" hidden="1">#REF!</definedName>
    <definedName name="XRefCopy17" localSheetId="6" hidden="1">#REF!</definedName>
    <definedName name="XRefCopy17" localSheetId="9" hidden="1">#REF!</definedName>
    <definedName name="XRefCopy17" hidden="1">#REF!</definedName>
    <definedName name="XRefCopy17Row" localSheetId="5" hidden="1">#REF!</definedName>
    <definedName name="XRefCopy17Row" localSheetId="4" hidden="1">#REF!</definedName>
    <definedName name="XRefCopy17Row" localSheetId="8" hidden="1">#REF!</definedName>
    <definedName name="XRefCopy17Row" localSheetId="6" hidden="1">#REF!</definedName>
    <definedName name="XRefCopy17Row" localSheetId="9" hidden="1">#REF!</definedName>
    <definedName name="XRefCopy17Row" hidden="1">#REF!</definedName>
    <definedName name="XRefCopy18" localSheetId="5" hidden="1">#REF!</definedName>
    <definedName name="XRefCopy18" localSheetId="4" hidden="1">#REF!</definedName>
    <definedName name="XRefCopy18" localSheetId="8" hidden="1">#REF!</definedName>
    <definedName name="XRefCopy18" localSheetId="6" hidden="1">#REF!</definedName>
    <definedName name="XRefCopy18" localSheetId="9" hidden="1">#REF!</definedName>
    <definedName name="XRefCopy18" hidden="1">#REF!</definedName>
    <definedName name="XRefCopy19" localSheetId="5" hidden="1">#REF!</definedName>
    <definedName name="XRefCopy19" localSheetId="4" hidden="1">#REF!</definedName>
    <definedName name="XRefCopy19" localSheetId="8" hidden="1">#REF!</definedName>
    <definedName name="XRefCopy19" localSheetId="6" hidden="1">#REF!</definedName>
    <definedName name="XRefCopy19" localSheetId="9" hidden="1">#REF!</definedName>
    <definedName name="XRefCopy19" hidden="1">#REF!</definedName>
    <definedName name="XRefCopy19Row" localSheetId="5" hidden="1">#REF!</definedName>
    <definedName name="XRefCopy19Row" localSheetId="4" hidden="1">#REF!</definedName>
    <definedName name="XRefCopy19Row" localSheetId="8" hidden="1">#REF!</definedName>
    <definedName name="XRefCopy19Row" localSheetId="6" hidden="1">#REF!</definedName>
    <definedName name="XRefCopy19Row" localSheetId="9" hidden="1">#REF!</definedName>
    <definedName name="XRefCopy19Row" hidden="1">#REF!</definedName>
    <definedName name="XRefCopy1Row" localSheetId="5" hidden="1">#REF!</definedName>
    <definedName name="XRefCopy1Row" localSheetId="4" hidden="1">#REF!</definedName>
    <definedName name="XRefCopy1Row" localSheetId="8" hidden="1">#REF!</definedName>
    <definedName name="XRefCopy1Row" localSheetId="6" hidden="1">#REF!</definedName>
    <definedName name="XRefCopy1Row" localSheetId="9" hidden="1">#REF!</definedName>
    <definedName name="XRefCopy1Row" hidden="1">#REF!</definedName>
    <definedName name="XRefCopy2" localSheetId="5" hidden="1">'[9]TB 07'!#REF!</definedName>
    <definedName name="XRefCopy2" localSheetId="4" hidden="1">'[9]TB 07'!#REF!</definedName>
    <definedName name="XRefCopy2" localSheetId="8" hidden="1">'[9]TB 07'!#REF!</definedName>
    <definedName name="XRefCopy2" localSheetId="6" hidden="1">'[9]TB 07'!#REF!</definedName>
    <definedName name="XRefCopy2" localSheetId="9" hidden="1">'[9]TB 07'!#REF!</definedName>
    <definedName name="XRefCopy2" hidden="1">'[9]TB 07'!#REF!</definedName>
    <definedName name="XRefCopy20" localSheetId="5" hidden="1">#REF!</definedName>
    <definedName name="XRefCopy20" localSheetId="4" hidden="1">#REF!</definedName>
    <definedName name="XRefCopy20" localSheetId="8" hidden="1">#REF!</definedName>
    <definedName name="XRefCopy20" localSheetId="6" hidden="1">#REF!</definedName>
    <definedName name="XRefCopy20" localSheetId="9" hidden="1">#REF!</definedName>
    <definedName name="XRefCopy20" hidden="1">#REF!</definedName>
    <definedName name="XRefCopy20Row" localSheetId="5" hidden="1">#REF!</definedName>
    <definedName name="XRefCopy20Row" localSheetId="4" hidden="1">#REF!</definedName>
    <definedName name="XRefCopy20Row" localSheetId="8" hidden="1">#REF!</definedName>
    <definedName name="XRefCopy20Row" localSheetId="6" hidden="1">#REF!</definedName>
    <definedName name="XRefCopy20Row" localSheetId="9" hidden="1">#REF!</definedName>
    <definedName name="XRefCopy20Row" hidden="1">#REF!</definedName>
    <definedName name="XRefCopy21" localSheetId="5" hidden="1">#REF!</definedName>
    <definedName name="XRefCopy21" localSheetId="4" hidden="1">#REF!</definedName>
    <definedName name="XRefCopy21" localSheetId="8" hidden="1">#REF!</definedName>
    <definedName name="XRefCopy21" localSheetId="6" hidden="1">#REF!</definedName>
    <definedName name="XRefCopy21" localSheetId="9" hidden="1">#REF!</definedName>
    <definedName name="XRefCopy21" hidden="1">#REF!</definedName>
    <definedName name="XRefCopy21Row" localSheetId="5" hidden="1">#REF!</definedName>
    <definedName name="XRefCopy21Row" localSheetId="4" hidden="1">#REF!</definedName>
    <definedName name="XRefCopy21Row" localSheetId="8" hidden="1">#REF!</definedName>
    <definedName name="XRefCopy21Row" localSheetId="6" hidden="1">#REF!</definedName>
    <definedName name="XRefCopy21Row" localSheetId="9" hidden="1">#REF!</definedName>
    <definedName name="XRefCopy21Row" hidden="1">#REF!</definedName>
    <definedName name="XRefCopy22" localSheetId="5" hidden="1">#REF!</definedName>
    <definedName name="XRefCopy22" localSheetId="4" hidden="1">#REF!</definedName>
    <definedName name="XRefCopy22" localSheetId="8" hidden="1">#REF!</definedName>
    <definedName name="XRefCopy22" localSheetId="6" hidden="1">#REF!</definedName>
    <definedName name="XRefCopy22" localSheetId="9" hidden="1">#REF!</definedName>
    <definedName name="XRefCopy22" hidden="1">#REF!</definedName>
    <definedName name="XRefCopy22Row" localSheetId="5" hidden="1">#REF!</definedName>
    <definedName name="XRefCopy22Row" localSheetId="4" hidden="1">#REF!</definedName>
    <definedName name="XRefCopy22Row" localSheetId="8" hidden="1">#REF!</definedName>
    <definedName name="XRefCopy22Row" localSheetId="6" hidden="1">#REF!</definedName>
    <definedName name="XRefCopy22Row" localSheetId="9" hidden="1">#REF!</definedName>
    <definedName name="XRefCopy22Row" hidden="1">#REF!</definedName>
    <definedName name="XRefCopy23" localSheetId="5" hidden="1">#REF!</definedName>
    <definedName name="XRefCopy23" localSheetId="4" hidden="1">#REF!</definedName>
    <definedName name="XRefCopy23" localSheetId="8" hidden="1">#REF!</definedName>
    <definedName name="XRefCopy23" localSheetId="6" hidden="1">#REF!</definedName>
    <definedName name="XRefCopy23" localSheetId="9" hidden="1">#REF!</definedName>
    <definedName name="XRefCopy23" hidden="1">#REF!</definedName>
    <definedName name="XRefCopy23Row" localSheetId="5" hidden="1">#REF!</definedName>
    <definedName name="XRefCopy23Row" localSheetId="4" hidden="1">#REF!</definedName>
    <definedName name="XRefCopy23Row" localSheetId="8" hidden="1">#REF!</definedName>
    <definedName name="XRefCopy23Row" localSheetId="6" hidden="1">#REF!</definedName>
    <definedName name="XRefCopy23Row" localSheetId="9" hidden="1">#REF!</definedName>
    <definedName name="XRefCopy23Row" hidden="1">#REF!</definedName>
    <definedName name="XRefCopy24" localSheetId="5" hidden="1">#REF!</definedName>
    <definedName name="XRefCopy24" localSheetId="4" hidden="1">#REF!</definedName>
    <definedName name="XRefCopy24" localSheetId="8" hidden="1">#REF!</definedName>
    <definedName name="XRefCopy24" localSheetId="6" hidden="1">#REF!</definedName>
    <definedName name="XRefCopy24" localSheetId="9" hidden="1">#REF!</definedName>
    <definedName name="XRefCopy24" hidden="1">#REF!</definedName>
    <definedName name="XRefCopy24Row" localSheetId="5" hidden="1">#REF!</definedName>
    <definedName name="XRefCopy24Row" localSheetId="4" hidden="1">#REF!</definedName>
    <definedName name="XRefCopy24Row" localSheetId="8" hidden="1">#REF!</definedName>
    <definedName name="XRefCopy24Row" localSheetId="6" hidden="1">#REF!</definedName>
    <definedName name="XRefCopy24Row" localSheetId="9" hidden="1">#REF!</definedName>
    <definedName name="XRefCopy24Row" hidden="1">#REF!</definedName>
    <definedName name="XRefCopy25" localSheetId="5" hidden="1">#REF!</definedName>
    <definedName name="XRefCopy25" localSheetId="4" hidden="1">#REF!</definedName>
    <definedName name="XRefCopy25" localSheetId="8" hidden="1">#REF!</definedName>
    <definedName name="XRefCopy25" localSheetId="6" hidden="1">#REF!</definedName>
    <definedName name="XRefCopy25" localSheetId="9" hidden="1">#REF!</definedName>
    <definedName name="XRefCopy25" hidden="1">#REF!</definedName>
    <definedName name="XRefCopy25Row" localSheetId="5" hidden="1">#REF!</definedName>
    <definedName name="XRefCopy25Row" localSheetId="4" hidden="1">#REF!</definedName>
    <definedName name="XRefCopy25Row" localSheetId="8" hidden="1">#REF!</definedName>
    <definedName name="XRefCopy25Row" localSheetId="6" hidden="1">#REF!</definedName>
    <definedName name="XRefCopy25Row" localSheetId="9" hidden="1">#REF!</definedName>
    <definedName name="XRefCopy25Row" hidden="1">#REF!</definedName>
    <definedName name="XRefCopy26" localSheetId="5" hidden="1">#REF!</definedName>
    <definedName name="XRefCopy26" localSheetId="4" hidden="1">#REF!</definedName>
    <definedName name="XRefCopy26" localSheetId="8" hidden="1">#REF!</definedName>
    <definedName name="XRefCopy26" localSheetId="6" hidden="1">#REF!</definedName>
    <definedName name="XRefCopy26" localSheetId="9" hidden="1">#REF!</definedName>
    <definedName name="XRefCopy26" hidden="1">#REF!</definedName>
    <definedName name="XRefCopy26Row" localSheetId="5" hidden="1">#REF!</definedName>
    <definedName name="XRefCopy26Row" localSheetId="4" hidden="1">#REF!</definedName>
    <definedName name="XRefCopy26Row" localSheetId="8" hidden="1">#REF!</definedName>
    <definedName name="XRefCopy26Row" localSheetId="6" hidden="1">#REF!</definedName>
    <definedName name="XRefCopy26Row" localSheetId="9" hidden="1">#REF!</definedName>
    <definedName name="XRefCopy26Row" hidden="1">#REF!</definedName>
    <definedName name="XRefCopy27" localSheetId="5" hidden="1">#REF!</definedName>
    <definedName name="XRefCopy27" localSheetId="4" hidden="1">#REF!</definedName>
    <definedName name="XRefCopy27" localSheetId="8" hidden="1">#REF!</definedName>
    <definedName name="XRefCopy27" localSheetId="6" hidden="1">#REF!</definedName>
    <definedName name="XRefCopy27" localSheetId="9" hidden="1">#REF!</definedName>
    <definedName name="XRefCopy27" hidden="1">#REF!</definedName>
    <definedName name="XRefCopy27Row" localSheetId="5" hidden="1">#REF!</definedName>
    <definedName name="XRefCopy27Row" localSheetId="4" hidden="1">#REF!</definedName>
    <definedName name="XRefCopy27Row" localSheetId="8" hidden="1">#REF!</definedName>
    <definedName name="XRefCopy27Row" localSheetId="6" hidden="1">#REF!</definedName>
    <definedName name="XRefCopy27Row" localSheetId="9" hidden="1">#REF!</definedName>
    <definedName name="XRefCopy27Row" hidden="1">#REF!</definedName>
    <definedName name="XRefCopy28" localSheetId="5" hidden="1">#REF!</definedName>
    <definedName name="XRefCopy28" localSheetId="4" hidden="1">#REF!</definedName>
    <definedName name="XRefCopy28" localSheetId="8" hidden="1">#REF!</definedName>
    <definedName name="XRefCopy28" localSheetId="6" hidden="1">#REF!</definedName>
    <definedName name="XRefCopy28" localSheetId="9" hidden="1">#REF!</definedName>
    <definedName name="XRefCopy28" hidden="1">#REF!</definedName>
    <definedName name="XRefCopy28Row" localSheetId="5" hidden="1">#REF!</definedName>
    <definedName name="XRefCopy28Row" localSheetId="4" hidden="1">#REF!</definedName>
    <definedName name="XRefCopy28Row" localSheetId="8" hidden="1">#REF!</definedName>
    <definedName name="XRefCopy28Row" localSheetId="6" hidden="1">#REF!</definedName>
    <definedName name="XRefCopy28Row" localSheetId="9" hidden="1">#REF!</definedName>
    <definedName name="XRefCopy28Row" hidden="1">#REF!</definedName>
    <definedName name="XRefCopy29" localSheetId="5" hidden="1">#REF!</definedName>
    <definedName name="XRefCopy29" localSheetId="4" hidden="1">#REF!</definedName>
    <definedName name="XRefCopy29" localSheetId="8" hidden="1">#REF!</definedName>
    <definedName name="XRefCopy29" localSheetId="6" hidden="1">#REF!</definedName>
    <definedName name="XRefCopy29" localSheetId="9" hidden="1">#REF!</definedName>
    <definedName name="XRefCopy29" hidden="1">#REF!</definedName>
    <definedName name="XRefCopy29Row" localSheetId="5" hidden="1">#REF!</definedName>
    <definedName name="XRefCopy29Row" localSheetId="4" hidden="1">#REF!</definedName>
    <definedName name="XRefCopy29Row" localSheetId="8" hidden="1">#REF!</definedName>
    <definedName name="XRefCopy29Row" localSheetId="6" hidden="1">#REF!</definedName>
    <definedName name="XRefCopy29Row" localSheetId="9" hidden="1">#REF!</definedName>
    <definedName name="XRefCopy29Row" hidden="1">#REF!</definedName>
    <definedName name="XRefCopy2Row" localSheetId="5" hidden="1">#REF!</definedName>
    <definedName name="XRefCopy2Row" localSheetId="4" hidden="1">#REF!</definedName>
    <definedName name="XRefCopy2Row" localSheetId="8" hidden="1">#REF!</definedName>
    <definedName name="XRefCopy2Row" localSheetId="6" hidden="1">#REF!</definedName>
    <definedName name="XRefCopy2Row" localSheetId="9" hidden="1">#REF!</definedName>
    <definedName name="XRefCopy2Row" hidden="1">#REF!</definedName>
    <definedName name="XRefCopy3" localSheetId="5" hidden="1">'[9]TB 07'!#REF!</definedName>
    <definedName name="XRefCopy3" localSheetId="4" hidden="1">'[9]TB 07'!#REF!</definedName>
    <definedName name="XRefCopy3" localSheetId="8" hidden="1">'[9]TB 07'!#REF!</definedName>
    <definedName name="XRefCopy3" localSheetId="6" hidden="1">'[9]TB 07'!#REF!</definedName>
    <definedName name="XRefCopy3" localSheetId="9" hidden="1">'[9]TB 07'!#REF!</definedName>
    <definedName name="XRefCopy3" hidden="1">'[9]TB 07'!#REF!</definedName>
    <definedName name="XRefCopy30" localSheetId="5" hidden="1">#REF!</definedName>
    <definedName name="XRefCopy30" localSheetId="4" hidden="1">#REF!</definedName>
    <definedName name="XRefCopy30" localSheetId="8" hidden="1">#REF!</definedName>
    <definedName name="XRefCopy30" localSheetId="6" hidden="1">#REF!</definedName>
    <definedName name="XRefCopy30" localSheetId="9" hidden="1">#REF!</definedName>
    <definedName name="XRefCopy30" hidden="1">#REF!</definedName>
    <definedName name="XRefCopy30Row" localSheetId="5" hidden="1">#REF!</definedName>
    <definedName name="XRefCopy30Row" localSheetId="4" hidden="1">#REF!</definedName>
    <definedName name="XRefCopy30Row" localSheetId="8" hidden="1">#REF!</definedName>
    <definedName name="XRefCopy30Row" localSheetId="6" hidden="1">#REF!</definedName>
    <definedName name="XRefCopy30Row" localSheetId="9" hidden="1">#REF!</definedName>
    <definedName name="XRefCopy30Row" hidden="1">#REF!</definedName>
    <definedName name="XRefCopy31" localSheetId="5" hidden="1">#REF!</definedName>
    <definedName name="XRefCopy31" localSheetId="4" hidden="1">#REF!</definedName>
    <definedName name="XRefCopy31" localSheetId="8" hidden="1">#REF!</definedName>
    <definedName name="XRefCopy31" localSheetId="6" hidden="1">#REF!</definedName>
    <definedName name="XRefCopy31" localSheetId="9" hidden="1">#REF!</definedName>
    <definedName name="XRefCopy31" hidden="1">#REF!</definedName>
    <definedName name="XRefCopy31Row" localSheetId="5" hidden="1">#REF!</definedName>
    <definedName name="XRefCopy31Row" localSheetId="4" hidden="1">#REF!</definedName>
    <definedName name="XRefCopy31Row" localSheetId="8" hidden="1">#REF!</definedName>
    <definedName name="XRefCopy31Row" localSheetId="6" hidden="1">#REF!</definedName>
    <definedName name="XRefCopy31Row" localSheetId="9" hidden="1">#REF!</definedName>
    <definedName name="XRefCopy31Row" hidden="1">#REF!</definedName>
    <definedName name="XRefCopy32" localSheetId="5" hidden="1">#REF!</definedName>
    <definedName name="XRefCopy32" localSheetId="4" hidden="1">#REF!</definedName>
    <definedName name="XRefCopy32" localSheetId="8" hidden="1">#REF!</definedName>
    <definedName name="XRefCopy32" localSheetId="6" hidden="1">#REF!</definedName>
    <definedName name="XRefCopy32" localSheetId="9" hidden="1">#REF!</definedName>
    <definedName name="XRefCopy32" hidden="1">#REF!</definedName>
    <definedName name="XRefCopy32Row" localSheetId="5" hidden="1">#REF!</definedName>
    <definedName name="XRefCopy32Row" localSheetId="4" hidden="1">#REF!</definedName>
    <definedName name="XRefCopy32Row" localSheetId="8" hidden="1">#REF!</definedName>
    <definedName name="XRefCopy32Row" localSheetId="6" hidden="1">#REF!</definedName>
    <definedName name="XRefCopy32Row" localSheetId="9" hidden="1">#REF!</definedName>
    <definedName name="XRefCopy32Row" hidden="1">#REF!</definedName>
    <definedName name="XRefCopy33" localSheetId="5" hidden="1">#REF!</definedName>
    <definedName name="XRefCopy33" localSheetId="4" hidden="1">#REF!</definedName>
    <definedName name="XRefCopy33" localSheetId="8" hidden="1">#REF!</definedName>
    <definedName name="XRefCopy33" localSheetId="6" hidden="1">#REF!</definedName>
    <definedName name="XRefCopy33" localSheetId="9" hidden="1">#REF!</definedName>
    <definedName name="XRefCopy33" hidden="1">#REF!</definedName>
    <definedName name="XRefCopy33Row" localSheetId="5" hidden="1">#REF!</definedName>
    <definedName name="XRefCopy33Row" localSheetId="4" hidden="1">#REF!</definedName>
    <definedName name="XRefCopy33Row" localSheetId="8" hidden="1">#REF!</definedName>
    <definedName name="XRefCopy33Row" localSheetId="6" hidden="1">#REF!</definedName>
    <definedName name="XRefCopy33Row" localSheetId="9" hidden="1">#REF!</definedName>
    <definedName name="XRefCopy33Row" hidden="1">#REF!</definedName>
    <definedName name="XRefCopy34" localSheetId="5" hidden="1">#REF!</definedName>
    <definedName name="XRefCopy34" localSheetId="4" hidden="1">#REF!</definedName>
    <definedName name="XRefCopy34" localSheetId="8" hidden="1">#REF!</definedName>
    <definedName name="XRefCopy34" localSheetId="6" hidden="1">#REF!</definedName>
    <definedName name="XRefCopy34" localSheetId="9" hidden="1">#REF!</definedName>
    <definedName name="XRefCopy34" hidden="1">#REF!</definedName>
    <definedName name="XRefCopy34Row" localSheetId="5" hidden="1">#REF!</definedName>
    <definedName name="XRefCopy34Row" localSheetId="4" hidden="1">#REF!</definedName>
    <definedName name="XRefCopy34Row" localSheetId="8" hidden="1">#REF!</definedName>
    <definedName name="XRefCopy34Row" localSheetId="6" hidden="1">#REF!</definedName>
    <definedName name="XRefCopy34Row" localSheetId="9" hidden="1">#REF!</definedName>
    <definedName name="XRefCopy34Row" hidden="1">#REF!</definedName>
    <definedName name="XRefCopy35" localSheetId="5" hidden="1">#REF!</definedName>
    <definedName name="XRefCopy35" localSheetId="4" hidden="1">#REF!</definedName>
    <definedName name="XRefCopy35" localSheetId="8" hidden="1">#REF!</definedName>
    <definedName name="XRefCopy35" localSheetId="6" hidden="1">#REF!</definedName>
    <definedName name="XRefCopy35" localSheetId="9" hidden="1">#REF!</definedName>
    <definedName name="XRefCopy35" hidden="1">#REF!</definedName>
    <definedName name="XRefCopy35Row" localSheetId="5" hidden="1">#REF!</definedName>
    <definedName name="XRefCopy35Row" localSheetId="4" hidden="1">#REF!</definedName>
    <definedName name="XRefCopy35Row" localSheetId="8" hidden="1">#REF!</definedName>
    <definedName name="XRefCopy35Row" localSheetId="6" hidden="1">#REF!</definedName>
    <definedName name="XRefCopy35Row" localSheetId="9" hidden="1">#REF!</definedName>
    <definedName name="XRefCopy35Row" hidden="1">#REF!</definedName>
    <definedName name="XRefCopy36" localSheetId="5" hidden="1">#REF!</definedName>
    <definedName name="XRefCopy36" localSheetId="4" hidden="1">#REF!</definedName>
    <definedName name="XRefCopy36" localSheetId="8" hidden="1">#REF!</definedName>
    <definedName name="XRefCopy36" localSheetId="6" hidden="1">#REF!</definedName>
    <definedName name="XRefCopy36" localSheetId="9" hidden="1">#REF!</definedName>
    <definedName name="XRefCopy36" hidden="1">#REF!</definedName>
    <definedName name="XRefCopy36Row" localSheetId="5" hidden="1">#REF!</definedName>
    <definedName name="XRefCopy36Row" localSheetId="4" hidden="1">#REF!</definedName>
    <definedName name="XRefCopy36Row" localSheetId="8" hidden="1">#REF!</definedName>
    <definedName name="XRefCopy36Row" localSheetId="6" hidden="1">#REF!</definedName>
    <definedName name="XRefCopy36Row" localSheetId="9" hidden="1">#REF!</definedName>
    <definedName name="XRefCopy36Row" hidden="1">#REF!</definedName>
    <definedName name="XRefCopy37" localSheetId="5" hidden="1">#REF!</definedName>
    <definedName name="XRefCopy37" localSheetId="4" hidden="1">#REF!</definedName>
    <definedName name="XRefCopy37" localSheetId="8" hidden="1">#REF!</definedName>
    <definedName name="XRefCopy37" localSheetId="6" hidden="1">#REF!</definedName>
    <definedName name="XRefCopy37" localSheetId="9" hidden="1">#REF!</definedName>
    <definedName name="XRefCopy37" hidden="1">#REF!</definedName>
    <definedName name="XRefCopy37Row" localSheetId="5" hidden="1">#REF!</definedName>
    <definedName name="XRefCopy37Row" localSheetId="4" hidden="1">#REF!</definedName>
    <definedName name="XRefCopy37Row" localSheetId="8" hidden="1">#REF!</definedName>
    <definedName name="XRefCopy37Row" localSheetId="6" hidden="1">#REF!</definedName>
    <definedName name="XRefCopy37Row" localSheetId="9" hidden="1">#REF!</definedName>
    <definedName name="XRefCopy37Row" hidden="1">#REF!</definedName>
    <definedName name="XRefCopy38" localSheetId="5" hidden="1">#REF!</definedName>
    <definedName name="XRefCopy38" localSheetId="4" hidden="1">#REF!</definedName>
    <definedName name="XRefCopy38" localSheetId="8" hidden="1">#REF!</definedName>
    <definedName name="XRefCopy38" localSheetId="6" hidden="1">#REF!</definedName>
    <definedName name="XRefCopy38" localSheetId="9" hidden="1">#REF!</definedName>
    <definedName name="XRefCopy38" hidden="1">#REF!</definedName>
    <definedName name="XRefCopy38Row" localSheetId="5" hidden="1">#REF!</definedName>
    <definedName name="XRefCopy38Row" localSheetId="4" hidden="1">#REF!</definedName>
    <definedName name="XRefCopy38Row" localSheetId="8" hidden="1">#REF!</definedName>
    <definedName name="XRefCopy38Row" localSheetId="6" hidden="1">#REF!</definedName>
    <definedName name="XRefCopy38Row" localSheetId="9" hidden="1">#REF!</definedName>
    <definedName name="XRefCopy38Row" hidden="1">#REF!</definedName>
    <definedName name="XRefCopy39" localSheetId="5" hidden="1">#REF!</definedName>
    <definedName name="XRefCopy39" localSheetId="4" hidden="1">#REF!</definedName>
    <definedName name="XRefCopy39" localSheetId="8" hidden="1">#REF!</definedName>
    <definedName name="XRefCopy39" localSheetId="6" hidden="1">#REF!</definedName>
    <definedName name="XRefCopy39" localSheetId="9" hidden="1">#REF!</definedName>
    <definedName name="XRefCopy39" hidden="1">#REF!</definedName>
    <definedName name="XRefCopy39Row" localSheetId="5" hidden="1">#REF!</definedName>
    <definedName name="XRefCopy39Row" localSheetId="4" hidden="1">#REF!</definedName>
    <definedName name="XRefCopy39Row" localSheetId="8" hidden="1">#REF!</definedName>
    <definedName name="XRefCopy39Row" localSheetId="6" hidden="1">#REF!</definedName>
    <definedName name="XRefCopy39Row" localSheetId="9" hidden="1">#REF!</definedName>
    <definedName name="XRefCopy39Row" hidden="1">#REF!</definedName>
    <definedName name="XRefCopy3Row" localSheetId="5" hidden="1">#REF!</definedName>
    <definedName name="XRefCopy3Row" localSheetId="4" hidden="1">#REF!</definedName>
    <definedName name="XRefCopy3Row" localSheetId="8" hidden="1">#REF!</definedName>
    <definedName name="XRefCopy3Row" localSheetId="6" hidden="1">#REF!</definedName>
    <definedName name="XRefCopy3Row" localSheetId="9" hidden="1">#REF!</definedName>
    <definedName name="XRefCopy3Row" hidden="1">#REF!</definedName>
    <definedName name="XRefCopy4" localSheetId="5" hidden="1">'[9]TB 07'!#REF!</definedName>
    <definedName name="XRefCopy4" localSheetId="4" hidden="1">'[9]TB 07'!#REF!</definedName>
    <definedName name="XRefCopy4" localSheetId="8" hidden="1">'[9]TB 07'!#REF!</definedName>
    <definedName name="XRefCopy4" localSheetId="6" hidden="1">'[9]TB 07'!#REF!</definedName>
    <definedName name="XRefCopy4" localSheetId="9" hidden="1">'[9]TB 07'!#REF!</definedName>
    <definedName name="XRefCopy4" hidden="1">'[9]TB 07'!#REF!</definedName>
    <definedName name="XRefCopy40" localSheetId="5" hidden="1">#REF!</definedName>
    <definedName name="XRefCopy40" localSheetId="4" hidden="1">#REF!</definedName>
    <definedName name="XRefCopy40" localSheetId="8" hidden="1">#REF!</definedName>
    <definedName name="XRefCopy40" localSheetId="6" hidden="1">#REF!</definedName>
    <definedName name="XRefCopy40" localSheetId="9" hidden="1">#REF!</definedName>
    <definedName name="XRefCopy40" hidden="1">#REF!</definedName>
    <definedName name="XRefCopy40Row" localSheetId="5" hidden="1">#REF!</definedName>
    <definedName name="XRefCopy40Row" localSheetId="4" hidden="1">#REF!</definedName>
    <definedName name="XRefCopy40Row" localSheetId="8" hidden="1">#REF!</definedName>
    <definedName name="XRefCopy40Row" localSheetId="6" hidden="1">#REF!</definedName>
    <definedName name="XRefCopy40Row" localSheetId="9" hidden="1">#REF!</definedName>
    <definedName name="XRefCopy40Row" hidden="1">#REF!</definedName>
    <definedName name="XRefCopy41" localSheetId="5" hidden="1">#REF!</definedName>
    <definedName name="XRefCopy41" localSheetId="4" hidden="1">#REF!</definedName>
    <definedName name="XRefCopy41" localSheetId="8" hidden="1">#REF!</definedName>
    <definedName name="XRefCopy41" localSheetId="6" hidden="1">#REF!</definedName>
    <definedName name="XRefCopy41" localSheetId="9" hidden="1">#REF!</definedName>
    <definedName name="XRefCopy41" hidden="1">#REF!</definedName>
    <definedName name="XRefCopy41Row" localSheetId="5" hidden="1">#REF!</definedName>
    <definedName name="XRefCopy41Row" localSheetId="4" hidden="1">#REF!</definedName>
    <definedName name="XRefCopy41Row" localSheetId="8" hidden="1">#REF!</definedName>
    <definedName name="XRefCopy41Row" localSheetId="6" hidden="1">#REF!</definedName>
    <definedName name="XRefCopy41Row" localSheetId="9" hidden="1">#REF!</definedName>
    <definedName name="XRefCopy41Row" hidden="1">#REF!</definedName>
    <definedName name="XRefCopy42" localSheetId="5" hidden="1">#REF!</definedName>
    <definedName name="XRefCopy42" localSheetId="4" hidden="1">#REF!</definedName>
    <definedName name="XRefCopy42" localSheetId="8" hidden="1">#REF!</definedName>
    <definedName name="XRefCopy42" localSheetId="6" hidden="1">#REF!</definedName>
    <definedName name="XRefCopy42" localSheetId="9" hidden="1">#REF!</definedName>
    <definedName name="XRefCopy42" hidden="1">#REF!</definedName>
    <definedName name="XRefCopy42Row" localSheetId="5" hidden="1">#REF!</definedName>
    <definedName name="XRefCopy42Row" localSheetId="4" hidden="1">#REF!</definedName>
    <definedName name="XRefCopy42Row" localSheetId="8" hidden="1">#REF!</definedName>
    <definedName name="XRefCopy42Row" localSheetId="6" hidden="1">#REF!</definedName>
    <definedName name="XRefCopy42Row" localSheetId="9" hidden="1">#REF!</definedName>
    <definedName name="XRefCopy42Row" hidden="1">#REF!</definedName>
    <definedName name="XRefCopy43" localSheetId="5" hidden="1">#REF!</definedName>
    <definedName name="XRefCopy43" localSheetId="4" hidden="1">#REF!</definedName>
    <definedName name="XRefCopy43" localSheetId="8" hidden="1">#REF!</definedName>
    <definedName name="XRefCopy43" localSheetId="6" hidden="1">#REF!</definedName>
    <definedName name="XRefCopy43" localSheetId="9" hidden="1">#REF!</definedName>
    <definedName name="XRefCopy43" hidden="1">#REF!</definedName>
    <definedName name="XRefCopy43Row" localSheetId="5" hidden="1">#REF!</definedName>
    <definedName name="XRefCopy43Row" localSheetId="4" hidden="1">#REF!</definedName>
    <definedName name="XRefCopy43Row" localSheetId="8" hidden="1">#REF!</definedName>
    <definedName name="XRefCopy43Row" localSheetId="6" hidden="1">#REF!</definedName>
    <definedName name="XRefCopy43Row" localSheetId="9" hidden="1">#REF!</definedName>
    <definedName name="XRefCopy43Row" hidden="1">#REF!</definedName>
    <definedName name="XRefCopy44" localSheetId="5" hidden="1">#REF!</definedName>
    <definedName name="XRefCopy44" localSheetId="4" hidden="1">#REF!</definedName>
    <definedName name="XRefCopy44" localSheetId="8" hidden="1">#REF!</definedName>
    <definedName name="XRefCopy44" localSheetId="6" hidden="1">#REF!</definedName>
    <definedName name="XRefCopy44" localSheetId="9" hidden="1">#REF!</definedName>
    <definedName name="XRefCopy44" hidden="1">#REF!</definedName>
    <definedName name="XRefCopy45" localSheetId="5" hidden="1">#REF!</definedName>
    <definedName name="XRefCopy45" localSheetId="4" hidden="1">#REF!</definedName>
    <definedName name="XRefCopy45" localSheetId="8" hidden="1">#REF!</definedName>
    <definedName name="XRefCopy45" localSheetId="6" hidden="1">#REF!</definedName>
    <definedName name="XRefCopy45" localSheetId="9" hidden="1">#REF!</definedName>
    <definedName name="XRefCopy45" hidden="1">#REF!</definedName>
    <definedName name="XRefCopy45Row" localSheetId="5" hidden="1">#REF!</definedName>
    <definedName name="XRefCopy45Row" localSheetId="4" hidden="1">#REF!</definedName>
    <definedName name="XRefCopy45Row" localSheetId="8" hidden="1">#REF!</definedName>
    <definedName name="XRefCopy45Row" localSheetId="6" hidden="1">#REF!</definedName>
    <definedName name="XRefCopy45Row" localSheetId="9" hidden="1">#REF!</definedName>
    <definedName name="XRefCopy45Row" hidden="1">#REF!</definedName>
    <definedName name="XRefCopy46" localSheetId="5" hidden="1">#REF!</definedName>
    <definedName name="XRefCopy46" localSheetId="4" hidden="1">#REF!</definedName>
    <definedName name="XRefCopy46" localSheetId="8" hidden="1">#REF!</definedName>
    <definedName name="XRefCopy46" localSheetId="6" hidden="1">#REF!</definedName>
    <definedName name="XRefCopy46" localSheetId="9" hidden="1">#REF!</definedName>
    <definedName name="XRefCopy46" hidden="1">#REF!</definedName>
    <definedName name="XRefCopy46Row" localSheetId="5" hidden="1">#REF!</definedName>
    <definedName name="XRefCopy46Row" localSheetId="4" hidden="1">#REF!</definedName>
    <definedName name="XRefCopy46Row" localSheetId="8" hidden="1">#REF!</definedName>
    <definedName name="XRefCopy46Row" localSheetId="6" hidden="1">#REF!</definedName>
    <definedName name="XRefCopy46Row" localSheetId="9" hidden="1">#REF!</definedName>
    <definedName name="XRefCopy46Row" hidden="1">#REF!</definedName>
    <definedName name="XRefCopy47" localSheetId="5" hidden="1">#REF!</definedName>
    <definedName name="XRefCopy47" localSheetId="4" hidden="1">#REF!</definedName>
    <definedName name="XRefCopy47" localSheetId="8" hidden="1">#REF!</definedName>
    <definedName name="XRefCopy47" localSheetId="6" hidden="1">#REF!</definedName>
    <definedName name="XRefCopy47" localSheetId="9" hidden="1">#REF!</definedName>
    <definedName name="XRefCopy47" hidden="1">#REF!</definedName>
    <definedName name="XRefCopy48" localSheetId="5" hidden="1">#REF!</definedName>
    <definedName name="XRefCopy48" localSheetId="4" hidden="1">#REF!</definedName>
    <definedName name="XRefCopy48" localSheetId="8" hidden="1">#REF!</definedName>
    <definedName name="XRefCopy48" localSheetId="6" hidden="1">#REF!</definedName>
    <definedName name="XRefCopy48" localSheetId="9" hidden="1">#REF!</definedName>
    <definedName name="XRefCopy48" hidden="1">#REF!</definedName>
    <definedName name="XRefCopy48Row" localSheetId="5" hidden="1">#REF!</definedName>
    <definedName name="XRefCopy48Row" localSheetId="4" hidden="1">#REF!</definedName>
    <definedName name="XRefCopy48Row" localSheetId="8" hidden="1">#REF!</definedName>
    <definedName name="XRefCopy48Row" localSheetId="6" hidden="1">#REF!</definedName>
    <definedName name="XRefCopy48Row" localSheetId="9" hidden="1">#REF!</definedName>
    <definedName name="XRefCopy48Row" hidden="1">#REF!</definedName>
    <definedName name="XRefCopy49" localSheetId="5" hidden="1">#REF!</definedName>
    <definedName name="XRefCopy49" localSheetId="4" hidden="1">#REF!</definedName>
    <definedName name="XRefCopy49" localSheetId="8" hidden="1">#REF!</definedName>
    <definedName name="XRefCopy49" localSheetId="6" hidden="1">#REF!</definedName>
    <definedName name="XRefCopy49" localSheetId="9" hidden="1">#REF!</definedName>
    <definedName name="XRefCopy49" hidden="1">#REF!</definedName>
    <definedName name="XRefCopy49Row" localSheetId="5" hidden="1">#REF!</definedName>
    <definedName name="XRefCopy49Row" localSheetId="4" hidden="1">#REF!</definedName>
    <definedName name="XRefCopy49Row" localSheetId="8" hidden="1">#REF!</definedName>
    <definedName name="XRefCopy49Row" localSheetId="6" hidden="1">#REF!</definedName>
    <definedName name="XRefCopy49Row" localSheetId="9" hidden="1">#REF!</definedName>
    <definedName name="XRefCopy49Row" hidden="1">#REF!</definedName>
    <definedName name="XRefCopy4Row" localSheetId="5" hidden="1">#REF!</definedName>
    <definedName name="XRefCopy4Row" localSheetId="4" hidden="1">#REF!</definedName>
    <definedName name="XRefCopy4Row" localSheetId="8" hidden="1">#REF!</definedName>
    <definedName name="XRefCopy4Row" localSheetId="6" hidden="1">#REF!</definedName>
    <definedName name="XRefCopy4Row" localSheetId="9" hidden="1">#REF!</definedName>
    <definedName name="XRefCopy4Row" hidden="1">#REF!</definedName>
    <definedName name="XRefCopy5" localSheetId="5" hidden="1">'[9]TB 07'!#REF!</definedName>
    <definedName name="XRefCopy5" localSheetId="4" hidden="1">'[9]TB 07'!#REF!</definedName>
    <definedName name="XRefCopy5" localSheetId="8" hidden="1">'[9]TB 07'!#REF!</definedName>
    <definedName name="XRefCopy5" localSheetId="6" hidden="1">'[9]TB 07'!#REF!</definedName>
    <definedName name="XRefCopy5" localSheetId="9" hidden="1">'[9]TB 07'!#REF!</definedName>
    <definedName name="XRefCopy5" hidden="1">'[9]TB 07'!#REF!</definedName>
    <definedName name="XRefCopy50" localSheetId="5" hidden="1">#REF!</definedName>
    <definedName name="XRefCopy50" localSheetId="4" hidden="1">#REF!</definedName>
    <definedName name="XRefCopy50" localSheetId="8" hidden="1">#REF!</definedName>
    <definedName name="XRefCopy50" localSheetId="6" hidden="1">#REF!</definedName>
    <definedName name="XRefCopy50" localSheetId="9" hidden="1">#REF!</definedName>
    <definedName name="XRefCopy50" hidden="1">#REF!</definedName>
    <definedName name="XRefCopy50Row" localSheetId="5" hidden="1">#REF!</definedName>
    <definedName name="XRefCopy50Row" localSheetId="4" hidden="1">#REF!</definedName>
    <definedName name="XRefCopy50Row" localSheetId="8" hidden="1">#REF!</definedName>
    <definedName name="XRefCopy50Row" localSheetId="6" hidden="1">#REF!</definedName>
    <definedName name="XRefCopy50Row" localSheetId="9" hidden="1">#REF!</definedName>
    <definedName name="XRefCopy50Row" hidden="1">#REF!</definedName>
    <definedName name="XRefCopy51" localSheetId="5" hidden="1">#REF!</definedName>
    <definedName name="XRefCopy51" localSheetId="4" hidden="1">#REF!</definedName>
    <definedName name="XRefCopy51" localSheetId="8" hidden="1">#REF!</definedName>
    <definedName name="XRefCopy51" localSheetId="6" hidden="1">#REF!</definedName>
    <definedName name="XRefCopy51" localSheetId="9" hidden="1">#REF!</definedName>
    <definedName name="XRefCopy51" hidden="1">#REF!</definedName>
    <definedName name="XRefCopy51Row" localSheetId="5" hidden="1">#REF!</definedName>
    <definedName name="XRefCopy51Row" localSheetId="4" hidden="1">#REF!</definedName>
    <definedName name="XRefCopy51Row" localSheetId="8" hidden="1">#REF!</definedName>
    <definedName name="XRefCopy51Row" localSheetId="6" hidden="1">#REF!</definedName>
    <definedName name="XRefCopy51Row" localSheetId="9" hidden="1">#REF!</definedName>
    <definedName name="XRefCopy51Row" hidden="1">#REF!</definedName>
    <definedName name="XRefCopy52" localSheetId="5" hidden="1">#REF!</definedName>
    <definedName name="XRefCopy52" localSheetId="4" hidden="1">#REF!</definedName>
    <definedName name="XRefCopy52" localSheetId="8" hidden="1">#REF!</definedName>
    <definedName name="XRefCopy52" localSheetId="6" hidden="1">#REF!</definedName>
    <definedName name="XRefCopy52" localSheetId="9" hidden="1">#REF!</definedName>
    <definedName name="XRefCopy52" hidden="1">#REF!</definedName>
    <definedName name="XRefCopy52Row" localSheetId="5" hidden="1">#REF!</definedName>
    <definedName name="XRefCopy52Row" localSheetId="4" hidden="1">#REF!</definedName>
    <definedName name="XRefCopy52Row" localSheetId="8" hidden="1">#REF!</definedName>
    <definedName name="XRefCopy52Row" localSheetId="6" hidden="1">#REF!</definedName>
    <definedName name="XRefCopy52Row" localSheetId="9" hidden="1">#REF!</definedName>
    <definedName name="XRefCopy52Row" hidden="1">#REF!</definedName>
    <definedName name="XRefCopy53" localSheetId="5" hidden="1">#REF!</definedName>
    <definedName name="XRefCopy53" localSheetId="4" hidden="1">#REF!</definedName>
    <definedName name="XRefCopy53" localSheetId="8" hidden="1">#REF!</definedName>
    <definedName name="XRefCopy53" localSheetId="6" hidden="1">#REF!</definedName>
    <definedName name="XRefCopy53" localSheetId="9" hidden="1">#REF!</definedName>
    <definedName name="XRefCopy53" hidden="1">#REF!</definedName>
    <definedName name="XRefCopy53Row" localSheetId="5" hidden="1">#REF!</definedName>
    <definedName name="XRefCopy53Row" localSheetId="4" hidden="1">#REF!</definedName>
    <definedName name="XRefCopy53Row" localSheetId="8" hidden="1">#REF!</definedName>
    <definedName name="XRefCopy53Row" localSheetId="6" hidden="1">#REF!</definedName>
    <definedName name="XRefCopy53Row" localSheetId="9" hidden="1">#REF!</definedName>
    <definedName name="XRefCopy53Row" hidden="1">#REF!</definedName>
    <definedName name="XRefCopy54" localSheetId="5" hidden="1">#REF!</definedName>
    <definedName name="XRefCopy54" localSheetId="4" hidden="1">#REF!</definedName>
    <definedName name="XRefCopy54" localSheetId="8" hidden="1">#REF!</definedName>
    <definedName name="XRefCopy54" localSheetId="6" hidden="1">#REF!</definedName>
    <definedName name="XRefCopy54" localSheetId="9" hidden="1">#REF!</definedName>
    <definedName name="XRefCopy54" hidden="1">#REF!</definedName>
    <definedName name="XRefCopy54Row" localSheetId="5" hidden="1">#REF!</definedName>
    <definedName name="XRefCopy54Row" localSheetId="4" hidden="1">#REF!</definedName>
    <definedName name="XRefCopy54Row" localSheetId="8" hidden="1">#REF!</definedName>
    <definedName name="XRefCopy54Row" localSheetId="6" hidden="1">#REF!</definedName>
    <definedName name="XRefCopy54Row" localSheetId="9" hidden="1">#REF!</definedName>
    <definedName name="XRefCopy54Row" hidden="1">#REF!</definedName>
    <definedName name="XRefCopy55" localSheetId="5" hidden="1">#REF!</definedName>
    <definedName name="XRefCopy55" localSheetId="4" hidden="1">#REF!</definedName>
    <definedName name="XRefCopy55" localSheetId="8" hidden="1">#REF!</definedName>
    <definedName name="XRefCopy55" localSheetId="6" hidden="1">#REF!</definedName>
    <definedName name="XRefCopy55" localSheetId="9" hidden="1">#REF!</definedName>
    <definedName name="XRefCopy55" hidden="1">#REF!</definedName>
    <definedName name="XRefCopy55Row" localSheetId="5" hidden="1">#REF!</definedName>
    <definedName name="XRefCopy55Row" localSheetId="4" hidden="1">#REF!</definedName>
    <definedName name="XRefCopy55Row" localSheetId="8" hidden="1">#REF!</definedName>
    <definedName name="XRefCopy55Row" localSheetId="6" hidden="1">#REF!</definedName>
    <definedName name="XRefCopy55Row" localSheetId="9" hidden="1">#REF!</definedName>
    <definedName name="XRefCopy55Row" hidden="1">#REF!</definedName>
    <definedName name="XRefCopy56" localSheetId="5" hidden="1">#REF!</definedName>
    <definedName name="XRefCopy56" localSheetId="4" hidden="1">#REF!</definedName>
    <definedName name="XRefCopy56" localSheetId="8" hidden="1">#REF!</definedName>
    <definedName name="XRefCopy56" localSheetId="6" hidden="1">#REF!</definedName>
    <definedName name="XRefCopy56" localSheetId="9" hidden="1">#REF!</definedName>
    <definedName name="XRefCopy56" hidden="1">#REF!</definedName>
    <definedName name="XRefCopy56Row" localSheetId="5" hidden="1">#REF!</definedName>
    <definedName name="XRefCopy56Row" localSheetId="4" hidden="1">#REF!</definedName>
    <definedName name="XRefCopy56Row" localSheetId="8" hidden="1">#REF!</definedName>
    <definedName name="XRefCopy56Row" localSheetId="6" hidden="1">#REF!</definedName>
    <definedName name="XRefCopy56Row" localSheetId="9" hidden="1">#REF!</definedName>
    <definedName name="XRefCopy56Row" hidden="1">#REF!</definedName>
    <definedName name="XRefCopy57" localSheetId="5" hidden="1">#REF!</definedName>
    <definedName name="XRefCopy57" localSheetId="4" hidden="1">#REF!</definedName>
    <definedName name="XRefCopy57" localSheetId="8" hidden="1">#REF!</definedName>
    <definedName name="XRefCopy57" localSheetId="6" hidden="1">#REF!</definedName>
    <definedName name="XRefCopy57" localSheetId="9" hidden="1">#REF!</definedName>
    <definedName name="XRefCopy57" hidden="1">#REF!</definedName>
    <definedName name="XRefCopy57Row" localSheetId="5" hidden="1">#REF!</definedName>
    <definedName name="XRefCopy57Row" localSheetId="4" hidden="1">#REF!</definedName>
    <definedName name="XRefCopy57Row" localSheetId="8" hidden="1">#REF!</definedName>
    <definedName name="XRefCopy57Row" localSheetId="6" hidden="1">#REF!</definedName>
    <definedName name="XRefCopy57Row" localSheetId="9" hidden="1">#REF!</definedName>
    <definedName name="XRefCopy57Row" hidden="1">#REF!</definedName>
    <definedName name="XRefCopy58" localSheetId="5" hidden="1">#REF!</definedName>
    <definedName name="XRefCopy58" localSheetId="4" hidden="1">#REF!</definedName>
    <definedName name="XRefCopy58" localSheetId="8" hidden="1">#REF!</definedName>
    <definedName name="XRefCopy58" localSheetId="6" hidden="1">#REF!</definedName>
    <definedName name="XRefCopy58" localSheetId="9" hidden="1">#REF!</definedName>
    <definedName name="XRefCopy58" hidden="1">#REF!</definedName>
    <definedName name="XRefCopy58Row" localSheetId="5" hidden="1">#REF!</definedName>
    <definedName name="XRefCopy58Row" localSheetId="4" hidden="1">#REF!</definedName>
    <definedName name="XRefCopy58Row" localSheetId="8" hidden="1">#REF!</definedName>
    <definedName name="XRefCopy58Row" localSheetId="6" hidden="1">#REF!</definedName>
    <definedName name="XRefCopy58Row" localSheetId="9" hidden="1">#REF!</definedName>
    <definedName name="XRefCopy58Row" hidden="1">#REF!</definedName>
    <definedName name="XRefCopy59" localSheetId="5" hidden="1">#REF!</definedName>
    <definedName name="XRefCopy59" localSheetId="4" hidden="1">#REF!</definedName>
    <definedName name="XRefCopy59" localSheetId="8" hidden="1">#REF!</definedName>
    <definedName name="XRefCopy59" localSheetId="6" hidden="1">#REF!</definedName>
    <definedName name="XRefCopy59" localSheetId="9" hidden="1">#REF!</definedName>
    <definedName name="XRefCopy59" hidden="1">#REF!</definedName>
    <definedName name="XRefCopy59Row" localSheetId="5" hidden="1">#REF!</definedName>
    <definedName name="XRefCopy59Row" localSheetId="4" hidden="1">#REF!</definedName>
    <definedName name="XRefCopy59Row" localSheetId="8" hidden="1">#REF!</definedName>
    <definedName name="XRefCopy59Row" localSheetId="6" hidden="1">#REF!</definedName>
    <definedName name="XRefCopy59Row" localSheetId="9" hidden="1">#REF!</definedName>
    <definedName name="XRefCopy59Row" hidden="1">#REF!</definedName>
    <definedName name="XRefCopy5Row" localSheetId="5" hidden="1">#REF!</definedName>
    <definedName name="XRefCopy5Row" localSheetId="4" hidden="1">#REF!</definedName>
    <definedName name="XRefCopy5Row" localSheetId="8" hidden="1">#REF!</definedName>
    <definedName name="XRefCopy5Row" localSheetId="6" hidden="1">#REF!</definedName>
    <definedName name="XRefCopy5Row" localSheetId="9" hidden="1">#REF!</definedName>
    <definedName name="XRefCopy5Row" hidden="1">#REF!</definedName>
    <definedName name="XRefCopy6" localSheetId="5" hidden="1">'[9]TB 07'!#REF!</definedName>
    <definedName name="XRefCopy6" localSheetId="4" hidden="1">'[9]TB 07'!#REF!</definedName>
    <definedName name="XRefCopy6" localSheetId="8" hidden="1">'[9]TB 07'!#REF!</definedName>
    <definedName name="XRefCopy6" localSheetId="6" hidden="1">'[9]TB 07'!#REF!</definedName>
    <definedName name="XRefCopy6" localSheetId="9" hidden="1">'[9]TB 07'!#REF!</definedName>
    <definedName name="XRefCopy6" hidden="1">'[9]TB 07'!#REF!</definedName>
    <definedName name="XRefCopy60" localSheetId="5" hidden="1">#REF!</definedName>
    <definedName name="XRefCopy60" localSheetId="4" hidden="1">#REF!</definedName>
    <definedName name="XRefCopy60" localSheetId="8" hidden="1">#REF!</definedName>
    <definedName name="XRefCopy60" localSheetId="6" hidden="1">#REF!</definedName>
    <definedName name="XRefCopy60" localSheetId="9" hidden="1">#REF!</definedName>
    <definedName name="XRefCopy60" hidden="1">#REF!</definedName>
    <definedName name="XRefCopy60Row" localSheetId="5" hidden="1">#REF!</definedName>
    <definedName name="XRefCopy60Row" localSheetId="4" hidden="1">#REF!</definedName>
    <definedName name="XRefCopy60Row" localSheetId="8" hidden="1">#REF!</definedName>
    <definedName name="XRefCopy60Row" localSheetId="6" hidden="1">#REF!</definedName>
    <definedName name="XRefCopy60Row" localSheetId="9" hidden="1">#REF!</definedName>
    <definedName name="XRefCopy60Row" hidden="1">#REF!</definedName>
    <definedName name="XRefCopy61" localSheetId="5" hidden="1">#REF!</definedName>
    <definedName name="XRefCopy61" localSheetId="4" hidden="1">#REF!</definedName>
    <definedName name="XRefCopy61" localSheetId="8" hidden="1">#REF!</definedName>
    <definedName name="XRefCopy61" localSheetId="6" hidden="1">#REF!</definedName>
    <definedName name="XRefCopy61" localSheetId="9" hidden="1">#REF!</definedName>
    <definedName name="XRefCopy61" hidden="1">#REF!</definedName>
    <definedName name="XRefCopy61Row" localSheetId="5" hidden="1">#REF!</definedName>
    <definedName name="XRefCopy61Row" localSheetId="4" hidden="1">#REF!</definedName>
    <definedName name="XRefCopy61Row" localSheetId="8" hidden="1">#REF!</definedName>
    <definedName name="XRefCopy61Row" localSheetId="6" hidden="1">#REF!</definedName>
    <definedName name="XRefCopy61Row" localSheetId="9" hidden="1">#REF!</definedName>
    <definedName name="XRefCopy61Row" hidden="1">#REF!</definedName>
    <definedName name="XRefCopy62" localSheetId="5" hidden="1">#REF!</definedName>
    <definedName name="XRefCopy62" localSheetId="4" hidden="1">#REF!</definedName>
    <definedName name="XRefCopy62" localSheetId="8" hidden="1">#REF!</definedName>
    <definedName name="XRefCopy62" localSheetId="6" hidden="1">#REF!</definedName>
    <definedName name="XRefCopy62" localSheetId="9" hidden="1">#REF!</definedName>
    <definedName name="XRefCopy62" hidden="1">#REF!</definedName>
    <definedName name="XRefCopy62Row" localSheetId="5" hidden="1">#REF!</definedName>
    <definedName name="XRefCopy62Row" localSheetId="4" hidden="1">#REF!</definedName>
    <definedName name="XRefCopy62Row" localSheetId="8" hidden="1">#REF!</definedName>
    <definedName name="XRefCopy62Row" localSheetId="6" hidden="1">#REF!</definedName>
    <definedName name="XRefCopy62Row" localSheetId="9" hidden="1">#REF!</definedName>
    <definedName name="XRefCopy62Row" hidden="1">#REF!</definedName>
    <definedName name="XRefCopy63" localSheetId="5" hidden="1">#REF!</definedName>
    <definedName name="XRefCopy63" localSheetId="4" hidden="1">#REF!</definedName>
    <definedName name="XRefCopy63" localSheetId="8" hidden="1">#REF!</definedName>
    <definedName name="XRefCopy63" localSheetId="6" hidden="1">#REF!</definedName>
    <definedName name="XRefCopy63" localSheetId="9" hidden="1">#REF!</definedName>
    <definedName name="XRefCopy63" hidden="1">#REF!</definedName>
    <definedName name="XRefCopy63Row" localSheetId="5" hidden="1">#REF!</definedName>
    <definedName name="XRefCopy63Row" localSheetId="4" hidden="1">#REF!</definedName>
    <definedName name="XRefCopy63Row" localSheetId="8" hidden="1">#REF!</definedName>
    <definedName name="XRefCopy63Row" localSheetId="6" hidden="1">#REF!</definedName>
    <definedName name="XRefCopy63Row" localSheetId="9" hidden="1">#REF!</definedName>
    <definedName name="XRefCopy63Row" hidden="1">#REF!</definedName>
    <definedName name="XRefCopy65Row" localSheetId="5" hidden="1">[13]XREF!#REF!</definedName>
    <definedName name="XRefCopy65Row" localSheetId="4" hidden="1">[13]XREF!#REF!</definedName>
    <definedName name="XRefCopy65Row" localSheetId="8" hidden="1">[13]XREF!#REF!</definedName>
    <definedName name="XRefCopy65Row" localSheetId="6" hidden="1">[13]XREF!#REF!</definedName>
    <definedName name="XRefCopy65Row" localSheetId="9" hidden="1">[13]XREF!#REF!</definedName>
    <definedName name="XRefCopy65Row" hidden="1">[13]XREF!#REF!</definedName>
    <definedName name="XRefCopy67Row" localSheetId="5" hidden="1">[13]XREF!#REF!</definedName>
    <definedName name="XRefCopy67Row" localSheetId="4" hidden="1">[13]XREF!#REF!</definedName>
    <definedName name="XRefCopy67Row" localSheetId="8" hidden="1">[13]XREF!#REF!</definedName>
    <definedName name="XRefCopy67Row" localSheetId="6" hidden="1">[13]XREF!#REF!</definedName>
    <definedName name="XRefCopy67Row" localSheetId="9" hidden="1">[13]XREF!#REF!</definedName>
    <definedName name="XRefCopy67Row" hidden="1">[13]XREF!#REF!</definedName>
    <definedName name="XRefCopy6Row" localSheetId="5" hidden="1">#REF!</definedName>
    <definedName name="XRefCopy6Row" localSheetId="4" hidden="1">#REF!</definedName>
    <definedName name="XRefCopy6Row" localSheetId="8" hidden="1">#REF!</definedName>
    <definedName name="XRefCopy6Row" localSheetId="6" hidden="1">#REF!</definedName>
    <definedName name="XRefCopy6Row" localSheetId="9" hidden="1">#REF!</definedName>
    <definedName name="XRefCopy6Row" hidden="1">#REF!</definedName>
    <definedName name="XRefCopy7" localSheetId="5" hidden="1">'[9]TB 07'!#REF!</definedName>
    <definedName name="XRefCopy7" localSheetId="4" hidden="1">'[9]TB 07'!#REF!</definedName>
    <definedName name="XRefCopy7" localSheetId="8" hidden="1">'[9]TB 07'!#REF!</definedName>
    <definedName name="XRefCopy7" localSheetId="6" hidden="1">'[9]TB 07'!#REF!</definedName>
    <definedName name="XRefCopy7" localSheetId="9" hidden="1">'[9]TB 07'!#REF!</definedName>
    <definedName name="XRefCopy7" hidden="1">'[9]TB 07'!#REF!</definedName>
    <definedName name="XRefCopy7Row" localSheetId="5" hidden="1">#REF!</definedName>
    <definedName name="XRefCopy7Row" localSheetId="4" hidden="1">#REF!</definedName>
    <definedName name="XRefCopy7Row" localSheetId="8" hidden="1">#REF!</definedName>
    <definedName name="XRefCopy7Row" localSheetId="6" hidden="1">#REF!</definedName>
    <definedName name="XRefCopy7Row" localSheetId="9" hidden="1">#REF!</definedName>
    <definedName name="XRefCopy7Row" hidden="1">#REF!</definedName>
    <definedName name="XRefCopy8" localSheetId="5" hidden="1">'[9]TB 07'!#REF!</definedName>
    <definedName name="XRefCopy8" localSheetId="4" hidden="1">'[9]TB 07'!#REF!</definedName>
    <definedName name="XRefCopy8" localSheetId="8" hidden="1">'[9]TB 07'!#REF!</definedName>
    <definedName name="XRefCopy8" localSheetId="6" hidden="1">'[9]TB 07'!#REF!</definedName>
    <definedName name="XRefCopy8" localSheetId="9" hidden="1">'[9]TB 07'!#REF!</definedName>
    <definedName name="XRefCopy8" hidden="1">'[9]TB 07'!#REF!</definedName>
    <definedName name="XRefCopy8Row" localSheetId="5" hidden="1">#REF!</definedName>
    <definedName name="XRefCopy8Row" localSheetId="4" hidden="1">#REF!</definedName>
    <definedName name="XRefCopy8Row" localSheetId="8" hidden="1">#REF!</definedName>
    <definedName name="XRefCopy8Row" localSheetId="6" hidden="1">#REF!</definedName>
    <definedName name="XRefCopy8Row" localSheetId="9" hidden="1">#REF!</definedName>
    <definedName name="XRefCopy8Row" hidden="1">#REF!</definedName>
    <definedName name="XRefCopy9" localSheetId="5" hidden="1">'[9]TB 07'!#REF!</definedName>
    <definedName name="XRefCopy9" localSheetId="4" hidden="1">'[9]TB 07'!#REF!</definedName>
    <definedName name="XRefCopy9" localSheetId="8" hidden="1">'[9]TB 07'!#REF!</definedName>
    <definedName name="XRefCopy9" localSheetId="6" hidden="1">'[9]TB 07'!#REF!</definedName>
    <definedName name="XRefCopy9" localSheetId="9" hidden="1">'[9]TB 07'!#REF!</definedName>
    <definedName name="XRefCopy9" hidden="1">'[9]TB 07'!#REF!</definedName>
    <definedName name="XRefCopy9Row" localSheetId="5" hidden="1">#REF!</definedName>
    <definedName name="XRefCopy9Row" localSheetId="4" hidden="1">#REF!</definedName>
    <definedName name="XRefCopy9Row" localSheetId="8" hidden="1">#REF!</definedName>
    <definedName name="XRefCopy9Row" localSheetId="6" hidden="1">#REF!</definedName>
    <definedName name="XRefCopy9Row" localSheetId="9" hidden="1">#REF!</definedName>
    <definedName name="XRefCopy9Row" hidden="1">#REF!</definedName>
    <definedName name="XRefCopyRangeCount" hidden="1">12</definedName>
    <definedName name="XRefPaste1" localSheetId="5" hidden="1">'[9]TB 07'!#REF!</definedName>
    <definedName name="XRefPaste1" localSheetId="4" hidden="1">'[9]TB 07'!#REF!</definedName>
    <definedName name="XRefPaste1" localSheetId="8" hidden="1">'[9]TB 07'!#REF!</definedName>
    <definedName name="XRefPaste1" localSheetId="6" hidden="1">'[9]TB 07'!#REF!</definedName>
    <definedName name="XRefPaste1" localSheetId="9" hidden="1">'[9]TB 07'!#REF!</definedName>
    <definedName name="XRefPaste1" hidden="1">'[9]TB 07'!#REF!</definedName>
    <definedName name="XRefPaste10" localSheetId="5" hidden="1">#REF!</definedName>
    <definedName name="XRefPaste10" localSheetId="4" hidden="1">#REF!</definedName>
    <definedName name="XRefPaste10" localSheetId="8" hidden="1">#REF!</definedName>
    <definedName name="XRefPaste10" localSheetId="6" hidden="1">#REF!</definedName>
    <definedName name="XRefPaste10" localSheetId="9" hidden="1">#REF!</definedName>
    <definedName name="XRefPaste10" hidden="1">#REF!</definedName>
    <definedName name="XRefPaste10Row" localSheetId="5" hidden="1">#REF!</definedName>
    <definedName name="XRefPaste10Row" localSheetId="4" hidden="1">#REF!</definedName>
    <definedName name="XRefPaste10Row" localSheetId="8" hidden="1">#REF!</definedName>
    <definedName name="XRefPaste10Row" localSheetId="6" hidden="1">#REF!</definedName>
    <definedName name="XRefPaste10Row" localSheetId="9" hidden="1">#REF!</definedName>
    <definedName name="XRefPaste10Row" hidden="1">#REF!</definedName>
    <definedName name="XRefPaste11" localSheetId="5" hidden="1">#REF!</definedName>
    <definedName name="XRefPaste11" localSheetId="4" hidden="1">#REF!</definedName>
    <definedName name="XRefPaste11" localSheetId="8" hidden="1">#REF!</definedName>
    <definedName name="XRefPaste11" localSheetId="6" hidden="1">#REF!</definedName>
    <definedName name="XRefPaste11" localSheetId="9" hidden="1">#REF!</definedName>
    <definedName name="XRefPaste11" hidden="1">#REF!</definedName>
    <definedName name="XRefPaste11Row" localSheetId="5" hidden="1">#REF!</definedName>
    <definedName name="XRefPaste11Row" localSheetId="4" hidden="1">#REF!</definedName>
    <definedName name="XRefPaste11Row" localSheetId="8" hidden="1">#REF!</definedName>
    <definedName name="XRefPaste11Row" localSheetId="6" hidden="1">#REF!</definedName>
    <definedName name="XRefPaste11Row" localSheetId="9" hidden="1">#REF!</definedName>
    <definedName name="XRefPaste11Row" hidden="1">#REF!</definedName>
    <definedName name="XRefPaste12" localSheetId="5" hidden="1">#REF!</definedName>
    <definedName name="XRefPaste12" localSheetId="4" hidden="1">#REF!</definedName>
    <definedName name="XRefPaste12" localSheetId="8" hidden="1">#REF!</definedName>
    <definedName name="XRefPaste12" localSheetId="6" hidden="1">#REF!</definedName>
    <definedName name="XRefPaste12" localSheetId="9" hidden="1">#REF!</definedName>
    <definedName name="XRefPaste12" hidden="1">#REF!</definedName>
    <definedName name="XRefPaste12Row" localSheetId="5" hidden="1">#REF!</definedName>
    <definedName name="XRefPaste12Row" localSheetId="4" hidden="1">#REF!</definedName>
    <definedName name="XRefPaste12Row" localSheetId="8" hidden="1">#REF!</definedName>
    <definedName name="XRefPaste12Row" localSheetId="6" hidden="1">#REF!</definedName>
    <definedName name="XRefPaste12Row" localSheetId="9" hidden="1">#REF!</definedName>
    <definedName name="XRefPaste12Row" hidden="1">#REF!</definedName>
    <definedName name="XRefPaste13" localSheetId="5" hidden="1">#REF!</definedName>
    <definedName name="XRefPaste13" localSheetId="4" hidden="1">#REF!</definedName>
    <definedName name="XRefPaste13" localSheetId="8" hidden="1">#REF!</definedName>
    <definedName name="XRefPaste13" localSheetId="6" hidden="1">#REF!</definedName>
    <definedName name="XRefPaste13" localSheetId="9" hidden="1">#REF!</definedName>
    <definedName name="XRefPaste13" hidden="1">#REF!</definedName>
    <definedName name="XRefPaste13Row" localSheetId="5" hidden="1">#REF!</definedName>
    <definedName name="XRefPaste13Row" localSheetId="4" hidden="1">#REF!</definedName>
    <definedName name="XRefPaste13Row" localSheetId="8" hidden="1">#REF!</definedName>
    <definedName name="XRefPaste13Row" localSheetId="6" hidden="1">#REF!</definedName>
    <definedName name="XRefPaste13Row" localSheetId="9" hidden="1">#REF!</definedName>
    <definedName name="XRefPaste13Row" hidden="1">#REF!</definedName>
    <definedName name="XRefPaste14" localSheetId="5" hidden="1">#REF!</definedName>
    <definedName name="XRefPaste14" localSheetId="4" hidden="1">#REF!</definedName>
    <definedName name="XRefPaste14" localSheetId="8" hidden="1">#REF!</definedName>
    <definedName name="XRefPaste14" localSheetId="6" hidden="1">#REF!</definedName>
    <definedName name="XRefPaste14" localSheetId="9" hidden="1">#REF!</definedName>
    <definedName name="XRefPaste14" hidden="1">#REF!</definedName>
    <definedName name="XRefPaste14Row" localSheetId="5" hidden="1">#REF!</definedName>
    <definedName name="XRefPaste14Row" localSheetId="4" hidden="1">#REF!</definedName>
    <definedName name="XRefPaste14Row" localSheetId="8" hidden="1">#REF!</definedName>
    <definedName name="XRefPaste14Row" localSheetId="6" hidden="1">#REF!</definedName>
    <definedName name="XRefPaste14Row" localSheetId="9" hidden="1">#REF!</definedName>
    <definedName name="XRefPaste14Row" hidden="1">#REF!</definedName>
    <definedName name="XRefPaste15" localSheetId="5" hidden="1">#REF!</definedName>
    <definedName name="XRefPaste15" localSheetId="4" hidden="1">#REF!</definedName>
    <definedName name="XRefPaste15" localSheetId="8" hidden="1">#REF!</definedName>
    <definedName name="XRefPaste15" localSheetId="6" hidden="1">#REF!</definedName>
    <definedName name="XRefPaste15" localSheetId="9" hidden="1">#REF!</definedName>
    <definedName name="XRefPaste15" hidden="1">#REF!</definedName>
    <definedName name="XRefPaste15Row" localSheetId="5" hidden="1">#REF!</definedName>
    <definedName name="XRefPaste15Row" localSheetId="4" hidden="1">#REF!</definedName>
    <definedName name="XRefPaste15Row" localSheetId="8" hidden="1">#REF!</definedName>
    <definedName name="XRefPaste15Row" localSheetId="6" hidden="1">#REF!</definedName>
    <definedName name="XRefPaste15Row" localSheetId="9" hidden="1">#REF!</definedName>
    <definedName name="XRefPaste15Row" hidden="1">#REF!</definedName>
    <definedName name="XRefPaste16" localSheetId="5" hidden="1">#REF!</definedName>
    <definedName name="XRefPaste16" localSheetId="4" hidden="1">#REF!</definedName>
    <definedName name="XRefPaste16" localSheetId="8" hidden="1">#REF!</definedName>
    <definedName name="XRefPaste16" localSheetId="6" hidden="1">#REF!</definedName>
    <definedName name="XRefPaste16" localSheetId="9" hidden="1">#REF!</definedName>
    <definedName name="XRefPaste16" hidden="1">#REF!</definedName>
    <definedName name="XRefPaste16Row" localSheetId="5" hidden="1">#REF!</definedName>
    <definedName name="XRefPaste16Row" localSheetId="4" hidden="1">#REF!</definedName>
    <definedName name="XRefPaste16Row" localSheetId="8" hidden="1">#REF!</definedName>
    <definedName name="XRefPaste16Row" localSheetId="6" hidden="1">#REF!</definedName>
    <definedName name="XRefPaste16Row" localSheetId="9" hidden="1">#REF!</definedName>
    <definedName name="XRefPaste16Row" hidden="1">#REF!</definedName>
    <definedName name="XRefPaste17" localSheetId="5" hidden="1">#REF!</definedName>
    <definedName name="XRefPaste17" localSheetId="4" hidden="1">#REF!</definedName>
    <definedName name="XRefPaste17" localSheetId="8" hidden="1">#REF!</definedName>
    <definedName name="XRefPaste17" localSheetId="6" hidden="1">#REF!</definedName>
    <definedName name="XRefPaste17" localSheetId="9" hidden="1">#REF!</definedName>
    <definedName name="XRefPaste17" hidden="1">#REF!</definedName>
    <definedName name="XRefPaste17Row" localSheetId="5" hidden="1">#REF!</definedName>
    <definedName name="XRefPaste17Row" localSheetId="4" hidden="1">#REF!</definedName>
    <definedName name="XRefPaste17Row" localSheetId="8" hidden="1">#REF!</definedName>
    <definedName name="XRefPaste17Row" localSheetId="6" hidden="1">#REF!</definedName>
    <definedName name="XRefPaste17Row" localSheetId="9" hidden="1">#REF!</definedName>
    <definedName name="XRefPaste17Row" hidden="1">#REF!</definedName>
    <definedName name="XRefPaste18" localSheetId="5" hidden="1">#REF!</definedName>
    <definedName name="XRefPaste18" localSheetId="4" hidden="1">#REF!</definedName>
    <definedName name="XRefPaste18" localSheetId="8" hidden="1">#REF!</definedName>
    <definedName name="XRefPaste18" localSheetId="6" hidden="1">#REF!</definedName>
    <definedName name="XRefPaste18" localSheetId="9" hidden="1">#REF!</definedName>
    <definedName name="XRefPaste18" hidden="1">#REF!</definedName>
    <definedName name="XRefPaste18Row" localSheetId="5" hidden="1">#REF!</definedName>
    <definedName name="XRefPaste18Row" localSheetId="4" hidden="1">#REF!</definedName>
    <definedName name="XRefPaste18Row" localSheetId="8" hidden="1">#REF!</definedName>
    <definedName name="XRefPaste18Row" localSheetId="6" hidden="1">#REF!</definedName>
    <definedName name="XRefPaste18Row" localSheetId="9" hidden="1">#REF!</definedName>
    <definedName name="XRefPaste18Row" hidden="1">#REF!</definedName>
    <definedName name="XRefPaste19" localSheetId="5" hidden="1">#REF!</definedName>
    <definedName name="XRefPaste19" localSheetId="4" hidden="1">#REF!</definedName>
    <definedName name="XRefPaste19" localSheetId="8" hidden="1">#REF!</definedName>
    <definedName name="XRefPaste19" localSheetId="6" hidden="1">#REF!</definedName>
    <definedName name="XRefPaste19" localSheetId="9" hidden="1">#REF!</definedName>
    <definedName name="XRefPaste19" hidden="1">#REF!</definedName>
    <definedName name="XRefPaste19Row" localSheetId="5" hidden="1">#REF!</definedName>
    <definedName name="XRefPaste19Row" localSheetId="4" hidden="1">#REF!</definedName>
    <definedName name="XRefPaste19Row" localSheetId="8" hidden="1">#REF!</definedName>
    <definedName name="XRefPaste19Row" localSheetId="6" hidden="1">#REF!</definedName>
    <definedName name="XRefPaste19Row" localSheetId="9" hidden="1">#REF!</definedName>
    <definedName name="XRefPaste19Row" hidden="1">#REF!</definedName>
    <definedName name="XRefPaste1Row" localSheetId="5" hidden="1">#REF!</definedName>
    <definedName name="XRefPaste1Row" localSheetId="4" hidden="1">#REF!</definedName>
    <definedName name="XRefPaste1Row" localSheetId="8" hidden="1">#REF!</definedName>
    <definedName name="XRefPaste1Row" localSheetId="6" hidden="1">#REF!</definedName>
    <definedName name="XRefPaste1Row" localSheetId="9" hidden="1">#REF!</definedName>
    <definedName name="XRefPaste1Row" hidden="1">#REF!</definedName>
    <definedName name="XRefPaste2" localSheetId="5" hidden="1">'[9]TB 07'!#REF!</definedName>
    <definedName name="XRefPaste2" localSheetId="4" hidden="1">'[9]TB 07'!#REF!</definedName>
    <definedName name="XRefPaste2" localSheetId="8" hidden="1">'[9]TB 07'!#REF!</definedName>
    <definedName name="XRefPaste2" localSheetId="6" hidden="1">'[9]TB 07'!#REF!</definedName>
    <definedName name="XRefPaste2" localSheetId="9" hidden="1">'[9]TB 07'!#REF!</definedName>
    <definedName name="XRefPaste2" hidden="1">'[9]TB 07'!#REF!</definedName>
    <definedName name="XRefPaste20" localSheetId="5" hidden="1">#REF!</definedName>
    <definedName name="XRefPaste20" localSheetId="4" hidden="1">#REF!</definedName>
    <definedName name="XRefPaste20" localSheetId="8" hidden="1">#REF!</definedName>
    <definedName name="XRefPaste20" localSheetId="6" hidden="1">#REF!</definedName>
    <definedName name="XRefPaste20" localSheetId="9" hidden="1">#REF!</definedName>
    <definedName name="XRefPaste20" hidden="1">#REF!</definedName>
    <definedName name="XRefPaste20Row" localSheetId="5" hidden="1">#REF!</definedName>
    <definedName name="XRefPaste20Row" localSheetId="4" hidden="1">#REF!</definedName>
    <definedName name="XRefPaste20Row" localSheetId="8" hidden="1">#REF!</definedName>
    <definedName name="XRefPaste20Row" localSheetId="6" hidden="1">#REF!</definedName>
    <definedName name="XRefPaste20Row" localSheetId="9" hidden="1">#REF!</definedName>
    <definedName name="XRefPaste20Row" hidden="1">#REF!</definedName>
    <definedName name="XRefPaste21" localSheetId="5" hidden="1">#REF!</definedName>
    <definedName name="XRefPaste21" localSheetId="4" hidden="1">#REF!</definedName>
    <definedName name="XRefPaste21" localSheetId="8" hidden="1">#REF!</definedName>
    <definedName name="XRefPaste21" localSheetId="6" hidden="1">#REF!</definedName>
    <definedName name="XRefPaste21" localSheetId="9" hidden="1">#REF!</definedName>
    <definedName name="XRefPaste21" hidden="1">#REF!</definedName>
    <definedName name="XRefPaste21Row" localSheetId="5" hidden="1">#REF!</definedName>
    <definedName name="XRefPaste21Row" localSheetId="4" hidden="1">#REF!</definedName>
    <definedName name="XRefPaste21Row" localSheetId="8" hidden="1">#REF!</definedName>
    <definedName name="XRefPaste21Row" localSheetId="6" hidden="1">#REF!</definedName>
    <definedName name="XRefPaste21Row" localSheetId="9" hidden="1">#REF!</definedName>
    <definedName name="XRefPaste21Row" hidden="1">#REF!</definedName>
    <definedName name="XRefPaste22" localSheetId="5" hidden="1">#REF!</definedName>
    <definedName name="XRefPaste22" localSheetId="4" hidden="1">#REF!</definedName>
    <definedName name="XRefPaste22" localSheetId="8" hidden="1">#REF!</definedName>
    <definedName name="XRefPaste22" localSheetId="6" hidden="1">#REF!</definedName>
    <definedName name="XRefPaste22" localSheetId="9" hidden="1">#REF!</definedName>
    <definedName name="XRefPaste22" hidden="1">#REF!</definedName>
    <definedName name="XRefPaste22Row" localSheetId="5" hidden="1">#REF!</definedName>
    <definedName name="XRefPaste22Row" localSheetId="4" hidden="1">#REF!</definedName>
    <definedName name="XRefPaste22Row" localSheetId="8" hidden="1">#REF!</definedName>
    <definedName name="XRefPaste22Row" localSheetId="6" hidden="1">#REF!</definedName>
    <definedName name="XRefPaste22Row" localSheetId="9" hidden="1">#REF!</definedName>
    <definedName name="XRefPaste22Row" hidden="1">#REF!</definedName>
    <definedName name="XRefPaste23Row" localSheetId="5" hidden="1">[13]XREF!#REF!</definedName>
    <definedName name="XRefPaste23Row" localSheetId="4" hidden="1">[13]XREF!#REF!</definedName>
    <definedName name="XRefPaste23Row" localSheetId="8" hidden="1">[13]XREF!#REF!</definedName>
    <definedName name="XRefPaste23Row" localSheetId="6" hidden="1">[13]XREF!#REF!</definedName>
    <definedName name="XRefPaste23Row" localSheetId="9" hidden="1">[13]XREF!#REF!</definedName>
    <definedName name="XRefPaste23Row" hidden="1">[13]XREF!#REF!</definedName>
    <definedName name="XRefPaste24Row" localSheetId="5" hidden="1">[13]XREF!#REF!</definedName>
    <definedName name="XRefPaste24Row" localSheetId="4" hidden="1">[13]XREF!#REF!</definedName>
    <definedName name="XRefPaste24Row" localSheetId="8" hidden="1">[13]XREF!#REF!</definedName>
    <definedName name="XRefPaste24Row" localSheetId="6" hidden="1">[13]XREF!#REF!</definedName>
    <definedName name="XRefPaste24Row" localSheetId="9" hidden="1">[13]XREF!#REF!</definedName>
    <definedName name="XRefPaste24Row" hidden="1">[13]XREF!#REF!</definedName>
    <definedName name="XRefPaste25Row" localSheetId="5" hidden="1">[13]XREF!#REF!</definedName>
    <definedName name="XRefPaste25Row" localSheetId="4" hidden="1">[13]XREF!#REF!</definedName>
    <definedName name="XRefPaste25Row" localSheetId="8" hidden="1">[13]XREF!#REF!</definedName>
    <definedName name="XRefPaste25Row" localSheetId="6" hidden="1">[13]XREF!#REF!</definedName>
    <definedName name="XRefPaste25Row" localSheetId="9" hidden="1">[13]XREF!#REF!</definedName>
    <definedName name="XRefPaste25Row" hidden="1">[13]XREF!#REF!</definedName>
    <definedName name="XRefPaste26Row" localSheetId="5" hidden="1">[13]XREF!#REF!</definedName>
    <definedName name="XRefPaste26Row" localSheetId="4" hidden="1">[13]XREF!#REF!</definedName>
    <definedName name="XRefPaste26Row" localSheetId="8" hidden="1">[13]XREF!#REF!</definedName>
    <definedName name="XRefPaste26Row" localSheetId="6" hidden="1">[13]XREF!#REF!</definedName>
    <definedName name="XRefPaste26Row" localSheetId="9" hidden="1">[13]XREF!#REF!</definedName>
    <definedName name="XRefPaste26Row" hidden="1">[13]XREF!#REF!</definedName>
    <definedName name="XRefPaste27Row" localSheetId="5" hidden="1">[13]XREF!#REF!</definedName>
    <definedName name="XRefPaste27Row" localSheetId="4" hidden="1">[13]XREF!#REF!</definedName>
    <definedName name="XRefPaste27Row" localSheetId="8" hidden="1">[13]XREF!#REF!</definedName>
    <definedName name="XRefPaste27Row" localSheetId="6" hidden="1">[13]XREF!#REF!</definedName>
    <definedName name="XRefPaste27Row" localSheetId="9" hidden="1">[13]XREF!#REF!</definedName>
    <definedName name="XRefPaste27Row" hidden="1">[13]XREF!#REF!</definedName>
    <definedName name="XRefPaste28Row" localSheetId="5" hidden="1">[13]XREF!#REF!</definedName>
    <definedName name="XRefPaste28Row" localSheetId="4" hidden="1">[13]XREF!#REF!</definedName>
    <definedName name="XRefPaste28Row" localSheetId="8" hidden="1">[13]XREF!#REF!</definedName>
    <definedName name="XRefPaste28Row" localSheetId="6" hidden="1">[13]XREF!#REF!</definedName>
    <definedName name="XRefPaste28Row" localSheetId="9" hidden="1">[13]XREF!#REF!</definedName>
    <definedName name="XRefPaste28Row" hidden="1">[13]XREF!#REF!</definedName>
    <definedName name="XRefPaste29Row" localSheetId="5" hidden="1">[13]XREF!#REF!</definedName>
    <definedName name="XRefPaste29Row" localSheetId="4" hidden="1">[13]XREF!#REF!</definedName>
    <definedName name="XRefPaste29Row" localSheetId="8" hidden="1">[13]XREF!#REF!</definedName>
    <definedName name="XRefPaste29Row" localSheetId="6" hidden="1">[13]XREF!#REF!</definedName>
    <definedName name="XRefPaste29Row" localSheetId="9" hidden="1">[13]XREF!#REF!</definedName>
    <definedName name="XRefPaste29Row" hidden="1">[13]XREF!#REF!</definedName>
    <definedName name="XRefPaste2Row" localSheetId="5" hidden="1">#REF!</definedName>
    <definedName name="XRefPaste2Row" localSheetId="4" hidden="1">#REF!</definedName>
    <definedName name="XRefPaste2Row" localSheetId="8" hidden="1">#REF!</definedName>
    <definedName name="XRefPaste2Row" localSheetId="6" hidden="1">#REF!</definedName>
    <definedName name="XRefPaste2Row" localSheetId="9" hidden="1">#REF!</definedName>
    <definedName name="XRefPaste2Row" hidden="1">#REF!</definedName>
    <definedName name="XRefPaste3" localSheetId="5" hidden="1">#REF!</definedName>
    <definedName name="XRefPaste3" localSheetId="4" hidden="1">#REF!</definedName>
    <definedName name="XRefPaste3" localSheetId="8" hidden="1">#REF!</definedName>
    <definedName name="XRefPaste3" localSheetId="6" hidden="1">#REF!</definedName>
    <definedName name="XRefPaste3" localSheetId="9" hidden="1">#REF!</definedName>
    <definedName name="XRefPaste3" hidden="1">#REF!</definedName>
    <definedName name="XRefPaste30Row" localSheetId="5" hidden="1">[13]XREF!#REF!</definedName>
    <definedName name="XRefPaste30Row" localSheetId="4" hidden="1">[13]XREF!#REF!</definedName>
    <definedName name="XRefPaste30Row" localSheetId="8" hidden="1">[13]XREF!#REF!</definedName>
    <definedName name="XRefPaste30Row" localSheetId="6" hidden="1">[13]XREF!#REF!</definedName>
    <definedName name="XRefPaste30Row" localSheetId="9" hidden="1">[13]XREF!#REF!</definedName>
    <definedName name="XRefPaste30Row" hidden="1">[13]XREF!#REF!</definedName>
    <definedName name="XRefPaste31Row" localSheetId="5" hidden="1">[13]XREF!#REF!</definedName>
    <definedName name="XRefPaste31Row" localSheetId="4" hidden="1">[13]XREF!#REF!</definedName>
    <definedName name="XRefPaste31Row" localSheetId="8" hidden="1">[13]XREF!#REF!</definedName>
    <definedName name="XRefPaste31Row" localSheetId="6" hidden="1">[13]XREF!#REF!</definedName>
    <definedName name="XRefPaste31Row" localSheetId="9" hidden="1">[13]XREF!#REF!</definedName>
    <definedName name="XRefPaste31Row" hidden="1">[13]XREF!#REF!</definedName>
    <definedName name="XRefPaste32Row" localSheetId="5" hidden="1">[13]XREF!#REF!</definedName>
    <definedName name="XRefPaste32Row" localSheetId="4" hidden="1">[13]XREF!#REF!</definedName>
    <definedName name="XRefPaste32Row" localSheetId="8" hidden="1">[13]XREF!#REF!</definedName>
    <definedName name="XRefPaste32Row" localSheetId="6" hidden="1">[13]XREF!#REF!</definedName>
    <definedName name="XRefPaste32Row" localSheetId="9" hidden="1">[13]XREF!#REF!</definedName>
    <definedName name="XRefPaste32Row" hidden="1">[13]XREF!#REF!</definedName>
    <definedName name="XRefPaste33Row" localSheetId="5" hidden="1">[13]XREF!#REF!</definedName>
    <definedName name="XRefPaste33Row" localSheetId="4" hidden="1">[13]XREF!#REF!</definedName>
    <definedName name="XRefPaste33Row" localSheetId="8" hidden="1">[13]XREF!#REF!</definedName>
    <definedName name="XRefPaste33Row" localSheetId="6" hidden="1">[13]XREF!#REF!</definedName>
    <definedName name="XRefPaste33Row" localSheetId="9" hidden="1">[13]XREF!#REF!</definedName>
    <definedName name="XRefPaste33Row" hidden="1">[13]XREF!#REF!</definedName>
    <definedName name="XRefPaste34Row" localSheetId="5" hidden="1">[13]XREF!#REF!</definedName>
    <definedName name="XRefPaste34Row" localSheetId="4" hidden="1">[13]XREF!#REF!</definedName>
    <definedName name="XRefPaste34Row" localSheetId="8" hidden="1">[13]XREF!#REF!</definedName>
    <definedName name="XRefPaste34Row" localSheetId="6" hidden="1">[13]XREF!#REF!</definedName>
    <definedName name="XRefPaste34Row" localSheetId="9" hidden="1">[13]XREF!#REF!</definedName>
    <definedName name="XRefPaste34Row" hidden="1">[13]XREF!#REF!</definedName>
    <definedName name="XRefPaste3Row" localSheetId="5" hidden="1">#REF!</definedName>
    <definedName name="XRefPaste3Row" localSheetId="4" hidden="1">#REF!</definedName>
    <definedName name="XRefPaste3Row" localSheetId="8" hidden="1">#REF!</definedName>
    <definedName name="XRefPaste3Row" localSheetId="6" hidden="1">#REF!</definedName>
    <definedName name="XRefPaste3Row" localSheetId="9" hidden="1">#REF!</definedName>
    <definedName name="XRefPaste3Row" hidden="1">#REF!</definedName>
    <definedName name="XRefPaste4" localSheetId="5" hidden="1">#REF!</definedName>
    <definedName name="XRefPaste4" localSheetId="4" hidden="1">#REF!</definedName>
    <definedName name="XRefPaste4" localSheetId="8" hidden="1">#REF!</definedName>
    <definedName name="XRefPaste4" localSheetId="6" hidden="1">#REF!</definedName>
    <definedName name="XRefPaste4" localSheetId="9" hidden="1">#REF!</definedName>
    <definedName name="XRefPaste4" hidden="1">#REF!</definedName>
    <definedName name="XRefPaste4Row" localSheetId="5" hidden="1">#REF!</definedName>
    <definedName name="XRefPaste4Row" localSheetId="4" hidden="1">#REF!</definedName>
    <definedName name="XRefPaste4Row" localSheetId="8" hidden="1">#REF!</definedName>
    <definedName name="XRefPaste4Row" localSheetId="6" hidden="1">#REF!</definedName>
    <definedName name="XRefPaste4Row" localSheetId="9" hidden="1">#REF!</definedName>
    <definedName name="XRefPaste4Row" hidden="1">#REF!</definedName>
    <definedName name="XRefPaste5" localSheetId="5" hidden="1">#REF!</definedName>
    <definedName name="XRefPaste5" localSheetId="4" hidden="1">#REF!</definedName>
    <definedName name="XRefPaste5" localSheetId="8" hidden="1">#REF!</definedName>
    <definedName name="XRefPaste5" localSheetId="6" hidden="1">#REF!</definedName>
    <definedName name="XRefPaste5" localSheetId="9" hidden="1">#REF!</definedName>
    <definedName name="XRefPaste5" hidden="1">#REF!</definedName>
    <definedName name="XRefPaste5Row" localSheetId="5" hidden="1">#REF!</definedName>
    <definedName name="XRefPaste5Row" localSheetId="4" hidden="1">#REF!</definedName>
    <definedName name="XRefPaste5Row" localSheetId="8" hidden="1">#REF!</definedName>
    <definedName name="XRefPaste5Row" localSheetId="6" hidden="1">#REF!</definedName>
    <definedName name="XRefPaste5Row" localSheetId="9" hidden="1">#REF!</definedName>
    <definedName name="XRefPaste5Row" hidden="1">#REF!</definedName>
    <definedName name="XRefPaste6" localSheetId="5" hidden="1">#REF!</definedName>
    <definedName name="XRefPaste6" localSheetId="4" hidden="1">#REF!</definedName>
    <definedName name="XRefPaste6" localSheetId="8" hidden="1">#REF!</definedName>
    <definedName name="XRefPaste6" localSheetId="6" hidden="1">#REF!</definedName>
    <definedName name="XRefPaste6" localSheetId="9" hidden="1">#REF!</definedName>
    <definedName name="XRefPaste6" hidden="1">#REF!</definedName>
    <definedName name="XRefPaste6Row" localSheetId="5" hidden="1">#REF!</definedName>
    <definedName name="XRefPaste6Row" localSheetId="4" hidden="1">#REF!</definedName>
    <definedName name="XRefPaste6Row" localSheetId="8" hidden="1">#REF!</definedName>
    <definedName name="XRefPaste6Row" localSheetId="6" hidden="1">#REF!</definedName>
    <definedName name="XRefPaste6Row" localSheetId="9" hidden="1">#REF!</definedName>
    <definedName name="XRefPaste6Row" hidden="1">#REF!</definedName>
    <definedName name="XRefPaste7" localSheetId="5" hidden="1">#REF!</definedName>
    <definedName name="XRefPaste7" localSheetId="4" hidden="1">#REF!</definedName>
    <definedName name="XRefPaste7" localSheetId="8" hidden="1">#REF!</definedName>
    <definedName name="XRefPaste7" localSheetId="6" hidden="1">#REF!</definedName>
    <definedName name="XRefPaste7" localSheetId="9" hidden="1">#REF!</definedName>
    <definedName name="XRefPaste7" hidden="1">#REF!</definedName>
    <definedName name="XRefPaste7Row" localSheetId="5" hidden="1">#REF!</definedName>
    <definedName name="XRefPaste7Row" localSheetId="4" hidden="1">#REF!</definedName>
    <definedName name="XRefPaste7Row" localSheetId="8" hidden="1">#REF!</definedName>
    <definedName name="XRefPaste7Row" localSheetId="6" hidden="1">#REF!</definedName>
    <definedName name="XRefPaste7Row" localSheetId="9" hidden="1">#REF!</definedName>
    <definedName name="XRefPaste7Row" hidden="1">#REF!</definedName>
    <definedName name="XRefPaste8" localSheetId="5" hidden="1">#REF!</definedName>
    <definedName name="XRefPaste8" localSheetId="4" hidden="1">#REF!</definedName>
    <definedName name="XRefPaste8" localSheetId="8" hidden="1">#REF!</definedName>
    <definedName name="XRefPaste8" localSheetId="6" hidden="1">#REF!</definedName>
    <definedName name="XRefPaste8" localSheetId="9" hidden="1">#REF!</definedName>
    <definedName name="XRefPaste8" hidden="1">#REF!</definedName>
    <definedName name="XRefPaste8Row" localSheetId="5" hidden="1">#REF!</definedName>
    <definedName name="XRefPaste8Row" localSheetId="4" hidden="1">#REF!</definedName>
    <definedName name="XRefPaste8Row" localSheetId="8" hidden="1">#REF!</definedName>
    <definedName name="XRefPaste8Row" localSheetId="6" hidden="1">#REF!</definedName>
    <definedName name="XRefPaste8Row" localSheetId="9" hidden="1">#REF!</definedName>
    <definedName name="XRefPaste8Row" hidden="1">#REF!</definedName>
    <definedName name="XRefPaste9" localSheetId="5" hidden="1">#REF!</definedName>
    <definedName name="XRefPaste9" localSheetId="4" hidden="1">#REF!</definedName>
    <definedName name="XRefPaste9" localSheetId="8" hidden="1">#REF!</definedName>
    <definedName name="XRefPaste9" localSheetId="6" hidden="1">#REF!</definedName>
    <definedName name="XRefPaste9" localSheetId="9" hidden="1">#REF!</definedName>
    <definedName name="XRefPaste9" hidden="1">#REF!</definedName>
    <definedName name="XRefPaste9Row" localSheetId="5" hidden="1">#REF!</definedName>
    <definedName name="XRefPaste9Row" localSheetId="4" hidden="1">#REF!</definedName>
    <definedName name="XRefPaste9Row" localSheetId="8" hidden="1">#REF!</definedName>
    <definedName name="XRefPaste9Row" localSheetId="6" hidden="1">#REF!</definedName>
    <definedName name="XRefPaste9Row" localSheetId="9" hidden="1">#REF!</definedName>
    <definedName name="XRefPaste9Row" hidden="1">#REF!</definedName>
    <definedName name="XRefPasteRangeCount" hidden="1">2</definedName>
    <definedName name="Years" localSheetId="5">#REF!</definedName>
    <definedName name="Years" localSheetId="4">#REF!</definedName>
    <definedName name="Years" localSheetId="8">#REF!</definedName>
    <definedName name="Years" localSheetId="6">#REF!</definedName>
    <definedName name="Years" localSheetId="9">#REF!</definedName>
    <definedName name="Years">#REF!</definedName>
    <definedName name="а" localSheetId="5">'[14]6674-первонач'!#REF!</definedName>
    <definedName name="а" localSheetId="4">'[14]6674-первонач'!#REF!</definedName>
    <definedName name="а" localSheetId="8">'[14]6674-первонач'!#REF!</definedName>
    <definedName name="а" localSheetId="6">'[14]6674-первонач'!#REF!</definedName>
    <definedName name="а" localSheetId="9">'[14]6674-первонач'!#REF!</definedName>
    <definedName name="а">'[14]6674-первонач'!#REF!</definedName>
    <definedName name="а1" localSheetId="5">[15]ЯНВАРЬ!#REF!</definedName>
    <definedName name="а1" localSheetId="4">[15]ЯНВАРЬ!#REF!</definedName>
    <definedName name="а1" localSheetId="8">[15]ЯНВАРЬ!#REF!</definedName>
    <definedName name="а1" localSheetId="6">[15]ЯНВАРЬ!#REF!</definedName>
    <definedName name="а1" localSheetId="9">[15]ЯНВАРЬ!#REF!</definedName>
    <definedName name="а1">[15]ЯНВАРЬ!#REF!</definedName>
    <definedName name="Б10ДМ" localSheetId="5">[16]бартер!#REF!</definedName>
    <definedName name="Б10ДМ" localSheetId="4">[16]бартер!#REF!</definedName>
    <definedName name="Б10ДМ" localSheetId="8">[16]бартер!#REF!</definedName>
    <definedName name="Б10ДМ" localSheetId="6">[16]бартер!#REF!</definedName>
    <definedName name="Б10ДМ" localSheetId="9">[16]бартер!#REF!</definedName>
    <definedName name="Б10ДМ">[16]бартер!#REF!</definedName>
    <definedName name="Б10дол" localSheetId="5">[16]бартер!#REF!</definedName>
    <definedName name="Б10дол" localSheetId="4">[16]бартер!#REF!</definedName>
    <definedName name="Б10дол" localSheetId="8">[16]бартер!#REF!</definedName>
    <definedName name="Б10дол" localSheetId="6">[16]бартер!#REF!</definedName>
    <definedName name="Б10дол" localSheetId="9">[16]бартер!#REF!</definedName>
    <definedName name="Б10дол">[16]бартер!#REF!</definedName>
    <definedName name="Б10руб" localSheetId="5">[16]бартер!#REF!</definedName>
    <definedName name="Б10руб" localSheetId="4">[16]бартер!#REF!</definedName>
    <definedName name="Б10руб" localSheetId="8">[16]бартер!#REF!</definedName>
    <definedName name="Б10руб" localSheetId="6">[16]бартер!#REF!</definedName>
    <definedName name="Б10руб" localSheetId="9">[16]бартер!#REF!</definedName>
    <definedName name="Б10руб">[16]бартер!#REF!</definedName>
    <definedName name="Б11ДМ" localSheetId="5">[16]бартер!#REF!</definedName>
    <definedName name="Б11ДМ" localSheetId="4">[16]бартер!#REF!</definedName>
    <definedName name="Б11ДМ" localSheetId="8">[16]бартер!#REF!</definedName>
    <definedName name="Б11ДМ" localSheetId="6">[16]бартер!#REF!</definedName>
    <definedName name="Б11ДМ" localSheetId="9">[16]бартер!#REF!</definedName>
    <definedName name="Б11ДМ">[16]бартер!#REF!</definedName>
    <definedName name="Б11дол" localSheetId="5">[16]бартер!#REF!</definedName>
    <definedName name="Б11дол" localSheetId="4">[16]бартер!#REF!</definedName>
    <definedName name="Б11дол" localSheetId="8">[16]бартер!#REF!</definedName>
    <definedName name="Б11дол" localSheetId="6">[16]бартер!#REF!</definedName>
    <definedName name="Б11дол" localSheetId="9">[16]бартер!#REF!</definedName>
    <definedName name="Б11дол">[16]бартер!#REF!</definedName>
    <definedName name="Б11руб" localSheetId="5">[16]бартер!#REF!</definedName>
    <definedName name="Б11руб" localSheetId="4">[16]бартер!#REF!</definedName>
    <definedName name="Б11руб" localSheetId="8">[16]бартер!#REF!</definedName>
    <definedName name="Б11руб" localSheetId="6">[16]бартер!#REF!</definedName>
    <definedName name="Б11руб" localSheetId="9">[16]бартер!#REF!</definedName>
    <definedName name="Б11руб">[16]бартер!#REF!</definedName>
    <definedName name="Б12ДМ" localSheetId="5">[16]бартер!#REF!</definedName>
    <definedName name="Б12ДМ" localSheetId="4">[16]бартер!#REF!</definedName>
    <definedName name="Б12ДМ" localSheetId="8">[16]бартер!#REF!</definedName>
    <definedName name="Б12ДМ" localSheetId="6">[16]бартер!#REF!</definedName>
    <definedName name="Б12ДМ" localSheetId="9">[16]бартер!#REF!</definedName>
    <definedName name="Б12ДМ">[16]бартер!#REF!</definedName>
    <definedName name="Б12дол" localSheetId="5">[16]бартер!#REF!</definedName>
    <definedName name="Б12дол" localSheetId="4">[16]бартер!#REF!</definedName>
    <definedName name="Б12дол" localSheetId="8">[16]бартер!#REF!</definedName>
    <definedName name="Б12дол" localSheetId="6">[16]бартер!#REF!</definedName>
    <definedName name="Б12дол" localSheetId="9">[16]бартер!#REF!</definedName>
    <definedName name="Б12дол">[16]бартер!#REF!</definedName>
    <definedName name="Б12руб" localSheetId="5">[16]бартер!#REF!</definedName>
    <definedName name="Б12руб" localSheetId="4">[16]бартер!#REF!</definedName>
    <definedName name="Б12руб" localSheetId="8">[16]бартер!#REF!</definedName>
    <definedName name="Б12руб" localSheetId="6">[16]бартер!#REF!</definedName>
    <definedName name="Б12руб" localSheetId="9">[16]бартер!#REF!</definedName>
    <definedName name="Б12руб">[16]бартер!#REF!</definedName>
    <definedName name="Б1ДМ" localSheetId="5">[16]бартер!#REF!</definedName>
    <definedName name="Б1ДМ" localSheetId="4">[16]бартер!#REF!</definedName>
    <definedName name="Б1ДМ" localSheetId="8">[16]бартер!#REF!</definedName>
    <definedName name="Б1ДМ" localSheetId="6">[16]бартер!#REF!</definedName>
    <definedName name="Б1ДМ" localSheetId="9">[16]бартер!#REF!</definedName>
    <definedName name="Б1ДМ">[16]бартер!#REF!</definedName>
    <definedName name="Б1дол" localSheetId="5">[16]бартер!#REF!</definedName>
    <definedName name="Б1дол" localSheetId="4">[16]бартер!#REF!</definedName>
    <definedName name="Б1дол" localSheetId="8">[16]бартер!#REF!</definedName>
    <definedName name="Б1дол" localSheetId="6">[16]бартер!#REF!</definedName>
    <definedName name="Б1дол" localSheetId="9">[16]бартер!#REF!</definedName>
    <definedName name="Б1дол">[16]бартер!#REF!</definedName>
    <definedName name="Б1руб" localSheetId="5">[16]бартер!#REF!</definedName>
    <definedName name="Б1руб" localSheetId="4">[16]бартер!#REF!</definedName>
    <definedName name="Б1руб" localSheetId="8">[16]бартер!#REF!</definedName>
    <definedName name="Б1руб" localSheetId="6">[16]бартер!#REF!</definedName>
    <definedName name="Б1руб" localSheetId="9">[16]бартер!#REF!</definedName>
    <definedName name="Б1руб">[16]бартер!#REF!</definedName>
    <definedName name="Б2ДМ" localSheetId="5">[16]бартер!#REF!</definedName>
    <definedName name="Б2ДМ" localSheetId="4">[16]бартер!#REF!</definedName>
    <definedName name="Б2ДМ" localSheetId="8">[16]бартер!#REF!</definedName>
    <definedName name="Б2ДМ" localSheetId="6">[16]бартер!#REF!</definedName>
    <definedName name="Б2ДМ" localSheetId="9">[16]бартер!#REF!</definedName>
    <definedName name="Б2ДМ">[16]бартер!#REF!</definedName>
    <definedName name="Б2дол" localSheetId="5">[16]бартер!#REF!</definedName>
    <definedName name="Б2дол" localSheetId="4">[16]бартер!#REF!</definedName>
    <definedName name="Б2дол" localSheetId="8">[16]бартер!#REF!</definedName>
    <definedName name="Б2дол" localSheetId="6">[16]бартер!#REF!</definedName>
    <definedName name="Б2дол" localSheetId="9">[16]бартер!#REF!</definedName>
    <definedName name="Б2дол">[16]бартер!#REF!</definedName>
    <definedName name="Б2руб" localSheetId="5">[16]бартер!#REF!</definedName>
    <definedName name="Б2руб" localSheetId="4">[16]бартер!#REF!</definedName>
    <definedName name="Б2руб" localSheetId="8">[16]бартер!#REF!</definedName>
    <definedName name="Б2руб" localSheetId="6">[16]бартер!#REF!</definedName>
    <definedName name="Б2руб" localSheetId="9">[16]бартер!#REF!</definedName>
    <definedName name="Б2руб">[16]бартер!#REF!</definedName>
    <definedName name="Б3ДМ" localSheetId="5">[16]бартер!#REF!</definedName>
    <definedName name="Б3ДМ" localSheetId="4">[16]бартер!#REF!</definedName>
    <definedName name="Б3ДМ" localSheetId="8">[16]бартер!#REF!</definedName>
    <definedName name="Б3ДМ" localSheetId="6">[16]бартер!#REF!</definedName>
    <definedName name="Б3ДМ" localSheetId="9">[16]бартер!#REF!</definedName>
    <definedName name="Б3ДМ">[16]бартер!#REF!</definedName>
    <definedName name="Б3дол" localSheetId="5">[16]бартер!#REF!</definedName>
    <definedName name="Б3дол" localSheetId="4">[16]бартер!#REF!</definedName>
    <definedName name="Б3дол" localSheetId="8">[16]бартер!#REF!</definedName>
    <definedName name="Б3дол" localSheetId="6">[16]бартер!#REF!</definedName>
    <definedName name="Б3дол" localSheetId="9">[16]бартер!#REF!</definedName>
    <definedName name="Б3дол">[16]бартер!#REF!</definedName>
    <definedName name="Б3руб" localSheetId="5">[16]бартер!#REF!</definedName>
    <definedName name="Б3руб" localSheetId="4">[16]бартер!#REF!</definedName>
    <definedName name="Б3руб" localSheetId="8">[16]бартер!#REF!</definedName>
    <definedName name="Б3руб" localSheetId="6">[16]бартер!#REF!</definedName>
    <definedName name="Б3руб" localSheetId="9">[16]бартер!#REF!</definedName>
    <definedName name="Б3руб">[16]бартер!#REF!</definedName>
    <definedName name="Б4ДМ" localSheetId="5">[16]бартер!#REF!</definedName>
    <definedName name="Б4ДМ" localSheetId="4">[16]бартер!#REF!</definedName>
    <definedName name="Б4ДМ" localSheetId="8">[16]бартер!#REF!</definedName>
    <definedName name="Б4ДМ" localSheetId="6">[16]бартер!#REF!</definedName>
    <definedName name="Б4ДМ" localSheetId="9">[16]бартер!#REF!</definedName>
    <definedName name="Б4ДМ">[16]бартер!#REF!</definedName>
    <definedName name="Б4дол" localSheetId="5">[16]бартер!#REF!</definedName>
    <definedName name="Б4дол" localSheetId="4">[16]бартер!#REF!</definedName>
    <definedName name="Б4дол" localSheetId="8">[16]бартер!#REF!</definedName>
    <definedName name="Б4дол" localSheetId="6">[16]бартер!#REF!</definedName>
    <definedName name="Б4дол" localSheetId="9">[16]бартер!#REF!</definedName>
    <definedName name="Б4дол">[16]бартер!#REF!</definedName>
    <definedName name="Б4руб" localSheetId="5">[16]бартер!#REF!</definedName>
    <definedName name="Б4руб" localSheetId="4">[16]бартер!#REF!</definedName>
    <definedName name="Б4руб" localSheetId="8">[16]бартер!#REF!</definedName>
    <definedName name="Б4руб" localSheetId="6">[16]бартер!#REF!</definedName>
    <definedName name="Б4руб" localSheetId="9">[16]бартер!#REF!</definedName>
    <definedName name="Б4руб">[16]бартер!#REF!</definedName>
    <definedName name="Б5ДМ" localSheetId="5">[16]бартер!#REF!</definedName>
    <definedName name="Б5ДМ" localSheetId="4">[16]бартер!#REF!</definedName>
    <definedName name="Б5ДМ" localSheetId="8">[16]бартер!#REF!</definedName>
    <definedName name="Б5ДМ" localSheetId="6">[16]бартер!#REF!</definedName>
    <definedName name="Б5ДМ" localSheetId="9">[16]бартер!#REF!</definedName>
    <definedName name="Б5ДМ">[16]бартер!#REF!</definedName>
    <definedName name="Б5дол" localSheetId="5">[16]бартер!#REF!</definedName>
    <definedName name="Б5дол" localSheetId="4">[16]бартер!#REF!</definedName>
    <definedName name="Б5дол" localSheetId="8">[16]бартер!#REF!</definedName>
    <definedName name="Б5дол" localSheetId="6">[16]бартер!#REF!</definedName>
    <definedName name="Б5дол" localSheetId="9">[16]бартер!#REF!</definedName>
    <definedName name="Б5дол">[16]бартер!#REF!</definedName>
    <definedName name="Б5руб" localSheetId="5">[16]бартер!#REF!</definedName>
    <definedName name="Б5руб" localSheetId="4">[16]бартер!#REF!</definedName>
    <definedName name="Б5руб" localSheetId="8">[16]бартер!#REF!</definedName>
    <definedName name="Б5руб" localSheetId="6">[16]бартер!#REF!</definedName>
    <definedName name="Б5руб" localSheetId="9">[16]бартер!#REF!</definedName>
    <definedName name="Б5руб">[16]бартер!#REF!</definedName>
    <definedName name="Б6ДМ" localSheetId="5">[16]бартер!#REF!</definedName>
    <definedName name="Б6ДМ" localSheetId="4">[16]бартер!#REF!</definedName>
    <definedName name="Б6ДМ" localSheetId="8">[16]бартер!#REF!</definedName>
    <definedName name="Б6ДМ" localSheetId="6">[16]бартер!#REF!</definedName>
    <definedName name="Б6ДМ" localSheetId="9">[16]бартер!#REF!</definedName>
    <definedName name="Б6ДМ">[16]бартер!#REF!</definedName>
    <definedName name="Б6дол" localSheetId="5">[16]бартер!#REF!</definedName>
    <definedName name="Б6дол" localSheetId="4">[16]бартер!#REF!</definedName>
    <definedName name="Б6дол" localSheetId="8">[16]бартер!#REF!</definedName>
    <definedName name="Б6дол" localSheetId="6">[16]бартер!#REF!</definedName>
    <definedName name="Б6дол" localSheetId="9">[16]бартер!#REF!</definedName>
    <definedName name="Б6дол">[16]бартер!#REF!</definedName>
    <definedName name="Б6руб" localSheetId="5">[16]бартер!#REF!</definedName>
    <definedName name="Б6руб" localSheetId="4">[16]бартер!#REF!</definedName>
    <definedName name="Б6руб" localSheetId="8">[16]бартер!#REF!</definedName>
    <definedName name="Б6руб" localSheetId="6">[16]бартер!#REF!</definedName>
    <definedName name="Б6руб" localSheetId="9">[16]бартер!#REF!</definedName>
    <definedName name="Б6руб">[16]бартер!#REF!</definedName>
    <definedName name="Б7ДМ" localSheetId="5">[16]бартер!#REF!</definedName>
    <definedName name="Б7ДМ" localSheetId="4">[16]бартер!#REF!</definedName>
    <definedName name="Б7ДМ" localSheetId="8">[16]бартер!#REF!</definedName>
    <definedName name="Б7ДМ" localSheetId="6">[16]бартер!#REF!</definedName>
    <definedName name="Б7ДМ" localSheetId="9">[16]бартер!#REF!</definedName>
    <definedName name="Б7ДМ">[16]бартер!#REF!</definedName>
    <definedName name="Б7дол" localSheetId="5">[16]бартер!#REF!</definedName>
    <definedName name="Б7дол" localSheetId="4">[16]бартер!#REF!</definedName>
    <definedName name="Б7дол" localSheetId="8">[16]бартер!#REF!</definedName>
    <definedName name="Б7дол" localSheetId="6">[16]бартер!#REF!</definedName>
    <definedName name="Б7дол" localSheetId="9">[16]бартер!#REF!</definedName>
    <definedName name="Б7дол">[16]бартер!#REF!</definedName>
    <definedName name="Б7руб" localSheetId="5">[16]бартер!#REF!</definedName>
    <definedName name="Б7руб" localSheetId="4">[16]бартер!#REF!</definedName>
    <definedName name="Б7руб" localSheetId="8">[16]бартер!#REF!</definedName>
    <definedName name="Б7руб" localSheetId="6">[16]бартер!#REF!</definedName>
    <definedName name="Б7руб" localSheetId="9">[16]бартер!#REF!</definedName>
    <definedName name="Б7руб">[16]бартер!#REF!</definedName>
    <definedName name="Б8ДМ" localSheetId="5">[16]бартер!#REF!</definedName>
    <definedName name="Б8ДМ" localSheetId="4">[16]бартер!#REF!</definedName>
    <definedName name="Б8ДМ" localSheetId="8">[16]бартер!#REF!</definedName>
    <definedName name="Б8ДМ" localSheetId="6">[16]бартер!#REF!</definedName>
    <definedName name="Б8ДМ" localSheetId="9">[16]бартер!#REF!</definedName>
    <definedName name="Б8ДМ">[16]бартер!#REF!</definedName>
    <definedName name="Б8дол" localSheetId="5">[16]бартер!#REF!</definedName>
    <definedName name="Б8дол" localSheetId="4">[16]бартер!#REF!</definedName>
    <definedName name="Б8дол" localSheetId="8">[16]бартер!#REF!</definedName>
    <definedName name="Б8дол" localSheetId="6">[16]бартер!#REF!</definedName>
    <definedName name="Б8дол" localSheetId="9">[16]бартер!#REF!</definedName>
    <definedName name="Б8дол">[16]бартер!#REF!</definedName>
    <definedName name="Б8руб" localSheetId="5">[16]бартер!#REF!</definedName>
    <definedName name="Б8руб" localSheetId="4">[16]бартер!#REF!</definedName>
    <definedName name="Б8руб" localSheetId="8">[16]бартер!#REF!</definedName>
    <definedName name="Б8руб" localSheetId="6">[16]бартер!#REF!</definedName>
    <definedName name="Б8руб" localSheetId="9">[16]бартер!#REF!</definedName>
    <definedName name="Б8руб">[16]бартер!#REF!</definedName>
    <definedName name="Б9ДМ" localSheetId="5">[16]бартер!#REF!</definedName>
    <definedName name="Б9ДМ" localSheetId="4">[16]бартер!#REF!</definedName>
    <definedName name="Б9ДМ" localSheetId="8">[16]бартер!#REF!</definedName>
    <definedName name="Б9ДМ" localSheetId="6">[16]бартер!#REF!</definedName>
    <definedName name="Б9ДМ" localSheetId="9">[16]бартер!#REF!</definedName>
    <definedName name="Б9ДМ">[16]бартер!#REF!</definedName>
    <definedName name="Б9дол" localSheetId="5">[16]бартер!#REF!</definedName>
    <definedName name="Б9дол" localSheetId="4">[16]бартер!#REF!</definedName>
    <definedName name="Б9дол" localSheetId="8">[16]бартер!#REF!</definedName>
    <definedName name="Б9дол" localSheetId="6">[16]бартер!#REF!</definedName>
    <definedName name="Б9дол" localSheetId="9">[16]бартер!#REF!</definedName>
    <definedName name="Б9дол">[16]бартер!#REF!</definedName>
    <definedName name="Б9руб" localSheetId="5">[16]бартер!#REF!</definedName>
    <definedName name="Б9руб" localSheetId="4">[16]бартер!#REF!</definedName>
    <definedName name="Б9руб" localSheetId="8">[16]бартер!#REF!</definedName>
    <definedName name="Б9руб" localSheetId="6">[16]бартер!#REF!</definedName>
    <definedName name="Б9руб" localSheetId="9">[16]бартер!#REF!</definedName>
    <definedName name="Б9руб">[16]бартер!#REF!</definedName>
    <definedName name="_xlnm.Database" localSheetId="5">#REF!</definedName>
    <definedName name="_xlnm.Database" localSheetId="4">#REF!</definedName>
    <definedName name="_xlnm.Database" localSheetId="8">#REF!</definedName>
    <definedName name="_xlnm.Database" localSheetId="6">#REF!</definedName>
    <definedName name="_xlnm.Database" localSheetId="9">#REF!</definedName>
    <definedName name="_xlnm.Database">#REF!</definedName>
    <definedName name="Бтекдол" localSheetId="5">[16]бартер!#REF!</definedName>
    <definedName name="Бтекдол" localSheetId="4">[16]бартер!#REF!</definedName>
    <definedName name="Бтекдол" localSheetId="8">[16]бартер!#REF!</definedName>
    <definedName name="Бтекдол" localSheetId="6">[16]бартер!#REF!</definedName>
    <definedName name="Бтекдол" localSheetId="9">[16]бартер!#REF!</definedName>
    <definedName name="Бтекдол">[16]бартер!#REF!</definedName>
    <definedName name="Бтекмар" localSheetId="5">[16]бартер!#REF!</definedName>
    <definedName name="Бтекмар" localSheetId="4">[16]бартер!#REF!</definedName>
    <definedName name="Бтекмар" localSheetId="8">[16]бартер!#REF!</definedName>
    <definedName name="Бтекмар" localSheetId="6">[16]бартер!#REF!</definedName>
    <definedName name="Бтекмар" localSheetId="9">[16]бартер!#REF!</definedName>
    <definedName name="Бтекмар">[16]бартер!#REF!</definedName>
    <definedName name="Бтекруб" localSheetId="5">[16]бартер!#REF!</definedName>
    <definedName name="Бтекруб" localSheetId="4">[16]бартер!#REF!</definedName>
    <definedName name="Бтекруб" localSheetId="8">[16]бартер!#REF!</definedName>
    <definedName name="Бтекруб" localSheetId="6">[16]бартер!#REF!</definedName>
    <definedName name="Бтекруб" localSheetId="9">[16]бартер!#REF!</definedName>
    <definedName name="Бтекруб">[16]бартер!#REF!</definedName>
    <definedName name="в" localSheetId="5">'[14]6674-первонач'!#REF!</definedName>
    <definedName name="в" localSheetId="4">'[14]6674-первонач'!#REF!</definedName>
    <definedName name="в" localSheetId="8">'[14]6674-первонач'!#REF!</definedName>
    <definedName name="в" localSheetId="6">'[14]6674-первонач'!#REF!</definedName>
    <definedName name="в" localSheetId="9">'[14]6674-первонач'!#REF!</definedName>
    <definedName name="в">'[14]6674-первонач'!#REF!</definedName>
    <definedName name="курсБ3дол" localSheetId="5">[16]бартер!#REF!</definedName>
    <definedName name="курсБ3дол" localSheetId="4">[16]бартер!#REF!</definedName>
    <definedName name="курсБ3дол" localSheetId="8">[16]бартер!#REF!</definedName>
    <definedName name="курсБ3дол" localSheetId="6">[16]бартер!#REF!</definedName>
    <definedName name="курсБ3дол" localSheetId="9">[16]бартер!#REF!</definedName>
    <definedName name="курсБ3дол">[16]бартер!#REF!</definedName>
    <definedName name="м160" localSheetId="5">#REF!</definedName>
    <definedName name="м160" localSheetId="4">#REF!</definedName>
    <definedName name="м160" localSheetId="8">#REF!</definedName>
    <definedName name="м160" localSheetId="6">#REF!</definedName>
    <definedName name="м160" localSheetId="9">#REF!</definedName>
    <definedName name="м160">#REF!</definedName>
    <definedName name="м26" localSheetId="5">#REF!</definedName>
    <definedName name="м26" localSheetId="4">#REF!</definedName>
    <definedName name="м26" localSheetId="8">#REF!</definedName>
    <definedName name="м26" localSheetId="6">#REF!</definedName>
    <definedName name="м26" localSheetId="9">#REF!</definedName>
    <definedName name="м26">#REF!</definedName>
    <definedName name="_xlnm.Print_Area" localSheetId="2">ОИК!$A$1:$K$30</definedName>
    <definedName name="ол" localSheetId="5">#REF!</definedName>
    <definedName name="ол" localSheetId="4">#REF!</definedName>
    <definedName name="ол" localSheetId="8">#REF!</definedName>
    <definedName name="ол" localSheetId="6">#REF!</definedName>
    <definedName name="ол" localSheetId="9">#REF!</definedName>
    <definedName name="ол">#REF!</definedName>
    <definedName name="оснпоказ" localSheetId="5">#REF!</definedName>
    <definedName name="оснпоказ" localSheetId="4">#REF!</definedName>
    <definedName name="оснпоказ" localSheetId="8">#REF!</definedName>
    <definedName name="оснпоказ" localSheetId="6">#REF!</definedName>
    <definedName name="оснпоказ" localSheetId="9">#REF!</definedName>
    <definedName name="оснпоказ">#REF!</definedName>
    <definedName name="пок" localSheetId="5">#REF!</definedName>
    <definedName name="пок" localSheetId="4">#REF!</definedName>
    <definedName name="пок" localSheetId="8">#REF!</definedName>
    <definedName name="пок" localSheetId="6">#REF!</definedName>
    <definedName name="пок" localSheetId="9">#REF!</definedName>
    <definedName name="пок">#REF!</definedName>
    <definedName name="показ" localSheetId="5">'[17]6674-первонач'!#REF!</definedName>
    <definedName name="показ" localSheetId="4">'[17]6674-первонач'!#REF!</definedName>
    <definedName name="показ" localSheetId="8">'[17]6674-первонач'!#REF!</definedName>
    <definedName name="показ" localSheetId="6">'[17]6674-первонач'!#REF!</definedName>
    <definedName name="показ" localSheetId="9">'[17]6674-первонач'!#REF!</definedName>
    <definedName name="показ">'[17]6674-первонач'!#REF!</definedName>
    <definedName name="Сальдо10" localSheetId="5">[16]бартер!#REF!</definedName>
    <definedName name="Сальдо10" localSheetId="4">[16]бартер!#REF!</definedName>
    <definedName name="Сальдо10" localSheetId="8">[16]бартер!#REF!</definedName>
    <definedName name="Сальдо10" localSheetId="6">[16]бартер!#REF!</definedName>
    <definedName name="Сальдо10" localSheetId="9">[16]бартер!#REF!</definedName>
    <definedName name="Сальдо10">[16]бартер!#REF!</definedName>
    <definedName name="Сальдо1029" localSheetId="5">#REF!</definedName>
    <definedName name="Сальдо1029" localSheetId="4">#REF!</definedName>
    <definedName name="Сальдо1029" localSheetId="8">#REF!</definedName>
    <definedName name="Сальдо1029" localSheetId="6">#REF!</definedName>
    <definedName name="Сальдо1029" localSheetId="9">#REF!</definedName>
    <definedName name="Сальдо1029">#REF!</definedName>
    <definedName name="Сальдо1085" localSheetId="5">[16]бартер!#REF!</definedName>
    <definedName name="Сальдо1085" localSheetId="4">[16]бартер!#REF!</definedName>
    <definedName name="Сальдо1085" localSheetId="8">[16]бартер!#REF!</definedName>
    <definedName name="Сальдо1085" localSheetId="6">[16]бартер!#REF!</definedName>
    <definedName name="Сальдо1085" localSheetId="9">[16]бартер!#REF!</definedName>
    <definedName name="Сальдо1085">[16]бартер!#REF!</definedName>
    <definedName name="Сальдо10852" localSheetId="5">[16]бартер!#REF!</definedName>
    <definedName name="Сальдо10852" localSheetId="4">[16]бартер!#REF!</definedName>
    <definedName name="Сальдо10852" localSheetId="8">[16]бартер!#REF!</definedName>
    <definedName name="Сальдо10852" localSheetId="6">[16]бартер!#REF!</definedName>
    <definedName name="Сальдо10852" localSheetId="9">[16]бартер!#REF!</definedName>
    <definedName name="Сальдо10852">[16]бартер!#REF!</definedName>
    <definedName name="Сальдо1100" localSheetId="5">[16]бартер!#REF!</definedName>
    <definedName name="Сальдо1100" localSheetId="4">[16]бартер!#REF!</definedName>
    <definedName name="Сальдо1100" localSheetId="8">[16]бартер!#REF!</definedName>
    <definedName name="Сальдо1100" localSheetId="6">[16]бартер!#REF!</definedName>
    <definedName name="Сальдо1100" localSheetId="9">[16]бартер!#REF!</definedName>
    <definedName name="Сальдо1100">[16]бартер!#REF!</definedName>
    <definedName name="Сальдо1115" localSheetId="5">#REF!</definedName>
    <definedName name="Сальдо1115" localSheetId="4">#REF!</definedName>
    <definedName name="Сальдо1115" localSheetId="8">#REF!</definedName>
    <definedName name="Сальдо1115" localSheetId="6">#REF!</definedName>
    <definedName name="Сальдо1115" localSheetId="9">#REF!</definedName>
    <definedName name="Сальдо1115">#REF!</definedName>
    <definedName name="Сальдо1159">[18]глина!$O$220</definedName>
    <definedName name="Сальдо1165" localSheetId="5">[16]бартер!#REF!</definedName>
    <definedName name="Сальдо1165" localSheetId="4">[16]бартер!#REF!</definedName>
    <definedName name="Сальдо1165" localSheetId="8">[16]бартер!#REF!</definedName>
    <definedName name="Сальдо1165" localSheetId="6">[16]бартер!#REF!</definedName>
    <definedName name="Сальдо1165" localSheetId="9">[16]бартер!#REF!</definedName>
    <definedName name="Сальдо1165">[16]бартер!#REF!</definedName>
    <definedName name="Сальдо1197" localSheetId="5">[16]бартер!#REF!</definedName>
    <definedName name="Сальдо1197" localSheetId="4">[16]бартер!#REF!</definedName>
    <definedName name="Сальдо1197" localSheetId="8">[16]бартер!#REF!</definedName>
    <definedName name="Сальдо1197" localSheetId="6">[16]бартер!#REF!</definedName>
    <definedName name="Сальдо1197" localSheetId="9">[16]бартер!#REF!</definedName>
    <definedName name="Сальдо1197">[16]бартер!#REF!</definedName>
    <definedName name="Сальдо1204" localSheetId="5">[16]бартер!#REF!</definedName>
    <definedName name="Сальдо1204" localSheetId="4">[16]бартер!#REF!</definedName>
    <definedName name="Сальдо1204" localSheetId="8">[16]бартер!#REF!</definedName>
    <definedName name="Сальдо1204" localSheetId="6">[16]бартер!#REF!</definedName>
    <definedName name="Сальдо1204" localSheetId="9">[16]бартер!#REF!</definedName>
    <definedName name="Сальдо1204">[16]бартер!#REF!</definedName>
    <definedName name="Сальдо1208" localSheetId="5">[16]бартер!#REF!</definedName>
    <definedName name="Сальдо1208" localSheetId="4">[16]бартер!#REF!</definedName>
    <definedName name="Сальдо1208" localSheetId="8">[16]бартер!#REF!</definedName>
    <definedName name="Сальдо1208" localSheetId="6">[16]бартер!#REF!</definedName>
    <definedName name="Сальдо1208" localSheetId="9">[16]бартер!#REF!</definedName>
    <definedName name="Сальдо1208">[16]бартер!#REF!</definedName>
    <definedName name="Сальдо1212" localSheetId="5">[16]бартер!#REF!</definedName>
    <definedName name="Сальдо1212" localSheetId="4">[16]бартер!#REF!</definedName>
    <definedName name="Сальдо1212" localSheetId="8">[16]бартер!#REF!</definedName>
    <definedName name="Сальдо1212" localSheetId="6">[16]бартер!#REF!</definedName>
    <definedName name="Сальдо1212" localSheetId="9">[16]бартер!#REF!</definedName>
    <definedName name="Сальдо1212">[16]бартер!#REF!</definedName>
    <definedName name="Сальдо1218" localSheetId="5">[16]бартер!#REF!</definedName>
    <definedName name="Сальдо1218" localSheetId="4">[16]бартер!#REF!</definedName>
    <definedName name="Сальдо1218" localSheetId="8">[16]бартер!#REF!</definedName>
    <definedName name="Сальдо1218" localSheetId="6">[16]бартер!#REF!</definedName>
    <definedName name="Сальдо1218" localSheetId="9">[16]бартер!#REF!</definedName>
    <definedName name="Сальдо1218">[16]бартер!#REF!</definedName>
    <definedName name="Сальдо1226" localSheetId="5">[16]бартер!#REF!</definedName>
    <definedName name="Сальдо1226" localSheetId="4">[16]бартер!#REF!</definedName>
    <definedName name="Сальдо1226" localSheetId="8">[16]бартер!#REF!</definedName>
    <definedName name="Сальдо1226" localSheetId="6">[16]бартер!#REF!</definedName>
    <definedName name="Сальдо1226" localSheetId="9">[16]бартер!#REF!</definedName>
    <definedName name="Сальдо1226">[16]бартер!#REF!</definedName>
    <definedName name="Сальдо125" localSheetId="5">[16]бартер!#REF!</definedName>
    <definedName name="Сальдо125" localSheetId="4">[16]бартер!#REF!</definedName>
    <definedName name="Сальдо125" localSheetId="8">[16]бартер!#REF!</definedName>
    <definedName name="Сальдо125" localSheetId="6">[16]бартер!#REF!</definedName>
    <definedName name="Сальдо125" localSheetId="9">[16]бартер!#REF!</definedName>
    <definedName name="Сальдо125">[16]бартер!#REF!</definedName>
    <definedName name="Сальдо1260" localSheetId="5">[16]бартер!#REF!</definedName>
    <definedName name="Сальдо1260" localSheetId="4">[16]бартер!#REF!</definedName>
    <definedName name="Сальдо1260" localSheetId="8">[16]бартер!#REF!</definedName>
    <definedName name="Сальдо1260" localSheetId="6">[16]бартер!#REF!</definedName>
    <definedName name="Сальдо1260" localSheetId="9">[16]бартер!#REF!</definedName>
    <definedName name="Сальдо1260">[16]бартер!#REF!</definedName>
    <definedName name="Сальдо1266" localSheetId="5">#REF!</definedName>
    <definedName name="Сальдо1266" localSheetId="4">#REF!</definedName>
    <definedName name="Сальдо1266" localSheetId="8">#REF!</definedName>
    <definedName name="Сальдо1266" localSheetId="6">#REF!</definedName>
    <definedName name="Сальдо1266" localSheetId="9">#REF!</definedName>
    <definedName name="Сальдо1266">#REF!</definedName>
    <definedName name="Сальдо1280" localSheetId="5">[16]бартер!#REF!</definedName>
    <definedName name="Сальдо1280" localSheetId="4">[16]бартер!#REF!</definedName>
    <definedName name="Сальдо1280" localSheetId="8">[16]бартер!#REF!</definedName>
    <definedName name="Сальдо1280" localSheetId="6">[16]бартер!#REF!</definedName>
    <definedName name="Сальдо1280" localSheetId="9">[16]бартер!#REF!</definedName>
    <definedName name="Сальдо1280">[16]бартер!#REF!</definedName>
    <definedName name="Сальдо1283">[18]глина!$O$587</definedName>
    <definedName name="Сальдо1290" localSheetId="5">[16]бартер!#REF!</definedName>
    <definedName name="Сальдо1290" localSheetId="4">[16]бартер!#REF!</definedName>
    <definedName name="Сальдо1290" localSheetId="8">[16]бартер!#REF!</definedName>
    <definedName name="Сальдо1290" localSheetId="6">[16]бартер!#REF!</definedName>
    <definedName name="Сальдо1290" localSheetId="9">[16]бартер!#REF!</definedName>
    <definedName name="Сальдо1290">[16]бартер!#REF!</definedName>
    <definedName name="Сальдо1380">[18]глина!$O$481</definedName>
    <definedName name="Сальдо146" localSheetId="5">[16]бартер!#REF!</definedName>
    <definedName name="Сальдо146" localSheetId="4">[16]бартер!#REF!</definedName>
    <definedName name="Сальдо146" localSheetId="8">[16]бартер!#REF!</definedName>
    <definedName name="Сальдо146" localSheetId="6">[16]бартер!#REF!</definedName>
    <definedName name="Сальдо146" localSheetId="9">[16]бартер!#REF!</definedName>
    <definedName name="Сальдо146">[16]бартер!#REF!</definedName>
    <definedName name="Сальдо1474" localSheetId="5">[16]бартер!#REF!</definedName>
    <definedName name="Сальдо1474" localSheetId="4">[16]бартер!#REF!</definedName>
    <definedName name="Сальдо1474" localSheetId="8">[16]бартер!#REF!</definedName>
    <definedName name="Сальдо1474" localSheetId="6">[16]бартер!#REF!</definedName>
    <definedName name="Сальдо1474" localSheetId="9">[16]бартер!#REF!</definedName>
    <definedName name="Сальдо1474">[16]бартер!#REF!</definedName>
    <definedName name="Сальдо1489" localSheetId="5">[16]бартер!#REF!</definedName>
    <definedName name="Сальдо1489" localSheetId="4">[16]бартер!#REF!</definedName>
    <definedName name="Сальдо1489" localSheetId="8">[16]бартер!#REF!</definedName>
    <definedName name="Сальдо1489" localSheetId="6">[16]бартер!#REF!</definedName>
    <definedName name="Сальдо1489" localSheetId="9">[16]бартер!#REF!</definedName>
    <definedName name="Сальдо1489">[16]бартер!#REF!</definedName>
    <definedName name="Сальдо149" localSheetId="5">[16]бартер!#REF!</definedName>
    <definedName name="Сальдо149" localSheetId="4">[16]бартер!#REF!</definedName>
    <definedName name="Сальдо149" localSheetId="8">[16]бартер!#REF!</definedName>
    <definedName name="Сальдо149" localSheetId="6">[16]бартер!#REF!</definedName>
    <definedName name="Сальдо149" localSheetId="9">[16]бартер!#REF!</definedName>
    <definedName name="Сальдо149">[16]бартер!#REF!</definedName>
    <definedName name="Сальдо1507" localSheetId="5">[16]бартер!#REF!</definedName>
    <definedName name="Сальдо1507" localSheetId="4">[16]бартер!#REF!</definedName>
    <definedName name="Сальдо1507" localSheetId="8">[16]бартер!#REF!</definedName>
    <definedName name="Сальдо1507" localSheetId="6">[16]бартер!#REF!</definedName>
    <definedName name="Сальдо1507" localSheetId="9">[16]бартер!#REF!</definedName>
    <definedName name="Сальдо1507">[16]бартер!#REF!</definedName>
    <definedName name="Сальдо1510" localSheetId="5">[16]бартер!#REF!</definedName>
    <definedName name="Сальдо1510" localSheetId="4">[16]бартер!#REF!</definedName>
    <definedName name="Сальдо1510" localSheetId="8">[16]бартер!#REF!</definedName>
    <definedName name="Сальдо1510" localSheetId="6">[16]бартер!#REF!</definedName>
    <definedName name="Сальдо1510" localSheetId="9">[16]бартер!#REF!</definedName>
    <definedName name="Сальдо1510">[16]бартер!#REF!</definedName>
    <definedName name="Сальдо1520" localSheetId="5">#REF!</definedName>
    <definedName name="Сальдо1520" localSheetId="4">#REF!</definedName>
    <definedName name="Сальдо1520" localSheetId="8">#REF!</definedName>
    <definedName name="Сальдо1520" localSheetId="6">#REF!</definedName>
    <definedName name="Сальдо1520" localSheetId="9">#REF!</definedName>
    <definedName name="Сальдо1520">#REF!</definedName>
    <definedName name="Сальдо1529" localSheetId="5">[16]бартер!#REF!</definedName>
    <definedName name="Сальдо1529" localSheetId="4">[16]бартер!#REF!</definedName>
    <definedName name="Сальдо1529" localSheetId="8">[16]бартер!#REF!</definedName>
    <definedName name="Сальдо1529" localSheetId="6">[16]бартер!#REF!</definedName>
    <definedName name="Сальдо1529" localSheetId="9">[16]бартер!#REF!</definedName>
    <definedName name="Сальдо1529">[16]бартер!#REF!</definedName>
    <definedName name="Сальдо1589" localSheetId="5">#REF!</definedName>
    <definedName name="Сальдо1589" localSheetId="4">#REF!</definedName>
    <definedName name="Сальдо1589" localSheetId="8">#REF!</definedName>
    <definedName name="Сальдо1589" localSheetId="6">#REF!</definedName>
    <definedName name="Сальдо1589" localSheetId="9">#REF!</definedName>
    <definedName name="Сальдо1589">#REF!</definedName>
    <definedName name="Сальдо1593" localSheetId="5">[16]бартер!#REF!</definedName>
    <definedName name="Сальдо1593" localSheetId="4">[16]бартер!#REF!</definedName>
    <definedName name="Сальдо1593" localSheetId="8">[16]бартер!#REF!</definedName>
    <definedName name="Сальдо1593" localSheetId="6">[16]бартер!#REF!</definedName>
    <definedName name="Сальдо1593" localSheetId="9">[16]бартер!#REF!</definedName>
    <definedName name="Сальдо1593">[16]бартер!#REF!</definedName>
    <definedName name="Сальдо1596" localSheetId="5">[16]бартер!#REF!</definedName>
    <definedName name="Сальдо1596" localSheetId="4">[16]бартер!#REF!</definedName>
    <definedName name="Сальдо1596" localSheetId="8">[16]бартер!#REF!</definedName>
    <definedName name="Сальдо1596" localSheetId="6">[16]бартер!#REF!</definedName>
    <definedName name="Сальдо1596" localSheetId="9">[16]бартер!#REF!</definedName>
    <definedName name="Сальдо1596">[16]бартер!#REF!</definedName>
    <definedName name="Сальдо1608" localSheetId="5">[16]бартер!#REF!</definedName>
    <definedName name="Сальдо1608" localSheetId="4">[16]бартер!#REF!</definedName>
    <definedName name="Сальдо1608" localSheetId="8">[16]бартер!#REF!</definedName>
    <definedName name="Сальдо1608" localSheetId="6">[16]бартер!#REF!</definedName>
    <definedName name="Сальдо1608" localSheetId="9">[16]бартер!#REF!</definedName>
    <definedName name="Сальдо1608">[16]бартер!#REF!</definedName>
    <definedName name="Сальдо1623" localSheetId="5">[16]бартер!#REF!</definedName>
    <definedName name="Сальдо1623" localSheetId="4">[16]бартер!#REF!</definedName>
    <definedName name="Сальдо1623" localSheetId="8">[16]бартер!#REF!</definedName>
    <definedName name="Сальдо1623" localSheetId="6">[16]бартер!#REF!</definedName>
    <definedName name="Сальдо1623" localSheetId="9">[16]бартер!#REF!</definedName>
    <definedName name="Сальдо1623">[16]бартер!#REF!</definedName>
    <definedName name="Сальдо1624" localSheetId="5">[16]бартер!#REF!</definedName>
    <definedName name="Сальдо1624" localSheetId="4">[16]бартер!#REF!</definedName>
    <definedName name="Сальдо1624" localSheetId="8">[16]бартер!#REF!</definedName>
    <definedName name="Сальдо1624" localSheetId="6">[16]бартер!#REF!</definedName>
    <definedName name="Сальдо1624" localSheetId="9">[16]бартер!#REF!</definedName>
    <definedName name="Сальдо1624">[16]бартер!#REF!</definedName>
    <definedName name="Сальдо1677" localSheetId="5">[16]бартер!#REF!</definedName>
    <definedName name="Сальдо1677" localSheetId="4">[16]бартер!#REF!</definedName>
    <definedName name="Сальдо1677" localSheetId="8">[16]бартер!#REF!</definedName>
    <definedName name="Сальдо1677" localSheetId="6">[16]бартер!#REF!</definedName>
    <definedName name="Сальдо1677" localSheetId="9">[16]бартер!#REF!</definedName>
    <definedName name="Сальдо1677">[16]бартер!#REF!</definedName>
    <definedName name="Сальдо1688" localSheetId="5">[16]бартер!#REF!</definedName>
    <definedName name="Сальдо1688" localSheetId="4">[16]бартер!#REF!</definedName>
    <definedName name="Сальдо1688" localSheetId="8">[16]бартер!#REF!</definedName>
    <definedName name="Сальдо1688" localSheetId="6">[16]бартер!#REF!</definedName>
    <definedName name="Сальдо1688" localSheetId="9">[16]бартер!#REF!</definedName>
    <definedName name="Сальдо1688">[16]бартер!#REF!</definedName>
    <definedName name="Сальдо1710" localSheetId="5">[16]бартер!#REF!</definedName>
    <definedName name="Сальдо1710" localSheetId="4">[16]бартер!#REF!</definedName>
    <definedName name="Сальдо1710" localSheetId="8">[16]бартер!#REF!</definedName>
    <definedName name="Сальдо1710" localSheetId="6">[16]бартер!#REF!</definedName>
    <definedName name="Сальдо1710" localSheetId="9">[16]бартер!#REF!</definedName>
    <definedName name="Сальдо1710">[16]бартер!#REF!</definedName>
    <definedName name="Сальдо1723" localSheetId="5">[16]бартер!#REF!</definedName>
    <definedName name="Сальдо1723" localSheetId="4">[16]бартер!#REF!</definedName>
    <definedName name="Сальдо1723" localSheetId="8">[16]бартер!#REF!</definedName>
    <definedName name="Сальдо1723" localSheetId="6">[16]бартер!#REF!</definedName>
    <definedName name="Сальдо1723" localSheetId="9">[16]бартер!#REF!</definedName>
    <definedName name="Сальдо1723">[16]бартер!#REF!</definedName>
    <definedName name="Сальдо1727" localSheetId="5">[16]бартер!#REF!</definedName>
    <definedName name="Сальдо1727" localSheetId="4">[16]бартер!#REF!</definedName>
    <definedName name="Сальдо1727" localSheetId="8">[16]бартер!#REF!</definedName>
    <definedName name="Сальдо1727" localSheetId="6">[16]бартер!#REF!</definedName>
    <definedName name="Сальдо1727" localSheetId="9">[16]бартер!#REF!</definedName>
    <definedName name="Сальдо1727">[16]бартер!#REF!</definedName>
    <definedName name="Сальдо1728" localSheetId="5">[16]бартер!#REF!</definedName>
    <definedName name="Сальдо1728" localSheetId="4">[16]бартер!#REF!</definedName>
    <definedName name="Сальдо1728" localSheetId="8">[16]бартер!#REF!</definedName>
    <definedName name="Сальдо1728" localSheetId="6">[16]бартер!#REF!</definedName>
    <definedName name="Сальдо1728" localSheetId="9">[16]бартер!#REF!</definedName>
    <definedName name="Сальдо1728">[16]бартер!#REF!</definedName>
    <definedName name="Сальдо174" localSheetId="5">[16]бартер!#REF!</definedName>
    <definedName name="Сальдо174" localSheetId="4">[16]бартер!#REF!</definedName>
    <definedName name="Сальдо174" localSheetId="8">[16]бартер!#REF!</definedName>
    <definedName name="Сальдо174" localSheetId="6">[16]бартер!#REF!</definedName>
    <definedName name="Сальдо174" localSheetId="9">[16]бартер!#REF!</definedName>
    <definedName name="Сальдо174">[16]бартер!#REF!</definedName>
    <definedName name="Сальдо1743" localSheetId="5">[16]бартер!#REF!</definedName>
    <definedName name="Сальдо1743" localSheetId="4">[16]бартер!#REF!</definedName>
    <definedName name="Сальдо1743" localSheetId="8">[16]бартер!#REF!</definedName>
    <definedName name="Сальдо1743" localSheetId="6">[16]бартер!#REF!</definedName>
    <definedName name="Сальдо1743" localSheetId="9">[16]бартер!#REF!</definedName>
    <definedName name="Сальдо1743">[16]бартер!#REF!</definedName>
    <definedName name="Сальдо1746" localSheetId="5">[16]бартер!#REF!</definedName>
    <definedName name="Сальдо1746" localSheetId="4">[16]бартер!#REF!</definedName>
    <definedName name="Сальдо1746" localSheetId="8">[16]бартер!#REF!</definedName>
    <definedName name="Сальдо1746" localSheetId="6">[16]бартер!#REF!</definedName>
    <definedName name="Сальдо1746" localSheetId="9">[16]бартер!#REF!</definedName>
    <definedName name="Сальдо1746">[16]бартер!#REF!</definedName>
    <definedName name="Сальдо1756" localSheetId="5">#REF!</definedName>
    <definedName name="Сальдо1756" localSheetId="4">#REF!</definedName>
    <definedName name="Сальдо1756" localSheetId="8">#REF!</definedName>
    <definedName name="Сальдо1756" localSheetId="6">#REF!</definedName>
    <definedName name="Сальдо1756" localSheetId="9">#REF!</definedName>
    <definedName name="Сальдо1756">#REF!</definedName>
    <definedName name="Сальдо1796" localSheetId="5">#REF!</definedName>
    <definedName name="Сальдо1796" localSheetId="4">#REF!</definedName>
    <definedName name="Сальдо1796" localSheetId="8">#REF!</definedName>
    <definedName name="Сальдо1796" localSheetId="6">#REF!</definedName>
    <definedName name="Сальдо1796" localSheetId="9">#REF!</definedName>
    <definedName name="Сальдо1796">#REF!</definedName>
    <definedName name="Сальдо1836" localSheetId="5">[16]бартер!#REF!</definedName>
    <definedName name="Сальдо1836" localSheetId="4">[16]бартер!#REF!</definedName>
    <definedName name="Сальдо1836" localSheetId="8">[16]бартер!#REF!</definedName>
    <definedName name="Сальдо1836" localSheetId="6">[16]бартер!#REF!</definedName>
    <definedName name="Сальдо1836" localSheetId="9">[16]бартер!#REF!</definedName>
    <definedName name="Сальдо1836">[16]бартер!#REF!</definedName>
    <definedName name="Сальдо1845" localSheetId="5">#REF!</definedName>
    <definedName name="Сальдо1845" localSheetId="4">#REF!</definedName>
    <definedName name="Сальдо1845" localSheetId="8">#REF!</definedName>
    <definedName name="Сальдо1845" localSheetId="6">#REF!</definedName>
    <definedName name="Сальдо1845" localSheetId="9">#REF!</definedName>
    <definedName name="Сальдо1845">#REF!</definedName>
    <definedName name="Сальдо1861" localSheetId="5">[16]бартер!#REF!</definedName>
    <definedName name="Сальдо1861" localSheetId="4">[16]бартер!#REF!</definedName>
    <definedName name="Сальдо1861" localSheetId="8">[16]бартер!#REF!</definedName>
    <definedName name="Сальдо1861" localSheetId="6">[16]бартер!#REF!</definedName>
    <definedName name="Сальдо1861" localSheetId="9">[16]бартер!#REF!</definedName>
    <definedName name="Сальдо1861">[16]бартер!#REF!</definedName>
    <definedName name="Сальдо19" localSheetId="5">[16]бартер!#REF!</definedName>
    <definedName name="Сальдо19" localSheetId="4">[16]бартер!#REF!</definedName>
    <definedName name="Сальдо19" localSheetId="8">[16]бартер!#REF!</definedName>
    <definedName name="Сальдо19" localSheetId="6">[16]бартер!#REF!</definedName>
    <definedName name="Сальдо19" localSheetId="9">[16]бартер!#REF!</definedName>
    <definedName name="Сальдо19">[16]бартер!#REF!</definedName>
    <definedName name="Сальдо1927" localSheetId="5">[16]бартер!#REF!</definedName>
    <definedName name="Сальдо1927" localSheetId="4">[16]бартер!#REF!</definedName>
    <definedName name="Сальдо1927" localSheetId="8">[16]бартер!#REF!</definedName>
    <definedName name="Сальдо1927" localSheetId="6">[16]бартер!#REF!</definedName>
    <definedName name="Сальдо1927" localSheetId="9">[16]бартер!#REF!</definedName>
    <definedName name="Сальдо1927">[16]бартер!#REF!</definedName>
    <definedName name="Сальдо1962" localSheetId="5">[16]бартер!#REF!</definedName>
    <definedName name="Сальдо1962" localSheetId="4">[16]бартер!#REF!</definedName>
    <definedName name="Сальдо1962" localSheetId="8">[16]бартер!#REF!</definedName>
    <definedName name="Сальдо1962" localSheetId="6">[16]бартер!#REF!</definedName>
    <definedName name="Сальдо1962" localSheetId="9">[16]бартер!#REF!</definedName>
    <definedName name="Сальдо1962">[16]бартер!#REF!</definedName>
    <definedName name="Сальдо1964" localSheetId="5">[16]бартер!#REF!</definedName>
    <definedName name="Сальдо1964" localSheetId="4">[16]бартер!#REF!</definedName>
    <definedName name="Сальдо1964" localSheetId="8">[16]бартер!#REF!</definedName>
    <definedName name="Сальдо1964" localSheetId="6">[16]бартер!#REF!</definedName>
    <definedName name="Сальдо1964" localSheetId="9">[16]бартер!#REF!</definedName>
    <definedName name="Сальдо1964">[16]бартер!#REF!</definedName>
    <definedName name="Сальдо1968" localSheetId="5">#REF!</definedName>
    <definedName name="Сальдо1968" localSheetId="4">#REF!</definedName>
    <definedName name="Сальдо1968" localSheetId="8">#REF!</definedName>
    <definedName name="Сальдо1968" localSheetId="6">#REF!</definedName>
    <definedName name="Сальдо1968" localSheetId="9">#REF!</definedName>
    <definedName name="Сальдо1968">#REF!</definedName>
    <definedName name="Сальдо2015" localSheetId="5">[16]бартер!#REF!</definedName>
    <definedName name="Сальдо2015" localSheetId="4">[16]бартер!#REF!</definedName>
    <definedName name="Сальдо2015" localSheetId="8">[16]бартер!#REF!</definedName>
    <definedName name="Сальдо2015" localSheetId="6">[16]бартер!#REF!</definedName>
    <definedName name="Сальдо2015" localSheetId="9">[16]бартер!#REF!</definedName>
    <definedName name="Сальдо2015">[16]бартер!#REF!</definedName>
    <definedName name="Сальдо2050" localSheetId="5">#REF!</definedName>
    <definedName name="Сальдо2050" localSheetId="4">#REF!</definedName>
    <definedName name="Сальдо2050" localSheetId="8">#REF!</definedName>
    <definedName name="Сальдо2050" localSheetId="6">#REF!</definedName>
    <definedName name="Сальдо2050" localSheetId="9">#REF!</definedName>
    <definedName name="Сальдо2050">#REF!</definedName>
    <definedName name="Сальдо2058" localSheetId="5">[16]бартер!#REF!</definedName>
    <definedName name="Сальдо2058" localSheetId="4">[16]бартер!#REF!</definedName>
    <definedName name="Сальдо2058" localSheetId="8">[16]бартер!#REF!</definedName>
    <definedName name="Сальдо2058" localSheetId="6">[16]бартер!#REF!</definedName>
    <definedName name="Сальдо2058" localSheetId="9">[16]бартер!#REF!</definedName>
    <definedName name="Сальдо2058">[16]бартер!#REF!</definedName>
    <definedName name="Сальдо2066" localSheetId="5">[16]бартер!#REF!</definedName>
    <definedName name="Сальдо2066" localSheetId="4">[16]бартер!#REF!</definedName>
    <definedName name="Сальдо2066" localSheetId="8">[16]бартер!#REF!</definedName>
    <definedName name="Сальдо2066" localSheetId="6">[16]бартер!#REF!</definedName>
    <definedName name="Сальдо2066" localSheetId="9">[16]бартер!#REF!</definedName>
    <definedName name="Сальдо2066">[16]бартер!#REF!</definedName>
    <definedName name="Сальдо2079" localSheetId="5">[16]бартер!#REF!</definedName>
    <definedName name="Сальдо2079" localSheetId="4">[16]бартер!#REF!</definedName>
    <definedName name="Сальдо2079" localSheetId="8">[16]бартер!#REF!</definedName>
    <definedName name="Сальдо2079" localSheetId="6">[16]бартер!#REF!</definedName>
    <definedName name="Сальдо2079" localSheetId="9">[16]бартер!#REF!</definedName>
    <definedName name="Сальдо2079">[16]бартер!#REF!</definedName>
    <definedName name="Сальдо2082" localSheetId="5">[16]бартер!#REF!</definedName>
    <definedName name="Сальдо2082" localSheetId="4">[16]бартер!#REF!</definedName>
    <definedName name="Сальдо2082" localSheetId="8">[16]бартер!#REF!</definedName>
    <definedName name="Сальдо2082" localSheetId="6">[16]бартер!#REF!</definedName>
    <definedName name="Сальдо2082" localSheetId="9">[16]бартер!#REF!</definedName>
    <definedName name="Сальдо2082">[16]бартер!#REF!</definedName>
    <definedName name="Сальдо2091" localSheetId="5">[16]бартер!#REF!</definedName>
    <definedName name="Сальдо2091" localSheetId="4">[16]бартер!#REF!</definedName>
    <definedName name="Сальдо2091" localSheetId="8">[16]бартер!#REF!</definedName>
    <definedName name="Сальдо2091" localSheetId="6">[16]бартер!#REF!</definedName>
    <definedName name="Сальдо2091" localSheetId="9">[16]бартер!#REF!</definedName>
    <definedName name="Сальдо2091">[16]бартер!#REF!</definedName>
    <definedName name="Сальдо2100" localSheetId="5">[16]бартер!#REF!</definedName>
    <definedName name="Сальдо2100" localSheetId="4">[16]бартер!#REF!</definedName>
    <definedName name="Сальдо2100" localSheetId="8">[16]бартер!#REF!</definedName>
    <definedName name="Сальдо2100" localSheetId="6">[16]бартер!#REF!</definedName>
    <definedName name="Сальдо2100" localSheetId="9">[16]бартер!#REF!</definedName>
    <definedName name="Сальдо2100">[16]бартер!#REF!</definedName>
    <definedName name="Сальдо2105" localSheetId="5">[16]бартер!#REF!</definedName>
    <definedName name="Сальдо2105" localSheetId="4">[16]бартер!#REF!</definedName>
    <definedName name="Сальдо2105" localSheetId="8">[16]бартер!#REF!</definedName>
    <definedName name="Сальдо2105" localSheetId="6">[16]бартер!#REF!</definedName>
    <definedName name="Сальдо2105" localSheetId="9">[16]бартер!#REF!</definedName>
    <definedName name="Сальдо2105">[16]бартер!#REF!</definedName>
    <definedName name="Сальдо2106" localSheetId="5">[16]бартер!#REF!</definedName>
    <definedName name="Сальдо2106" localSheetId="4">[16]бартер!#REF!</definedName>
    <definedName name="Сальдо2106" localSheetId="8">[16]бартер!#REF!</definedName>
    <definedName name="Сальдо2106" localSheetId="6">[16]бартер!#REF!</definedName>
    <definedName name="Сальдо2106" localSheetId="9">[16]бартер!#REF!</definedName>
    <definedName name="Сальдо2106">[16]бартер!#REF!</definedName>
    <definedName name="Сальдо2111" localSheetId="5">[16]бартер!#REF!</definedName>
    <definedName name="Сальдо2111" localSheetId="4">[16]бартер!#REF!</definedName>
    <definedName name="Сальдо2111" localSheetId="8">[16]бартер!#REF!</definedName>
    <definedName name="Сальдо2111" localSheetId="6">[16]бартер!#REF!</definedName>
    <definedName name="Сальдо2111" localSheetId="9">[16]бартер!#REF!</definedName>
    <definedName name="Сальдо2111">[16]бартер!#REF!</definedName>
    <definedName name="Сальдо2123" localSheetId="5">[16]бартер!#REF!</definedName>
    <definedName name="Сальдо2123" localSheetId="4">[16]бартер!#REF!</definedName>
    <definedName name="Сальдо2123" localSheetId="8">[16]бартер!#REF!</definedName>
    <definedName name="Сальдо2123" localSheetId="6">[16]бартер!#REF!</definedName>
    <definedName name="Сальдо2123" localSheetId="9">[16]бартер!#REF!</definedName>
    <definedName name="Сальдо2123">[16]бартер!#REF!</definedName>
    <definedName name="Сальдо2124" localSheetId="5">#REF!</definedName>
    <definedName name="Сальдо2124" localSheetId="4">#REF!</definedName>
    <definedName name="Сальдо2124" localSheetId="8">#REF!</definedName>
    <definedName name="Сальдо2124" localSheetId="6">#REF!</definedName>
    <definedName name="Сальдо2124" localSheetId="9">#REF!</definedName>
    <definedName name="Сальдо2124">#REF!</definedName>
    <definedName name="Сальдо2131" localSheetId="5">[16]бартер!#REF!</definedName>
    <definedName name="Сальдо2131" localSheetId="4">[16]бартер!#REF!</definedName>
    <definedName name="Сальдо2131" localSheetId="8">[16]бартер!#REF!</definedName>
    <definedName name="Сальдо2131" localSheetId="6">[16]бартер!#REF!</definedName>
    <definedName name="Сальдо2131" localSheetId="9">[16]бартер!#REF!</definedName>
    <definedName name="Сальдо2131">[16]бартер!#REF!</definedName>
    <definedName name="Сальдо2138" localSheetId="5">[16]бартер!#REF!</definedName>
    <definedName name="Сальдо2138" localSheetId="4">[16]бартер!#REF!</definedName>
    <definedName name="Сальдо2138" localSheetId="8">[16]бартер!#REF!</definedName>
    <definedName name="Сальдо2138" localSheetId="6">[16]бартер!#REF!</definedName>
    <definedName name="Сальдо2138" localSheetId="9">[16]бартер!#REF!</definedName>
    <definedName name="Сальдо2138">[16]бартер!#REF!</definedName>
    <definedName name="Сальдо2147" localSheetId="5">[16]бартер!#REF!</definedName>
    <definedName name="Сальдо2147" localSheetId="4">[16]бартер!#REF!</definedName>
    <definedName name="Сальдо2147" localSheetId="8">[16]бартер!#REF!</definedName>
    <definedName name="Сальдо2147" localSheetId="6">[16]бартер!#REF!</definedName>
    <definedName name="Сальдо2147" localSheetId="9">[16]бартер!#REF!</definedName>
    <definedName name="Сальдо2147">[16]бартер!#REF!</definedName>
    <definedName name="Сальдо2150" localSheetId="5">[16]бартер!#REF!</definedName>
    <definedName name="Сальдо2150" localSheetId="4">[16]бартер!#REF!</definedName>
    <definedName name="Сальдо2150" localSheetId="8">[16]бартер!#REF!</definedName>
    <definedName name="Сальдо2150" localSheetId="6">[16]бартер!#REF!</definedName>
    <definedName name="Сальдо2150" localSheetId="9">[16]бартер!#REF!</definedName>
    <definedName name="Сальдо2150">[16]бартер!#REF!</definedName>
    <definedName name="Сальдо2156" localSheetId="5">[16]бартер!#REF!</definedName>
    <definedName name="Сальдо2156" localSheetId="4">[16]бартер!#REF!</definedName>
    <definedName name="Сальдо2156" localSheetId="8">[16]бартер!#REF!</definedName>
    <definedName name="Сальдо2156" localSheetId="6">[16]бартер!#REF!</definedName>
    <definedName name="Сальдо2156" localSheetId="9">[16]бартер!#REF!</definedName>
    <definedName name="Сальдо2156">[16]бартер!#REF!</definedName>
    <definedName name="Сальдо2197" localSheetId="5">[16]бартер!#REF!</definedName>
    <definedName name="Сальдо2197" localSheetId="4">[16]бартер!#REF!</definedName>
    <definedName name="Сальдо2197" localSheetId="8">[16]бартер!#REF!</definedName>
    <definedName name="Сальдо2197" localSheetId="6">[16]бартер!#REF!</definedName>
    <definedName name="Сальдо2197" localSheetId="9">[16]бартер!#REF!</definedName>
    <definedName name="Сальдо2197">[16]бартер!#REF!</definedName>
    <definedName name="Сальдо2209" localSheetId="5">[16]бартер!#REF!</definedName>
    <definedName name="Сальдо2209" localSheetId="4">[16]бартер!#REF!</definedName>
    <definedName name="Сальдо2209" localSheetId="8">[16]бартер!#REF!</definedName>
    <definedName name="Сальдо2209" localSheetId="6">[16]бартер!#REF!</definedName>
    <definedName name="Сальдо2209" localSheetId="9">[16]бартер!#REF!</definedName>
    <definedName name="Сальдо2209">[16]бартер!#REF!</definedName>
    <definedName name="Сальдо2225" localSheetId="5">[16]бартер!#REF!</definedName>
    <definedName name="Сальдо2225" localSheetId="4">[16]бартер!#REF!</definedName>
    <definedName name="Сальдо2225" localSheetId="8">[16]бартер!#REF!</definedName>
    <definedName name="Сальдо2225" localSheetId="6">[16]бартер!#REF!</definedName>
    <definedName name="Сальдо2225" localSheetId="9">[16]бартер!#REF!</definedName>
    <definedName name="Сальдо2225">[16]бартер!#REF!</definedName>
    <definedName name="Сальдо2227" localSheetId="5">[16]бартер!#REF!</definedName>
    <definedName name="Сальдо2227" localSheetId="4">[16]бартер!#REF!</definedName>
    <definedName name="Сальдо2227" localSheetId="8">[16]бартер!#REF!</definedName>
    <definedName name="Сальдо2227" localSheetId="6">[16]бартер!#REF!</definedName>
    <definedName name="Сальдо2227" localSheetId="9">[16]бартер!#REF!</definedName>
    <definedName name="Сальдо2227">[16]бартер!#REF!</definedName>
    <definedName name="Сальдо2289" localSheetId="5">[16]бартер!#REF!</definedName>
    <definedName name="Сальдо2289" localSheetId="4">[16]бартер!#REF!</definedName>
    <definedName name="Сальдо2289" localSheetId="8">[16]бартер!#REF!</definedName>
    <definedName name="Сальдо2289" localSheetId="6">[16]бартер!#REF!</definedName>
    <definedName name="Сальдо2289" localSheetId="9">[16]бартер!#REF!</definedName>
    <definedName name="Сальдо2289">[16]бартер!#REF!</definedName>
    <definedName name="Сальдо2321" localSheetId="5">[16]бартер!#REF!</definedName>
    <definedName name="Сальдо2321" localSheetId="4">[16]бартер!#REF!</definedName>
    <definedName name="Сальдо2321" localSheetId="8">[16]бартер!#REF!</definedName>
    <definedName name="Сальдо2321" localSheetId="6">[16]бартер!#REF!</definedName>
    <definedName name="Сальдо2321" localSheetId="9">[16]бартер!#REF!</definedName>
    <definedName name="Сальдо2321">[16]бартер!#REF!</definedName>
    <definedName name="Сальдо2330" localSheetId="5">[16]бартер!#REF!</definedName>
    <definedName name="Сальдо2330" localSheetId="4">[16]бартер!#REF!</definedName>
    <definedName name="Сальдо2330" localSheetId="8">[16]бартер!#REF!</definedName>
    <definedName name="Сальдо2330" localSheetId="6">[16]бартер!#REF!</definedName>
    <definedName name="Сальдо2330" localSheetId="9">[16]бартер!#REF!</definedName>
    <definedName name="Сальдо2330">[16]бартер!#REF!</definedName>
    <definedName name="Сальдо2346" localSheetId="5">[16]бартер!#REF!</definedName>
    <definedName name="Сальдо2346" localSheetId="4">[16]бартер!#REF!</definedName>
    <definedName name="Сальдо2346" localSheetId="8">[16]бартер!#REF!</definedName>
    <definedName name="Сальдо2346" localSheetId="6">[16]бартер!#REF!</definedName>
    <definedName name="Сальдо2346" localSheetId="9">[16]бартер!#REF!</definedName>
    <definedName name="Сальдо2346">[16]бартер!#REF!</definedName>
    <definedName name="Сальдо2376" localSheetId="5">#REF!</definedName>
    <definedName name="Сальдо2376" localSheetId="4">#REF!</definedName>
    <definedName name="Сальдо2376" localSheetId="8">#REF!</definedName>
    <definedName name="Сальдо2376" localSheetId="6">#REF!</definedName>
    <definedName name="Сальдо2376" localSheetId="9">#REF!</definedName>
    <definedName name="Сальдо2376">#REF!</definedName>
    <definedName name="Сальдо2416" localSheetId="5">[16]бартер!#REF!</definedName>
    <definedName name="Сальдо2416" localSheetId="4">[16]бартер!#REF!</definedName>
    <definedName name="Сальдо2416" localSheetId="8">[16]бартер!#REF!</definedName>
    <definedName name="Сальдо2416" localSheetId="6">[16]бартер!#REF!</definedName>
    <definedName name="Сальдо2416" localSheetId="9">[16]бартер!#REF!</definedName>
    <definedName name="Сальдо2416">[16]бартер!#REF!</definedName>
    <definedName name="Сальдо2427" localSheetId="5">[16]бартер!#REF!</definedName>
    <definedName name="Сальдо2427" localSheetId="4">[16]бартер!#REF!</definedName>
    <definedName name="Сальдо2427" localSheetId="8">[16]бартер!#REF!</definedName>
    <definedName name="Сальдо2427" localSheetId="6">[16]бартер!#REF!</definedName>
    <definedName name="Сальдо2427" localSheetId="9">[16]бартер!#REF!</definedName>
    <definedName name="Сальдо2427">[16]бартер!#REF!</definedName>
    <definedName name="Сальдо2428" localSheetId="5">[16]бартер!#REF!</definedName>
    <definedName name="Сальдо2428" localSheetId="4">[16]бартер!#REF!</definedName>
    <definedName name="Сальдо2428" localSheetId="8">[16]бартер!#REF!</definedName>
    <definedName name="Сальдо2428" localSheetId="6">[16]бартер!#REF!</definedName>
    <definedName name="Сальдо2428" localSheetId="9">[16]бартер!#REF!</definedName>
    <definedName name="Сальдо2428">[16]бартер!#REF!</definedName>
    <definedName name="Сальдо2432" localSheetId="5">[16]бартер!#REF!</definedName>
    <definedName name="Сальдо2432" localSheetId="4">[16]бартер!#REF!</definedName>
    <definedName name="Сальдо2432" localSheetId="8">[16]бартер!#REF!</definedName>
    <definedName name="Сальдо2432" localSheetId="6">[16]бартер!#REF!</definedName>
    <definedName name="Сальдо2432" localSheetId="9">[16]бартер!#REF!</definedName>
    <definedName name="Сальдо2432">[16]бартер!#REF!</definedName>
    <definedName name="Сальдо2453" localSheetId="5">[16]бартер!#REF!</definedName>
    <definedName name="Сальдо2453" localSheetId="4">[16]бартер!#REF!</definedName>
    <definedName name="Сальдо2453" localSheetId="8">[16]бартер!#REF!</definedName>
    <definedName name="Сальдо2453" localSheetId="6">[16]бартер!#REF!</definedName>
    <definedName name="Сальдо2453" localSheetId="9">[16]бартер!#REF!</definedName>
    <definedName name="Сальдо2453">[16]бартер!#REF!</definedName>
    <definedName name="Сальдо2481" localSheetId="5">[16]бартер!#REF!</definedName>
    <definedName name="Сальдо2481" localSheetId="4">[16]бартер!#REF!</definedName>
    <definedName name="Сальдо2481" localSheetId="8">[16]бартер!#REF!</definedName>
    <definedName name="Сальдо2481" localSheetId="6">[16]бартер!#REF!</definedName>
    <definedName name="Сальдо2481" localSheetId="9">[16]бартер!#REF!</definedName>
    <definedName name="Сальдо2481">[16]бартер!#REF!</definedName>
    <definedName name="Сальдо2503" localSheetId="5">[16]бартер!#REF!</definedName>
    <definedName name="Сальдо2503" localSheetId="4">[16]бартер!#REF!</definedName>
    <definedName name="Сальдо2503" localSheetId="8">[16]бартер!#REF!</definedName>
    <definedName name="Сальдо2503" localSheetId="6">[16]бартер!#REF!</definedName>
    <definedName name="Сальдо2503" localSheetId="9">[16]бартер!#REF!</definedName>
    <definedName name="Сальдо2503">[16]бартер!#REF!</definedName>
    <definedName name="Сальдо2540" localSheetId="5">[16]бартер!#REF!</definedName>
    <definedName name="Сальдо2540" localSheetId="4">[16]бартер!#REF!</definedName>
    <definedName name="Сальдо2540" localSheetId="8">[16]бартер!#REF!</definedName>
    <definedName name="Сальдо2540" localSheetId="6">[16]бартер!#REF!</definedName>
    <definedName name="Сальдо2540" localSheetId="9">[16]бартер!#REF!</definedName>
    <definedName name="Сальдо2540">[16]бартер!#REF!</definedName>
    <definedName name="Сальдо2548" localSheetId="5">[16]бартер!#REF!</definedName>
    <definedName name="Сальдо2548" localSheetId="4">[16]бартер!#REF!</definedName>
    <definedName name="Сальдо2548" localSheetId="8">[16]бартер!#REF!</definedName>
    <definedName name="Сальдо2548" localSheetId="6">[16]бартер!#REF!</definedName>
    <definedName name="Сальдо2548" localSheetId="9">[16]бартер!#REF!</definedName>
    <definedName name="Сальдо2548">[16]бартер!#REF!</definedName>
    <definedName name="Сальдо2567" localSheetId="5">#REF!</definedName>
    <definedName name="Сальдо2567" localSheetId="4">#REF!</definedName>
    <definedName name="Сальдо2567" localSheetId="8">#REF!</definedName>
    <definedName name="Сальдо2567" localSheetId="6">#REF!</definedName>
    <definedName name="Сальдо2567" localSheetId="9">#REF!</definedName>
    <definedName name="Сальдо2567">#REF!</definedName>
    <definedName name="Сальдо2573" localSheetId="5">#REF!</definedName>
    <definedName name="Сальдо2573" localSheetId="4">#REF!</definedName>
    <definedName name="Сальдо2573" localSheetId="8">#REF!</definedName>
    <definedName name="Сальдо2573" localSheetId="6">#REF!</definedName>
    <definedName name="Сальдо2573" localSheetId="9">#REF!</definedName>
    <definedName name="Сальдо2573">#REF!</definedName>
    <definedName name="Сальдо2580" localSheetId="5">#REF!</definedName>
    <definedName name="Сальдо2580" localSheetId="4">#REF!</definedName>
    <definedName name="Сальдо2580" localSheetId="8">#REF!</definedName>
    <definedName name="Сальдо2580" localSheetId="6">#REF!</definedName>
    <definedName name="Сальдо2580" localSheetId="9">#REF!</definedName>
    <definedName name="Сальдо2580">#REF!</definedName>
    <definedName name="Сальдо2588" localSheetId="5">[16]бартер!#REF!</definedName>
    <definedName name="Сальдо2588" localSheetId="4">[16]бартер!#REF!</definedName>
    <definedName name="Сальдо2588" localSheetId="8">[16]бартер!#REF!</definedName>
    <definedName name="Сальдо2588" localSheetId="6">[16]бартер!#REF!</definedName>
    <definedName name="Сальдо2588" localSheetId="9">[16]бартер!#REF!</definedName>
    <definedName name="Сальдо2588">[16]бартер!#REF!</definedName>
    <definedName name="Сальдо2591" localSheetId="5">#REF!</definedName>
    <definedName name="Сальдо2591" localSheetId="4">#REF!</definedName>
    <definedName name="Сальдо2591" localSheetId="8">#REF!</definedName>
    <definedName name="Сальдо2591" localSheetId="6">#REF!</definedName>
    <definedName name="Сальдо2591" localSheetId="9">#REF!</definedName>
    <definedName name="Сальдо2591">#REF!</definedName>
    <definedName name="Сальдо2594" localSheetId="5">[16]бартер!#REF!</definedName>
    <definedName name="Сальдо2594" localSheetId="4">[16]бартер!#REF!</definedName>
    <definedName name="Сальдо2594" localSheetId="8">[16]бартер!#REF!</definedName>
    <definedName name="Сальдо2594" localSheetId="6">[16]бартер!#REF!</definedName>
    <definedName name="Сальдо2594" localSheetId="9">[16]бартер!#REF!</definedName>
    <definedName name="Сальдо2594">[16]бартер!#REF!</definedName>
    <definedName name="Сальдо2649" localSheetId="5">#REF!</definedName>
    <definedName name="Сальдо2649" localSheetId="4">#REF!</definedName>
    <definedName name="Сальдо2649" localSheetId="8">#REF!</definedName>
    <definedName name="Сальдо2649" localSheetId="6">#REF!</definedName>
    <definedName name="Сальдо2649" localSheetId="9">#REF!</definedName>
    <definedName name="Сальдо2649">#REF!</definedName>
    <definedName name="Сальдо2659" localSheetId="5">#REF!</definedName>
    <definedName name="Сальдо2659" localSheetId="4">#REF!</definedName>
    <definedName name="Сальдо2659" localSheetId="8">#REF!</definedName>
    <definedName name="Сальдо2659" localSheetId="6">#REF!</definedName>
    <definedName name="Сальдо2659" localSheetId="9">#REF!</definedName>
    <definedName name="Сальдо2659">#REF!</definedName>
    <definedName name="Сальдо2668" localSheetId="5">#REF!</definedName>
    <definedName name="Сальдо2668" localSheetId="4">#REF!</definedName>
    <definedName name="Сальдо2668" localSheetId="8">#REF!</definedName>
    <definedName name="Сальдо2668" localSheetId="6">#REF!</definedName>
    <definedName name="Сальдо2668" localSheetId="9">#REF!</definedName>
    <definedName name="Сальдо2668">#REF!</definedName>
    <definedName name="Сальдо2737" localSheetId="5">[16]бартер!#REF!</definedName>
    <definedName name="Сальдо2737" localSheetId="4">[16]бартер!#REF!</definedName>
    <definedName name="Сальдо2737" localSheetId="8">[16]бартер!#REF!</definedName>
    <definedName name="Сальдо2737" localSheetId="6">[16]бартер!#REF!</definedName>
    <definedName name="Сальдо2737" localSheetId="9">[16]бартер!#REF!</definedName>
    <definedName name="Сальдо2737">[16]бартер!#REF!</definedName>
    <definedName name="Сальдо2739" localSheetId="5">[16]бартер!#REF!</definedName>
    <definedName name="Сальдо2739" localSheetId="4">[16]бартер!#REF!</definedName>
    <definedName name="Сальдо2739" localSheetId="8">[16]бартер!#REF!</definedName>
    <definedName name="Сальдо2739" localSheetId="6">[16]бартер!#REF!</definedName>
    <definedName name="Сальдо2739" localSheetId="9">[16]бартер!#REF!</definedName>
    <definedName name="Сальдо2739">[16]бартер!#REF!</definedName>
    <definedName name="Сальдо2774" localSheetId="5">[16]бартер!#REF!</definedName>
    <definedName name="Сальдо2774" localSheetId="4">[16]бартер!#REF!</definedName>
    <definedName name="Сальдо2774" localSheetId="8">[16]бартер!#REF!</definedName>
    <definedName name="Сальдо2774" localSheetId="6">[16]бартер!#REF!</definedName>
    <definedName name="Сальдо2774" localSheetId="9">[16]бартер!#REF!</definedName>
    <definedName name="Сальдо2774">[16]бартер!#REF!</definedName>
    <definedName name="Сальдо2776" localSheetId="5">[16]бартер!#REF!</definedName>
    <definedName name="Сальдо2776" localSheetId="4">[16]бартер!#REF!</definedName>
    <definedName name="Сальдо2776" localSheetId="8">[16]бартер!#REF!</definedName>
    <definedName name="Сальдо2776" localSheetId="6">[16]бартер!#REF!</definedName>
    <definedName name="Сальдо2776" localSheetId="9">[16]бартер!#REF!</definedName>
    <definedName name="Сальдо2776">[16]бартер!#REF!</definedName>
    <definedName name="Сальдо2780" localSheetId="5">[16]бартер!#REF!</definedName>
    <definedName name="Сальдо2780" localSheetId="4">[16]бартер!#REF!</definedName>
    <definedName name="Сальдо2780" localSheetId="8">[16]бартер!#REF!</definedName>
    <definedName name="Сальдо2780" localSheetId="6">[16]бартер!#REF!</definedName>
    <definedName name="Сальдо2780" localSheetId="9">[16]бартер!#REF!</definedName>
    <definedName name="Сальдо2780">[16]бартер!#REF!</definedName>
    <definedName name="Сальдо2785" localSheetId="5">[16]бартер!#REF!</definedName>
    <definedName name="Сальдо2785" localSheetId="4">[16]бартер!#REF!</definedName>
    <definedName name="Сальдо2785" localSheetId="8">[16]бартер!#REF!</definedName>
    <definedName name="Сальдо2785" localSheetId="6">[16]бартер!#REF!</definedName>
    <definedName name="Сальдо2785" localSheetId="9">[16]бартер!#REF!</definedName>
    <definedName name="Сальдо2785">[16]бартер!#REF!</definedName>
    <definedName name="Сальдо2789" localSheetId="5">[16]бартер!#REF!</definedName>
    <definedName name="Сальдо2789" localSheetId="4">[16]бартер!#REF!</definedName>
    <definedName name="Сальдо2789" localSheetId="8">[16]бартер!#REF!</definedName>
    <definedName name="Сальдо2789" localSheetId="6">[16]бартер!#REF!</definedName>
    <definedName name="Сальдо2789" localSheetId="9">[16]бартер!#REF!</definedName>
    <definedName name="Сальдо2789">[16]бартер!#REF!</definedName>
    <definedName name="Сальдо2810" localSheetId="5">[16]бартер!#REF!</definedName>
    <definedName name="Сальдо2810" localSheetId="4">[16]бартер!#REF!</definedName>
    <definedName name="Сальдо2810" localSheetId="8">[16]бартер!#REF!</definedName>
    <definedName name="Сальдо2810" localSheetId="6">[16]бартер!#REF!</definedName>
    <definedName name="Сальдо2810" localSheetId="9">[16]бартер!#REF!</definedName>
    <definedName name="Сальдо2810">[16]бартер!#REF!</definedName>
    <definedName name="Сальдо2940" localSheetId="5">[16]бартер!#REF!</definedName>
    <definedName name="Сальдо2940" localSheetId="4">[16]бартер!#REF!</definedName>
    <definedName name="Сальдо2940" localSheetId="8">[16]бартер!#REF!</definedName>
    <definedName name="Сальдо2940" localSheetId="6">[16]бартер!#REF!</definedName>
    <definedName name="Сальдо2940" localSheetId="9">[16]бартер!#REF!</definedName>
    <definedName name="Сальдо2940">[16]бартер!#REF!</definedName>
    <definedName name="Сальдо2941" localSheetId="5">[16]бартер!#REF!</definedName>
    <definedName name="Сальдо2941" localSheetId="4">[16]бартер!#REF!</definedName>
    <definedName name="Сальдо2941" localSheetId="8">[16]бартер!#REF!</definedName>
    <definedName name="Сальдо2941" localSheetId="6">[16]бартер!#REF!</definedName>
    <definedName name="Сальдо2941" localSheetId="9">[16]бартер!#REF!</definedName>
    <definedName name="Сальдо2941">[16]бартер!#REF!</definedName>
    <definedName name="Сальдо2943" localSheetId="5">[16]бартер!#REF!</definedName>
    <definedName name="Сальдо2943" localSheetId="4">[16]бартер!#REF!</definedName>
    <definedName name="Сальдо2943" localSheetId="8">[16]бартер!#REF!</definedName>
    <definedName name="Сальдо2943" localSheetId="6">[16]бартер!#REF!</definedName>
    <definedName name="Сальдо2943" localSheetId="9">[16]бартер!#REF!</definedName>
    <definedName name="Сальдо2943">[16]бартер!#REF!</definedName>
    <definedName name="Сальдо2967" localSheetId="5">[16]бартер!#REF!</definedName>
    <definedName name="Сальдо2967" localSheetId="4">[16]бартер!#REF!</definedName>
    <definedName name="Сальдо2967" localSheetId="8">[16]бартер!#REF!</definedName>
    <definedName name="Сальдо2967" localSheetId="6">[16]бартер!#REF!</definedName>
    <definedName name="Сальдо2967" localSheetId="9">[16]бартер!#REF!</definedName>
    <definedName name="Сальдо2967">[16]бартер!#REF!</definedName>
    <definedName name="Сальдо2981" localSheetId="5">[16]бартер!#REF!</definedName>
    <definedName name="Сальдо2981" localSheetId="4">[16]бартер!#REF!</definedName>
    <definedName name="Сальдо2981" localSheetId="8">[16]бартер!#REF!</definedName>
    <definedName name="Сальдо2981" localSheetId="6">[16]бартер!#REF!</definedName>
    <definedName name="Сальдо2981" localSheetId="9">[16]бартер!#REF!</definedName>
    <definedName name="Сальдо2981">[16]бартер!#REF!</definedName>
    <definedName name="Сальдо2995" localSheetId="5">[16]бартер!#REF!</definedName>
    <definedName name="Сальдо2995" localSheetId="4">[16]бартер!#REF!</definedName>
    <definedName name="Сальдо2995" localSheetId="8">[16]бартер!#REF!</definedName>
    <definedName name="Сальдо2995" localSheetId="6">[16]бартер!#REF!</definedName>
    <definedName name="Сальдо2995" localSheetId="9">[16]бартер!#REF!</definedName>
    <definedName name="Сальдо2995">[16]бартер!#REF!</definedName>
    <definedName name="Сальдо342" localSheetId="5">#REF!</definedName>
    <definedName name="Сальдо342" localSheetId="4">#REF!</definedName>
    <definedName name="Сальдо342" localSheetId="8">#REF!</definedName>
    <definedName name="Сальдо342" localSheetId="6">#REF!</definedName>
    <definedName name="Сальдо342" localSheetId="9">#REF!</definedName>
    <definedName name="Сальдо342">#REF!</definedName>
    <definedName name="Сальдо43" localSheetId="5">[16]бартер!#REF!</definedName>
    <definedName name="Сальдо43" localSheetId="4">[16]бартер!#REF!</definedName>
    <definedName name="Сальдо43" localSheetId="8">[16]бартер!#REF!</definedName>
    <definedName name="Сальдо43" localSheetId="6">[16]бартер!#REF!</definedName>
    <definedName name="Сальдо43" localSheetId="9">[16]бартер!#REF!</definedName>
    <definedName name="Сальдо43">[16]бартер!#REF!</definedName>
    <definedName name="Сальдо433" localSheetId="5">[16]бартер!#REF!</definedName>
    <definedName name="Сальдо433" localSheetId="4">[16]бартер!#REF!</definedName>
    <definedName name="Сальдо433" localSheetId="8">[16]бартер!#REF!</definedName>
    <definedName name="Сальдо433" localSheetId="6">[16]бартер!#REF!</definedName>
    <definedName name="Сальдо433" localSheetId="9">[16]бартер!#REF!</definedName>
    <definedName name="Сальдо433">[16]бартер!#REF!</definedName>
    <definedName name="Сальдо44" localSheetId="5">[16]бартер!#REF!</definedName>
    <definedName name="Сальдо44" localSheetId="4">[16]бартер!#REF!</definedName>
    <definedName name="Сальдо44" localSheetId="8">[16]бартер!#REF!</definedName>
    <definedName name="Сальдо44" localSheetId="6">[16]бартер!#REF!</definedName>
    <definedName name="Сальдо44" localSheetId="9">[16]бартер!#REF!</definedName>
    <definedName name="Сальдо44">[16]бартер!#REF!</definedName>
    <definedName name="Сальдо481" localSheetId="5">[16]бартер!#REF!</definedName>
    <definedName name="Сальдо481" localSheetId="4">[16]бартер!#REF!</definedName>
    <definedName name="Сальдо481" localSheetId="8">[16]бартер!#REF!</definedName>
    <definedName name="Сальдо481" localSheetId="6">[16]бартер!#REF!</definedName>
    <definedName name="Сальдо481" localSheetId="9">[16]бартер!#REF!</definedName>
    <definedName name="Сальдо481">[16]бартер!#REF!</definedName>
    <definedName name="Сальдо5011" localSheetId="5">#REF!</definedName>
    <definedName name="Сальдо5011" localSheetId="4">#REF!</definedName>
    <definedName name="Сальдо5011" localSheetId="8">#REF!</definedName>
    <definedName name="Сальдо5011" localSheetId="6">#REF!</definedName>
    <definedName name="Сальдо5011" localSheetId="9">#REF!</definedName>
    <definedName name="Сальдо5011">#REF!</definedName>
    <definedName name="Сальдо5026" localSheetId="5">[16]бартер!#REF!</definedName>
    <definedName name="Сальдо5026" localSheetId="4">[16]бартер!#REF!</definedName>
    <definedName name="Сальдо5026" localSheetId="8">[16]бартер!#REF!</definedName>
    <definedName name="Сальдо5026" localSheetId="6">[16]бартер!#REF!</definedName>
    <definedName name="Сальдо5026" localSheetId="9">[16]бартер!#REF!</definedName>
    <definedName name="Сальдо5026">[16]бартер!#REF!</definedName>
    <definedName name="Сальдо5053" localSheetId="5">#REF!</definedName>
    <definedName name="Сальдо5053" localSheetId="4">#REF!</definedName>
    <definedName name="Сальдо5053" localSheetId="8">#REF!</definedName>
    <definedName name="Сальдо5053" localSheetId="6">#REF!</definedName>
    <definedName name="Сальдо5053" localSheetId="9">#REF!</definedName>
    <definedName name="Сальдо5053">#REF!</definedName>
    <definedName name="Сальдо5061" localSheetId="5">#REF!</definedName>
    <definedName name="Сальдо5061" localSheetId="4">#REF!</definedName>
    <definedName name="Сальдо5061" localSheetId="8">#REF!</definedName>
    <definedName name="Сальдо5061" localSheetId="6">#REF!</definedName>
    <definedName name="Сальдо5061" localSheetId="9">#REF!</definedName>
    <definedName name="Сальдо5061">#REF!</definedName>
    <definedName name="Сальдо5063" localSheetId="5">[16]бартер!#REF!</definedName>
    <definedName name="Сальдо5063" localSheetId="4">[16]бартер!#REF!</definedName>
    <definedName name="Сальдо5063" localSheetId="8">[16]бартер!#REF!</definedName>
    <definedName name="Сальдо5063" localSheetId="6">[16]бартер!#REF!</definedName>
    <definedName name="Сальдо5063" localSheetId="9">[16]бартер!#REF!</definedName>
    <definedName name="Сальдо5063">[16]бартер!#REF!</definedName>
    <definedName name="Сальдо5072" localSheetId="5">#REF!</definedName>
    <definedName name="Сальдо5072" localSheetId="4">#REF!</definedName>
    <definedName name="Сальдо5072" localSheetId="8">#REF!</definedName>
    <definedName name="Сальдо5072" localSheetId="6">#REF!</definedName>
    <definedName name="Сальдо5072" localSheetId="9">#REF!</definedName>
    <definedName name="Сальдо5072">#REF!</definedName>
    <definedName name="Сальдо5082" localSheetId="5">[16]бартер!#REF!</definedName>
    <definedName name="Сальдо5082" localSheetId="4">[16]бартер!#REF!</definedName>
    <definedName name="Сальдо5082" localSheetId="8">[16]бартер!#REF!</definedName>
    <definedName name="Сальдо5082" localSheetId="6">[16]бартер!#REF!</definedName>
    <definedName name="Сальдо5082" localSheetId="9">[16]бартер!#REF!</definedName>
    <definedName name="Сальдо5082">[16]бартер!#REF!</definedName>
    <definedName name="Сальдо5083" localSheetId="5">[16]бартер!#REF!</definedName>
    <definedName name="Сальдо5083" localSheetId="4">[16]бартер!#REF!</definedName>
    <definedName name="Сальдо5083" localSheetId="8">[16]бартер!#REF!</definedName>
    <definedName name="Сальдо5083" localSheetId="6">[16]бартер!#REF!</definedName>
    <definedName name="Сальдо5083" localSheetId="9">[16]бартер!#REF!</definedName>
    <definedName name="Сальдо5083">[16]бартер!#REF!</definedName>
    <definedName name="Сальдо5084" localSheetId="5">[16]бартер!#REF!</definedName>
    <definedName name="Сальдо5084" localSheetId="4">[16]бартер!#REF!</definedName>
    <definedName name="Сальдо5084" localSheetId="8">[16]бартер!#REF!</definedName>
    <definedName name="Сальдо5084" localSheetId="6">[16]бартер!#REF!</definedName>
    <definedName name="Сальдо5084" localSheetId="9">[16]бартер!#REF!</definedName>
    <definedName name="Сальдо5084">[16]бартер!#REF!</definedName>
    <definedName name="Сальдо5089" localSheetId="5">[16]бартер!#REF!</definedName>
    <definedName name="Сальдо5089" localSheetId="4">[16]бартер!#REF!</definedName>
    <definedName name="Сальдо5089" localSheetId="8">[16]бартер!#REF!</definedName>
    <definedName name="Сальдо5089" localSheetId="6">[16]бартер!#REF!</definedName>
    <definedName name="Сальдо5089" localSheetId="9">[16]бартер!#REF!</definedName>
    <definedName name="Сальдо5089">[16]бартер!#REF!</definedName>
    <definedName name="Сальдо509" localSheetId="5">[16]бартер!#REF!</definedName>
    <definedName name="Сальдо509" localSheetId="4">[16]бартер!#REF!</definedName>
    <definedName name="Сальдо509" localSheetId="8">[16]бартер!#REF!</definedName>
    <definedName name="Сальдо509" localSheetId="6">[16]бартер!#REF!</definedName>
    <definedName name="Сальдо509" localSheetId="9">[16]бартер!#REF!</definedName>
    <definedName name="Сальдо509">[16]бартер!#REF!</definedName>
    <definedName name="Сальдо5092" localSheetId="5">[16]бартер!#REF!</definedName>
    <definedName name="Сальдо5092" localSheetId="4">[16]бартер!#REF!</definedName>
    <definedName name="Сальдо5092" localSheetId="8">[16]бартер!#REF!</definedName>
    <definedName name="Сальдо5092" localSheetId="6">[16]бартер!#REF!</definedName>
    <definedName name="Сальдо5092" localSheetId="9">[16]бартер!#REF!</definedName>
    <definedName name="Сальдо5092">[16]бартер!#REF!</definedName>
    <definedName name="Сальдо5095" localSheetId="5">[16]бартер!#REF!</definedName>
    <definedName name="Сальдо5095" localSheetId="4">[16]бартер!#REF!</definedName>
    <definedName name="Сальдо5095" localSheetId="8">[16]бартер!#REF!</definedName>
    <definedName name="Сальдо5095" localSheetId="6">[16]бартер!#REF!</definedName>
    <definedName name="Сальдо5095" localSheetId="9">[16]бартер!#REF!</definedName>
    <definedName name="Сальдо5095">[16]бартер!#REF!</definedName>
    <definedName name="Сальдо5096" localSheetId="5">#REF!</definedName>
    <definedName name="Сальдо5096" localSheetId="4">#REF!</definedName>
    <definedName name="Сальдо5096" localSheetId="8">#REF!</definedName>
    <definedName name="Сальдо5096" localSheetId="6">#REF!</definedName>
    <definedName name="Сальдо5096" localSheetId="9">#REF!</definedName>
    <definedName name="Сальдо5096">#REF!</definedName>
    <definedName name="Сальдо51" localSheetId="5">[16]бартер!#REF!</definedName>
    <definedName name="Сальдо51" localSheetId="4">[16]бартер!#REF!</definedName>
    <definedName name="Сальдо51" localSheetId="8">[16]бартер!#REF!</definedName>
    <definedName name="Сальдо51" localSheetId="6">[16]бартер!#REF!</definedName>
    <definedName name="Сальдо51" localSheetId="9">[16]бартер!#REF!</definedName>
    <definedName name="Сальдо51">[16]бартер!#REF!</definedName>
    <definedName name="Сальдо5105" localSheetId="5">[16]бартер!#REF!</definedName>
    <definedName name="Сальдо5105" localSheetId="4">[16]бартер!#REF!</definedName>
    <definedName name="Сальдо5105" localSheetId="8">[16]бартер!#REF!</definedName>
    <definedName name="Сальдо5105" localSheetId="6">[16]бартер!#REF!</definedName>
    <definedName name="Сальдо5105" localSheetId="9">[16]бартер!#REF!</definedName>
    <definedName name="Сальдо5105">[16]бартер!#REF!</definedName>
    <definedName name="Сальдо5129" localSheetId="5">[16]бартер!#REF!</definedName>
    <definedName name="Сальдо5129" localSheetId="4">[16]бартер!#REF!</definedName>
    <definedName name="Сальдо5129" localSheetId="8">[16]бартер!#REF!</definedName>
    <definedName name="Сальдо5129" localSheetId="6">[16]бартер!#REF!</definedName>
    <definedName name="Сальдо5129" localSheetId="9">[16]бартер!#REF!</definedName>
    <definedName name="Сальдо5129">[16]бартер!#REF!</definedName>
    <definedName name="Сальдо5133" localSheetId="5">[16]бартер!#REF!</definedName>
    <definedName name="Сальдо5133" localSheetId="4">[16]бартер!#REF!</definedName>
    <definedName name="Сальдо5133" localSheetId="8">[16]бартер!#REF!</definedName>
    <definedName name="Сальдо5133" localSheetId="6">[16]бартер!#REF!</definedName>
    <definedName name="Сальдо5133" localSheetId="9">[16]бартер!#REF!</definedName>
    <definedName name="Сальдо5133">[16]бартер!#REF!</definedName>
    <definedName name="Сальдо5138" localSheetId="5">[16]бартер!#REF!</definedName>
    <definedName name="Сальдо5138" localSheetId="4">[16]бартер!#REF!</definedName>
    <definedName name="Сальдо5138" localSheetId="8">[16]бартер!#REF!</definedName>
    <definedName name="Сальдо5138" localSheetId="6">[16]бартер!#REF!</definedName>
    <definedName name="Сальдо5138" localSheetId="9">[16]бартер!#REF!</definedName>
    <definedName name="Сальдо5138">[16]бартер!#REF!</definedName>
    <definedName name="Сальдо5154" localSheetId="5">[16]бартер!#REF!</definedName>
    <definedName name="Сальдо5154" localSheetId="4">[16]бартер!#REF!</definedName>
    <definedName name="Сальдо5154" localSheetId="8">[16]бартер!#REF!</definedName>
    <definedName name="Сальдо5154" localSheetId="6">[16]бартер!#REF!</definedName>
    <definedName name="Сальдо5154" localSheetId="9">[16]бартер!#REF!</definedName>
    <definedName name="Сальдо5154">[16]бартер!#REF!</definedName>
    <definedName name="Сальдо5162" localSheetId="5">[16]бартер!#REF!</definedName>
    <definedName name="Сальдо5162" localSheetId="4">[16]бартер!#REF!</definedName>
    <definedName name="Сальдо5162" localSheetId="8">[16]бартер!#REF!</definedName>
    <definedName name="Сальдо5162" localSheetId="6">[16]бартер!#REF!</definedName>
    <definedName name="Сальдо5162" localSheetId="9">[16]бартер!#REF!</definedName>
    <definedName name="Сальдо5162">[16]бартер!#REF!</definedName>
    <definedName name="Сальдо5200" localSheetId="5">[16]бартер!#REF!</definedName>
    <definedName name="Сальдо5200" localSheetId="4">[16]бартер!#REF!</definedName>
    <definedName name="Сальдо5200" localSheetId="8">[16]бартер!#REF!</definedName>
    <definedName name="Сальдо5200" localSheetId="6">[16]бартер!#REF!</definedName>
    <definedName name="Сальдо5200" localSheetId="9">[16]бартер!#REF!</definedName>
    <definedName name="Сальдо5200">[16]бартер!#REF!</definedName>
    <definedName name="Сальдо5212" localSheetId="5">[16]бартер!#REF!</definedName>
    <definedName name="Сальдо5212" localSheetId="4">[16]бартер!#REF!</definedName>
    <definedName name="Сальдо5212" localSheetId="8">[16]бартер!#REF!</definedName>
    <definedName name="Сальдо5212" localSheetId="6">[16]бартер!#REF!</definedName>
    <definedName name="Сальдо5212" localSheetId="9">[16]бартер!#REF!</definedName>
    <definedName name="Сальдо5212">[16]бартер!#REF!</definedName>
    <definedName name="Сальдо5216" localSheetId="5">[16]бартер!#REF!</definedName>
    <definedName name="Сальдо5216" localSheetId="4">[16]бартер!#REF!</definedName>
    <definedName name="Сальдо5216" localSheetId="8">[16]бартер!#REF!</definedName>
    <definedName name="Сальдо5216" localSheetId="6">[16]бартер!#REF!</definedName>
    <definedName name="Сальдо5216" localSheetId="9">[16]бартер!#REF!</definedName>
    <definedName name="Сальдо5216">[16]бартер!#REF!</definedName>
    <definedName name="Сальдо5224" localSheetId="5">[16]бартер!#REF!</definedName>
    <definedName name="Сальдо5224" localSheetId="4">[16]бартер!#REF!</definedName>
    <definedName name="Сальдо5224" localSheetId="8">[16]бартер!#REF!</definedName>
    <definedName name="Сальдо5224" localSheetId="6">[16]бартер!#REF!</definedName>
    <definedName name="Сальдо5224" localSheetId="9">[16]бартер!#REF!</definedName>
    <definedName name="Сальдо5224">[16]бартер!#REF!</definedName>
    <definedName name="Сальдо5229" localSheetId="5">#REF!</definedName>
    <definedName name="Сальдо5229" localSheetId="4">#REF!</definedName>
    <definedName name="Сальдо5229" localSheetId="8">#REF!</definedName>
    <definedName name="Сальдо5229" localSheetId="6">#REF!</definedName>
    <definedName name="Сальдо5229" localSheetId="9">#REF!</definedName>
    <definedName name="Сальдо5229">#REF!</definedName>
    <definedName name="Сальдо5239" localSheetId="5">#REF!</definedName>
    <definedName name="Сальдо5239" localSheetId="4">#REF!</definedName>
    <definedName name="Сальдо5239" localSheetId="8">#REF!</definedName>
    <definedName name="Сальдо5239" localSheetId="6">#REF!</definedName>
    <definedName name="Сальдо5239" localSheetId="9">#REF!</definedName>
    <definedName name="Сальдо5239">#REF!</definedName>
    <definedName name="Сальдо5240" localSheetId="5">[16]бартер!#REF!</definedName>
    <definedName name="Сальдо5240" localSheetId="4">[16]бартер!#REF!</definedName>
    <definedName name="Сальдо5240" localSheetId="8">[16]бартер!#REF!</definedName>
    <definedName name="Сальдо5240" localSheetId="6">[16]бартер!#REF!</definedName>
    <definedName name="Сальдо5240" localSheetId="9">[16]бартер!#REF!</definedName>
    <definedName name="Сальдо5240">[16]бартер!#REF!</definedName>
    <definedName name="Сальдо5242" localSheetId="5">#REF!</definedName>
    <definedName name="Сальдо5242" localSheetId="4">#REF!</definedName>
    <definedName name="Сальдо5242" localSheetId="8">#REF!</definedName>
    <definedName name="Сальдо5242" localSheetId="6">#REF!</definedName>
    <definedName name="Сальдо5242" localSheetId="9">#REF!</definedName>
    <definedName name="Сальдо5242">#REF!</definedName>
    <definedName name="Сальдо5248" localSheetId="5">[16]бартер!#REF!</definedName>
    <definedName name="Сальдо5248" localSheetId="4">[16]бартер!#REF!</definedName>
    <definedName name="Сальдо5248" localSheetId="8">[16]бартер!#REF!</definedName>
    <definedName name="Сальдо5248" localSheetId="6">[16]бартер!#REF!</definedName>
    <definedName name="Сальдо5248" localSheetId="9">[16]бартер!#REF!</definedName>
    <definedName name="Сальдо5248">[16]бартер!#REF!</definedName>
    <definedName name="Сальдо5249" localSheetId="5">[16]бартер!#REF!</definedName>
    <definedName name="Сальдо5249" localSheetId="4">[16]бартер!#REF!</definedName>
    <definedName name="Сальдо5249" localSheetId="8">[16]бартер!#REF!</definedName>
    <definedName name="Сальдо5249" localSheetId="6">[16]бартер!#REF!</definedName>
    <definedName name="Сальдо5249" localSheetId="9">[16]бартер!#REF!</definedName>
    <definedName name="Сальдо5249">[16]бартер!#REF!</definedName>
    <definedName name="Сальдо5255" localSheetId="5">[16]бартер!#REF!</definedName>
    <definedName name="Сальдо5255" localSheetId="4">[16]бартер!#REF!</definedName>
    <definedName name="Сальдо5255" localSheetId="8">[16]бартер!#REF!</definedName>
    <definedName name="Сальдо5255" localSheetId="6">[16]бартер!#REF!</definedName>
    <definedName name="Сальдо5255" localSheetId="9">[16]бартер!#REF!</definedName>
    <definedName name="Сальдо5255">[16]бартер!#REF!</definedName>
    <definedName name="Сальдо5262" localSheetId="5">#REF!</definedName>
    <definedName name="Сальдо5262" localSheetId="4">#REF!</definedName>
    <definedName name="Сальдо5262" localSheetId="8">#REF!</definedName>
    <definedName name="Сальдо5262" localSheetId="6">#REF!</definedName>
    <definedName name="Сальдо5262" localSheetId="9">#REF!</definedName>
    <definedName name="Сальдо5262">#REF!</definedName>
    <definedName name="Сальдо5266" localSheetId="5">[16]бартер!#REF!</definedName>
    <definedName name="Сальдо5266" localSheetId="4">[16]бартер!#REF!</definedName>
    <definedName name="Сальдо5266" localSheetId="8">[16]бартер!#REF!</definedName>
    <definedName name="Сальдо5266" localSheetId="6">[16]бартер!#REF!</definedName>
    <definedName name="Сальдо5266" localSheetId="9">[16]бартер!#REF!</definedName>
    <definedName name="Сальдо5266">[16]бартер!#REF!</definedName>
    <definedName name="Сальдо5268" localSheetId="5">[16]бартер!#REF!</definedName>
    <definedName name="Сальдо5268" localSheetId="4">[16]бартер!#REF!</definedName>
    <definedName name="Сальдо5268" localSheetId="8">[16]бартер!#REF!</definedName>
    <definedName name="Сальдо5268" localSheetId="6">[16]бартер!#REF!</definedName>
    <definedName name="Сальдо5268" localSheetId="9">[16]бартер!#REF!</definedName>
    <definedName name="Сальдо5268">[16]бартер!#REF!</definedName>
    <definedName name="Сальдо5282" localSheetId="5">[16]бартер!#REF!</definedName>
    <definedName name="Сальдо5282" localSheetId="4">[16]бартер!#REF!</definedName>
    <definedName name="Сальдо5282" localSheetId="8">[16]бартер!#REF!</definedName>
    <definedName name="Сальдо5282" localSheetId="6">[16]бартер!#REF!</definedName>
    <definedName name="Сальдо5282" localSheetId="9">[16]бартер!#REF!</definedName>
    <definedName name="Сальдо5282">[16]бартер!#REF!</definedName>
    <definedName name="Сальдо5287" localSheetId="5">[16]бартер!#REF!</definedName>
    <definedName name="Сальдо5287" localSheetId="4">[16]бартер!#REF!</definedName>
    <definedName name="Сальдо5287" localSheetId="8">[16]бартер!#REF!</definedName>
    <definedName name="Сальдо5287" localSheetId="6">[16]бартер!#REF!</definedName>
    <definedName name="Сальдо5287" localSheetId="9">[16]бартер!#REF!</definedName>
    <definedName name="Сальдо5287">[16]бартер!#REF!</definedName>
    <definedName name="Сальдо5293" localSheetId="5">[16]бартер!#REF!</definedName>
    <definedName name="Сальдо5293" localSheetId="4">[16]бартер!#REF!</definedName>
    <definedName name="Сальдо5293" localSheetId="8">[16]бартер!#REF!</definedName>
    <definedName name="Сальдо5293" localSheetId="6">[16]бартер!#REF!</definedName>
    <definedName name="Сальдо5293" localSheetId="9">[16]бартер!#REF!</definedName>
    <definedName name="Сальдо5293">[16]бартер!#REF!</definedName>
    <definedName name="Сальдо5294" localSheetId="5">[16]бартер!#REF!</definedName>
    <definedName name="Сальдо5294" localSheetId="4">[16]бартер!#REF!</definedName>
    <definedName name="Сальдо5294" localSheetId="8">[16]бартер!#REF!</definedName>
    <definedName name="Сальдо5294" localSheetId="6">[16]бартер!#REF!</definedName>
    <definedName name="Сальдо5294" localSheetId="9">[16]бартер!#REF!</definedName>
    <definedName name="Сальдо5294">[16]бартер!#REF!</definedName>
    <definedName name="Сальдо5336" localSheetId="5">#REF!</definedName>
    <definedName name="Сальдо5336" localSheetId="4">#REF!</definedName>
    <definedName name="Сальдо5336" localSheetId="8">#REF!</definedName>
    <definedName name="Сальдо5336" localSheetId="6">#REF!</definedName>
    <definedName name="Сальдо5336" localSheetId="9">#REF!</definedName>
    <definedName name="Сальдо5336">#REF!</definedName>
    <definedName name="сальдо5358">[19]АТиК!$R$7</definedName>
    <definedName name="Сальдо5374" localSheetId="5">#REF!</definedName>
    <definedName name="Сальдо5374" localSheetId="4">#REF!</definedName>
    <definedName name="Сальдо5374" localSheetId="8">#REF!</definedName>
    <definedName name="Сальдо5374" localSheetId="6">#REF!</definedName>
    <definedName name="Сальдо5374" localSheetId="9">#REF!</definedName>
    <definedName name="Сальдо5374">#REF!</definedName>
    <definedName name="Сальдо5416" localSheetId="5">#REF!</definedName>
    <definedName name="Сальдо5416" localSheetId="4">#REF!</definedName>
    <definedName name="Сальдо5416" localSheetId="8">#REF!</definedName>
    <definedName name="Сальдо5416" localSheetId="6">#REF!</definedName>
    <definedName name="Сальдо5416" localSheetId="9">#REF!</definedName>
    <definedName name="Сальдо5416">#REF!</definedName>
    <definedName name="Сальдо545" localSheetId="5">[16]бартер!#REF!</definedName>
    <definedName name="Сальдо545" localSheetId="4">[16]бартер!#REF!</definedName>
    <definedName name="Сальдо545" localSheetId="8">[16]бартер!#REF!</definedName>
    <definedName name="Сальдо545" localSheetId="6">[16]бартер!#REF!</definedName>
    <definedName name="Сальдо545" localSheetId="9">[16]бартер!#REF!</definedName>
    <definedName name="Сальдо545">[16]бартер!#REF!</definedName>
    <definedName name="Сальдо5496" localSheetId="5">#REF!</definedName>
    <definedName name="Сальдо5496" localSheetId="4">#REF!</definedName>
    <definedName name="Сальдо5496" localSheetId="8">#REF!</definedName>
    <definedName name="Сальдо5496" localSheetId="6">#REF!</definedName>
    <definedName name="Сальдо5496" localSheetId="9">#REF!</definedName>
    <definedName name="Сальдо5496">#REF!</definedName>
    <definedName name="Сальдо5513" localSheetId="5">#REF!</definedName>
    <definedName name="Сальдо5513" localSheetId="4">#REF!</definedName>
    <definedName name="Сальдо5513" localSheetId="8">#REF!</definedName>
    <definedName name="Сальдо5513" localSheetId="6">#REF!</definedName>
    <definedName name="Сальдо5513" localSheetId="9">#REF!</definedName>
    <definedName name="Сальдо5513">#REF!</definedName>
    <definedName name="Сальдо5572" localSheetId="5">#REF!</definedName>
    <definedName name="Сальдо5572" localSheetId="4">#REF!</definedName>
    <definedName name="Сальдо5572" localSheetId="8">#REF!</definedName>
    <definedName name="Сальдо5572" localSheetId="6">#REF!</definedName>
    <definedName name="Сальдо5572" localSheetId="9">#REF!</definedName>
    <definedName name="Сальдо5572">#REF!</definedName>
    <definedName name="Сальдо5577" localSheetId="5">#REF!</definedName>
    <definedName name="Сальдо5577" localSheetId="4">#REF!</definedName>
    <definedName name="Сальдо5577" localSheetId="8">#REF!</definedName>
    <definedName name="Сальдо5577" localSheetId="6">#REF!</definedName>
    <definedName name="Сальдо5577" localSheetId="9">#REF!</definedName>
    <definedName name="Сальдо5577">#REF!</definedName>
    <definedName name="Сальдо560" localSheetId="5">[16]бартер!#REF!</definedName>
    <definedName name="Сальдо560" localSheetId="4">[16]бартер!#REF!</definedName>
    <definedName name="Сальдо560" localSheetId="8">[16]бартер!#REF!</definedName>
    <definedName name="Сальдо560" localSheetId="6">[16]бартер!#REF!</definedName>
    <definedName name="Сальдо560" localSheetId="9">[16]бартер!#REF!</definedName>
    <definedName name="Сальдо560">[16]бартер!#REF!</definedName>
    <definedName name="Сальдо5615" localSheetId="5">#REF!</definedName>
    <definedName name="Сальдо5615" localSheetId="4">#REF!</definedName>
    <definedName name="Сальдо5615" localSheetId="8">#REF!</definedName>
    <definedName name="Сальдо5615" localSheetId="6">#REF!</definedName>
    <definedName name="Сальдо5615" localSheetId="9">#REF!</definedName>
    <definedName name="Сальдо5615">#REF!</definedName>
    <definedName name="Сальдо563" localSheetId="5">[16]бартер!#REF!</definedName>
    <definedName name="Сальдо563" localSheetId="4">[16]бартер!#REF!</definedName>
    <definedName name="Сальдо563" localSheetId="8">[16]бартер!#REF!</definedName>
    <definedName name="Сальдо563" localSheetId="6">[16]бартер!#REF!</definedName>
    <definedName name="Сальдо563" localSheetId="9">[16]бартер!#REF!</definedName>
    <definedName name="Сальдо563">[16]бартер!#REF!</definedName>
    <definedName name="Сальдо5643" localSheetId="5">#REF!</definedName>
    <definedName name="Сальдо5643" localSheetId="4">#REF!</definedName>
    <definedName name="Сальдо5643" localSheetId="8">#REF!</definedName>
    <definedName name="Сальдо5643" localSheetId="6">#REF!</definedName>
    <definedName name="Сальдо5643" localSheetId="9">#REF!</definedName>
    <definedName name="Сальдо5643">#REF!</definedName>
    <definedName name="Сальдо565" localSheetId="5">[16]бартер!#REF!</definedName>
    <definedName name="Сальдо565" localSheetId="4">[16]бартер!#REF!</definedName>
    <definedName name="Сальдо565" localSheetId="8">[16]бартер!#REF!</definedName>
    <definedName name="Сальдо565" localSheetId="6">[16]бартер!#REF!</definedName>
    <definedName name="Сальдо565" localSheetId="9">[16]бартер!#REF!</definedName>
    <definedName name="Сальдо565">[16]бартер!#REF!</definedName>
    <definedName name="Сальдо5658" localSheetId="5">#REF!</definedName>
    <definedName name="Сальдо5658" localSheetId="4">#REF!</definedName>
    <definedName name="Сальдо5658" localSheetId="8">#REF!</definedName>
    <definedName name="Сальдо5658" localSheetId="6">#REF!</definedName>
    <definedName name="Сальдо5658" localSheetId="9">#REF!</definedName>
    <definedName name="Сальдо5658">#REF!</definedName>
    <definedName name="Сальдо566" localSheetId="5">[16]бартер!#REF!</definedName>
    <definedName name="Сальдо566" localSheetId="4">[16]бартер!#REF!</definedName>
    <definedName name="Сальдо566" localSheetId="8">[16]бартер!#REF!</definedName>
    <definedName name="Сальдо566" localSheetId="6">[16]бартер!#REF!</definedName>
    <definedName name="Сальдо566" localSheetId="9">[16]бартер!#REF!</definedName>
    <definedName name="Сальдо566">[16]бартер!#REF!</definedName>
    <definedName name="сальдо57" localSheetId="5">[16]бартер!#REF!</definedName>
    <definedName name="сальдо57" localSheetId="4">[16]бартер!#REF!</definedName>
    <definedName name="сальдо57" localSheetId="8">[16]бартер!#REF!</definedName>
    <definedName name="сальдо57" localSheetId="6">[16]бартер!#REF!</definedName>
    <definedName name="сальдо57" localSheetId="9">[16]бартер!#REF!</definedName>
    <definedName name="сальдо57">[16]бартер!#REF!</definedName>
    <definedName name="Сальдо5858" localSheetId="5">#REF!</definedName>
    <definedName name="Сальдо5858" localSheetId="4">#REF!</definedName>
    <definedName name="Сальдо5858" localSheetId="8">#REF!</definedName>
    <definedName name="Сальдо5858" localSheetId="6">#REF!</definedName>
    <definedName name="Сальдо5858" localSheetId="9">#REF!</definedName>
    <definedName name="Сальдо5858">#REF!</definedName>
    <definedName name="Сальдо587" localSheetId="5">[16]бартер!#REF!</definedName>
    <definedName name="Сальдо587" localSheetId="4">[16]бартер!#REF!</definedName>
    <definedName name="Сальдо587" localSheetId="8">[16]бартер!#REF!</definedName>
    <definedName name="Сальдо587" localSheetId="6">[16]бартер!#REF!</definedName>
    <definedName name="Сальдо587" localSheetId="9">[16]бартер!#REF!</definedName>
    <definedName name="Сальдо587">[16]бартер!#REF!</definedName>
    <definedName name="Сальдо5942" localSheetId="5">#REF!</definedName>
    <definedName name="Сальдо5942" localSheetId="4">#REF!</definedName>
    <definedName name="Сальдо5942" localSheetId="8">#REF!</definedName>
    <definedName name="Сальдо5942" localSheetId="6">#REF!</definedName>
    <definedName name="Сальдо5942" localSheetId="9">#REF!</definedName>
    <definedName name="Сальдо5942">#REF!</definedName>
    <definedName name="Сальдо601" localSheetId="5">[16]бартер!#REF!</definedName>
    <definedName name="Сальдо601" localSheetId="4">[16]бартер!#REF!</definedName>
    <definedName name="Сальдо601" localSheetId="8">[16]бартер!#REF!</definedName>
    <definedName name="Сальдо601" localSheetId="6">[16]бартер!#REF!</definedName>
    <definedName name="Сальдо601" localSheetId="9">[16]бартер!#REF!</definedName>
    <definedName name="Сальдо601">[16]бартер!#REF!</definedName>
    <definedName name="сальдо6108" localSheetId="5">[16]бартер!#REF!</definedName>
    <definedName name="сальдо6108" localSheetId="4">[16]бартер!#REF!</definedName>
    <definedName name="сальдо6108" localSheetId="8">[16]бартер!#REF!</definedName>
    <definedName name="сальдо6108" localSheetId="6">[16]бартер!#REF!</definedName>
    <definedName name="сальдо6108" localSheetId="9">[16]бартер!#REF!</definedName>
    <definedName name="сальдо6108">[16]бартер!#REF!</definedName>
    <definedName name="сальдо6171" localSheetId="5">[16]бартер!#REF!</definedName>
    <definedName name="сальдо6171" localSheetId="4">[16]бартер!#REF!</definedName>
    <definedName name="сальдо6171" localSheetId="8">[16]бартер!#REF!</definedName>
    <definedName name="сальдо6171" localSheetId="6">[16]бартер!#REF!</definedName>
    <definedName name="сальдо6171" localSheetId="9">[16]бартер!#REF!</definedName>
    <definedName name="сальдо6171">[16]бартер!#REF!</definedName>
    <definedName name="Сальдо633" localSheetId="5">#REF!</definedName>
    <definedName name="Сальдо633" localSheetId="4">#REF!</definedName>
    <definedName name="Сальдо633" localSheetId="8">#REF!</definedName>
    <definedName name="Сальдо633" localSheetId="6">#REF!</definedName>
    <definedName name="Сальдо633" localSheetId="9">#REF!</definedName>
    <definedName name="Сальдо633">#REF!</definedName>
    <definedName name="Сальдо641" localSheetId="5">[16]бартер!#REF!</definedName>
    <definedName name="Сальдо641" localSheetId="4">[16]бартер!#REF!</definedName>
    <definedName name="Сальдо641" localSheetId="8">[16]бартер!#REF!</definedName>
    <definedName name="Сальдо641" localSheetId="6">[16]бартер!#REF!</definedName>
    <definedName name="Сальдо641" localSheetId="9">[16]бартер!#REF!</definedName>
    <definedName name="Сальдо641">[16]бартер!#REF!</definedName>
    <definedName name="Сальдо647" localSheetId="5">[16]бартер!#REF!</definedName>
    <definedName name="Сальдо647" localSheetId="4">[16]бартер!#REF!</definedName>
    <definedName name="Сальдо647" localSheetId="8">[16]бартер!#REF!</definedName>
    <definedName name="Сальдо647" localSheetId="6">[16]бартер!#REF!</definedName>
    <definedName name="Сальдо647" localSheetId="9">[16]бартер!#REF!</definedName>
    <definedName name="Сальдо647">[16]бартер!#REF!</definedName>
    <definedName name="Сальдо649" localSheetId="5">[16]бартер!#REF!</definedName>
    <definedName name="Сальдо649" localSheetId="4">[16]бартер!#REF!</definedName>
    <definedName name="Сальдо649" localSheetId="8">[16]бартер!#REF!</definedName>
    <definedName name="Сальдо649" localSheetId="6">[16]бартер!#REF!</definedName>
    <definedName name="Сальдо649" localSheetId="9">[16]бартер!#REF!</definedName>
    <definedName name="Сальдо649">[16]бартер!#REF!</definedName>
    <definedName name="Сальдо654" localSheetId="5">[16]бартер!#REF!</definedName>
    <definedName name="Сальдо654" localSheetId="4">[16]бартер!#REF!</definedName>
    <definedName name="Сальдо654" localSheetId="8">[16]бартер!#REF!</definedName>
    <definedName name="Сальдо654" localSheetId="6">[16]бартер!#REF!</definedName>
    <definedName name="Сальдо654" localSheetId="9">[16]бартер!#REF!</definedName>
    <definedName name="Сальдо654">[16]бартер!#REF!</definedName>
    <definedName name="сальдо6674" localSheetId="5">#REF!</definedName>
    <definedName name="сальдо6674" localSheetId="4">#REF!</definedName>
    <definedName name="сальдо6674" localSheetId="8">#REF!</definedName>
    <definedName name="сальдо6674" localSheetId="6">#REF!</definedName>
    <definedName name="сальдо6674" localSheetId="9">#REF!</definedName>
    <definedName name="сальдо6674">#REF!</definedName>
    <definedName name="Сальдо670" localSheetId="5">[16]бартер!#REF!</definedName>
    <definedName name="Сальдо670" localSheetId="4">[16]бартер!#REF!</definedName>
    <definedName name="Сальдо670" localSheetId="8">[16]бартер!#REF!</definedName>
    <definedName name="Сальдо670" localSheetId="6">[16]бартер!#REF!</definedName>
    <definedName name="Сальдо670" localSheetId="9">[16]бартер!#REF!</definedName>
    <definedName name="Сальдо670">[16]бартер!#REF!</definedName>
    <definedName name="Сальдо7" localSheetId="5">[16]бартер!#REF!</definedName>
    <definedName name="Сальдо7" localSheetId="4">[16]бартер!#REF!</definedName>
    <definedName name="Сальдо7" localSheetId="8">[16]бартер!#REF!</definedName>
    <definedName name="Сальдо7" localSheetId="6">[16]бартер!#REF!</definedName>
    <definedName name="Сальдо7" localSheetId="9">[16]бартер!#REF!</definedName>
    <definedName name="Сальдо7">[16]бартер!#REF!</definedName>
    <definedName name="Сальдо705" localSheetId="5">[16]бартер!#REF!</definedName>
    <definedName name="Сальдо705" localSheetId="4">[16]бартер!#REF!</definedName>
    <definedName name="Сальдо705" localSheetId="8">[16]бартер!#REF!</definedName>
    <definedName name="Сальдо705" localSheetId="6">[16]бартер!#REF!</definedName>
    <definedName name="Сальдо705" localSheetId="9">[16]бартер!#REF!</definedName>
    <definedName name="Сальдо705">[16]бартер!#REF!</definedName>
    <definedName name="Сальдо7134" localSheetId="5">#REF!</definedName>
    <definedName name="Сальдо7134" localSheetId="4">#REF!</definedName>
    <definedName name="Сальдо7134" localSheetId="8">#REF!</definedName>
    <definedName name="Сальдо7134" localSheetId="6">#REF!</definedName>
    <definedName name="Сальдо7134" localSheetId="9">#REF!</definedName>
    <definedName name="Сальдо7134">#REF!</definedName>
    <definedName name="Сальдо725" localSheetId="5">#REF!</definedName>
    <definedName name="Сальдо725" localSheetId="4">#REF!</definedName>
    <definedName name="Сальдо725" localSheetId="8">#REF!</definedName>
    <definedName name="Сальдо725" localSheetId="6">#REF!</definedName>
    <definedName name="Сальдо725" localSheetId="9">#REF!</definedName>
    <definedName name="Сальдо725">#REF!</definedName>
    <definedName name="Сальдо7293" localSheetId="5">#REF!</definedName>
    <definedName name="Сальдо7293" localSheetId="4">#REF!</definedName>
    <definedName name="Сальдо7293" localSheetId="8">#REF!</definedName>
    <definedName name="Сальдо7293" localSheetId="6">#REF!</definedName>
    <definedName name="Сальдо7293" localSheetId="9">#REF!</definedName>
    <definedName name="Сальдо7293">#REF!</definedName>
    <definedName name="Сальдо737" localSheetId="5">[16]бартер!#REF!</definedName>
    <definedName name="Сальдо737" localSheetId="4">[16]бартер!#REF!</definedName>
    <definedName name="Сальдо737" localSheetId="8">[16]бартер!#REF!</definedName>
    <definedName name="Сальдо737" localSheetId="6">[16]бартер!#REF!</definedName>
    <definedName name="Сальдо737" localSheetId="9">[16]бартер!#REF!</definedName>
    <definedName name="Сальдо737">[16]бартер!#REF!</definedName>
    <definedName name="Сальдо740" localSheetId="5">#REF!</definedName>
    <definedName name="Сальдо740" localSheetId="4">#REF!</definedName>
    <definedName name="Сальдо740" localSheetId="8">#REF!</definedName>
    <definedName name="Сальдо740" localSheetId="6">#REF!</definedName>
    <definedName name="Сальдо740" localSheetId="9">#REF!</definedName>
    <definedName name="Сальдо740">#REF!</definedName>
    <definedName name="Сальдо747" localSheetId="5">#REF!</definedName>
    <definedName name="Сальдо747" localSheetId="4">#REF!</definedName>
    <definedName name="Сальдо747" localSheetId="8">#REF!</definedName>
    <definedName name="Сальдо747" localSheetId="6">#REF!</definedName>
    <definedName name="Сальдо747" localSheetId="9">#REF!</definedName>
    <definedName name="Сальдо747">#REF!</definedName>
    <definedName name="Сальдо771" localSheetId="5">[16]бартер!#REF!</definedName>
    <definedName name="Сальдо771" localSheetId="4">[16]бартер!#REF!</definedName>
    <definedName name="Сальдо771" localSheetId="8">[16]бартер!#REF!</definedName>
    <definedName name="Сальдо771" localSheetId="6">[16]бартер!#REF!</definedName>
    <definedName name="Сальдо771" localSheetId="9">[16]бартер!#REF!</definedName>
    <definedName name="Сальдо771">[16]бартер!#REF!</definedName>
    <definedName name="Сальдо774" localSheetId="5">[16]бартер!#REF!</definedName>
    <definedName name="Сальдо774" localSheetId="4">[16]бартер!#REF!</definedName>
    <definedName name="Сальдо774" localSheetId="8">[16]бартер!#REF!</definedName>
    <definedName name="Сальдо774" localSheetId="6">[16]бартер!#REF!</definedName>
    <definedName name="Сальдо774" localSheetId="9">[16]бартер!#REF!</definedName>
    <definedName name="Сальдо774">[16]бартер!#REF!</definedName>
    <definedName name="Сальдо776" localSheetId="5">[16]бартер!#REF!</definedName>
    <definedName name="Сальдо776" localSheetId="4">[16]бартер!#REF!</definedName>
    <definedName name="Сальдо776" localSheetId="8">[16]бартер!#REF!</definedName>
    <definedName name="Сальдо776" localSheetId="6">[16]бартер!#REF!</definedName>
    <definedName name="Сальдо776" localSheetId="9">[16]бартер!#REF!</definedName>
    <definedName name="Сальдо776">[16]бартер!#REF!</definedName>
    <definedName name="Сальдо783" localSheetId="5">#REF!</definedName>
    <definedName name="Сальдо783" localSheetId="4">#REF!</definedName>
    <definedName name="Сальдо783" localSheetId="8">#REF!</definedName>
    <definedName name="Сальдо783" localSheetId="6">#REF!</definedName>
    <definedName name="Сальдо783" localSheetId="9">#REF!</definedName>
    <definedName name="Сальдо783">#REF!</definedName>
    <definedName name="Сальдо8035" localSheetId="5">#REF!</definedName>
    <definedName name="Сальдо8035" localSheetId="4">#REF!</definedName>
    <definedName name="Сальдо8035" localSheetId="8">#REF!</definedName>
    <definedName name="Сальдо8035" localSheetId="6">#REF!</definedName>
    <definedName name="Сальдо8035" localSheetId="9">#REF!</definedName>
    <definedName name="Сальдо8035">#REF!</definedName>
    <definedName name="сальдо8109" localSheetId="5">'[20]1'!#REF!</definedName>
    <definedName name="сальдо8109" localSheetId="4">'[20]1'!#REF!</definedName>
    <definedName name="сальдо8109" localSheetId="8">'[20]1'!#REF!</definedName>
    <definedName name="сальдо8109" localSheetId="6">'[20]1'!#REF!</definedName>
    <definedName name="сальдо8109" localSheetId="9">'[20]1'!#REF!</definedName>
    <definedName name="сальдо8109">'[20]1'!#REF!</definedName>
    <definedName name="Сальдо871" localSheetId="5">[16]бартер!#REF!</definedName>
    <definedName name="Сальдо871" localSheetId="4">[16]бартер!#REF!</definedName>
    <definedName name="Сальдо871" localSheetId="8">[16]бартер!#REF!</definedName>
    <definedName name="Сальдо871" localSheetId="6">[16]бартер!#REF!</definedName>
    <definedName name="Сальдо871" localSheetId="9">[16]бартер!#REF!</definedName>
    <definedName name="Сальдо871">[16]бартер!#REF!</definedName>
    <definedName name="Сальдо90" localSheetId="5">[16]бартер!#REF!</definedName>
    <definedName name="Сальдо90" localSheetId="4">[16]бартер!#REF!</definedName>
    <definedName name="Сальдо90" localSheetId="8">[16]бартер!#REF!</definedName>
    <definedName name="Сальдо90" localSheetId="6">[16]бартер!#REF!</definedName>
    <definedName name="Сальдо90" localSheetId="9">[16]бартер!#REF!</definedName>
    <definedName name="Сальдо90">[16]бартер!#REF!</definedName>
    <definedName name="Сальдо915" localSheetId="5">[16]бартер!#REF!</definedName>
    <definedName name="Сальдо915" localSheetId="4">[16]бартер!#REF!</definedName>
    <definedName name="Сальдо915" localSheetId="8">[16]бартер!#REF!</definedName>
    <definedName name="Сальдо915" localSheetId="6">[16]бартер!#REF!</definedName>
    <definedName name="Сальдо915" localSheetId="9">[16]бартер!#REF!</definedName>
    <definedName name="Сальдо915">[16]бартер!#REF!</definedName>
    <definedName name="Сальдо918" localSheetId="5">[16]бартер!#REF!</definedName>
    <definedName name="Сальдо918" localSheetId="4">[16]бартер!#REF!</definedName>
    <definedName name="Сальдо918" localSheetId="8">[16]бартер!#REF!</definedName>
    <definedName name="Сальдо918" localSheetId="6">[16]бартер!#REF!</definedName>
    <definedName name="Сальдо918" localSheetId="9">[16]бартер!#REF!</definedName>
    <definedName name="Сальдо918">[16]бартер!#REF!</definedName>
    <definedName name="Сальдо92" localSheetId="5">[16]бартер!#REF!</definedName>
    <definedName name="Сальдо92" localSheetId="4">[16]бартер!#REF!</definedName>
    <definedName name="Сальдо92" localSheetId="8">[16]бартер!#REF!</definedName>
    <definedName name="Сальдо92" localSheetId="6">[16]бартер!#REF!</definedName>
    <definedName name="Сальдо92" localSheetId="9">[16]бартер!#REF!</definedName>
    <definedName name="Сальдо92">[16]бартер!#REF!</definedName>
    <definedName name="Сальдо978">[18]глина!$O$270</definedName>
    <definedName name="Сотур" localSheetId="5">[21]Сверка!#REF!</definedName>
    <definedName name="Сотур" localSheetId="4">[21]Сверка!#REF!</definedName>
    <definedName name="Сотур" localSheetId="8">[21]Сверка!#REF!</definedName>
    <definedName name="Сотур" localSheetId="6">[21]Сверка!#REF!</definedName>
    <definedName name="Сотур" localSheetId="9">[21]Сверка!#REF!</definedName>
    <definedName name="Сотур">[21]Сверка!#REF!</definedName>
    <definedName name="факт" localSheetId="5">#REF!</definedName>
    <definedName name="факт" localSheetId="4">#REF!</definedName>
    <definedName name="факт" localSheetId="8">#REF!</definedName>
    <definedName name="факт" localSheetId="6">#REF!</definedName>
    <definedName name="факт" localSheetId="9">#REF!</definedName>
    <definedName name="факт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6" l="1"/>
  <c r="B23" i="12"/>
  <c r="B22" i="12"/>
  <c r="B19" i="12"/>
  <c r="B21" i="12"/>
  <c r="B20" i="12"/>
  <c r="B18" i="12"/>
  <c r="B17" i="12"/>
  <c r="B16" i="12"/>
  <c r="B13" i="12"/>
  <c r="B10" i="12" s="1"/>
  <c r="D39" i="12"/>
  <c r="D37" i="12" s="1"/>
  <c r="B26" i="12"/>
  <c r="B37" i="12"/>
  <c r="B29" i="12"/>
  <c r="D34" i="12"/>
  <c r="D29" i="12"/>
  <c r="D26" i="12"/>
  <c r="D14" i="12"/>
  <c r="D10" i="12"/>
  <c r="B42" i="12"/>
  <c r="B34" i="12"/>
  <c r="D40" i="12" l="1"/>
  <c r="D32" i="12"/>
  <c r="D24" i="12"/>
  <c r="B14" i="12"/>
  <c r="B24" i="12" s="1"/>
  <c r="B32" i="12"/>
  <c r="B40" i="12"/>
  <c r="D41" i="12" l="1"/>
  <c r="D43" i="12" s="1"/>
  <c r="B41" i="12"/>
  <c r="B43" i="12" s="1"/>
  <c r="J16" i="4"/>
  <c r="C31" i="10"/>
  <c r="C27" i="10"/>
  <c r="C11" i="10"/>
  <c r="E20" i="10"/>
  <c r="E14" i="10"/>
  <c r="E17" i="10"/>
  <c r="E18" i="10"/>
  <c r="E15" i="10"/>
  <c r="E11" i="10"/>
  <c r="E12" i="10"/>
  <c r="E9" i="10"/>
  <c r="E8" i="10"/>
  <c r="C11" i="9"/>
  <c r="E11" i="9"/>
  <c r="C8" i="9"/>
  <c r="E8" i="9"/>
  <c r="C19" i="9"/>
  <c r="E19" i="9"/>
  <c r="I19" i="9" s="1"/>
  <c r="C21" i="9"/>
  <c r="G11" i="9"/>
  <c r="I20" i="9"/>
  <c r="G20" i="9"/>
  <c r="G18" i="9"/>
  <c r="E21" i="9"/>
  <c r="I16" i="9"/>
  <c r="G16" i="9"/>
  <c r="I11" i="9"/>
  <c r="I10" i="9"/>
  <c r="G10" i="9"/>
  <c r="G8" i="9"/>
  <c r="AE50" i="8"/>
  <c r="AC49" i="8"/>
  <c r="AC51" i="8" s="1"/>
  <c r="AL64" i="8"/>
  <c r="AL63" i="8"/>
  <c r="AL59" i="8"/>
  <c r="AL58" i="8"/>
  <c r="AL57" i="8"/>
  <c r="AL45" i="8"/>
  <c r="AA43" i="8"/>
  <c r="AA60" i="8"/>
  <c r="R26" i="8"/>
  <c r="T32" i="8"/>
  <c r="R32" i="8"/>
  <c r="P35" i="8"/>
  <c r="C18" i="8"/>
  <c r="G18" i="8" s="1"/>
  <c r="C17" i="8"/>
  <c r="G17" i="8" s="1"/>
  <c r="C16" i="8"/>
  <c r="G16" i="8" s="1"/>
  <c r="C15" i="8"/>
  <c r="I19" i="8"/>
  <c r="E19" i="8"/>
  <c r="AI51" i="8"/>
  <c r="AA51" i="8"/>
  <c r="AG51" i="8"/>
  <c r="AK49" i="8"/>
  <c r="AI46" i="8"/>
  <c r="AG46" i="8"/>
  <c r="AE46" i="8"/>
  <c r="AC46" i="8"/>
  <c r="AA46" i="8"/>
  <c r="AA52" i="8" s="1"/>
  <c r="AK45" i="8"/>
  <c r="AK44" i="8"/>
  <c r="AK43" i="8"/>
  <c r="AI65" i="8"/>
  <c r="AG65" i="8"/>
  <c r="AA65" i="8"/>
  <c r="AE65" i="8"/>
  <c r="AC65" i="8"/>
  <c r="AI60" i="8"/>
  <c r="AG60" i="8"/>
  <c r="AE60" i="8"/>
  <c r="AC60" i="8"/>
  <c r="AK59" i="8"/>
  <c r="AK58" i="8"/>
  <c r="P29" i="8"/>
  <c r="R29" i="8"/>
  <c r="I11" i="8"/>
  <c r="E11" i="8"/>
  <c r="E36" i="7"/>
  <c r="C35" i="7"/>
  <c r="C37" i="7" s="1"/>
  <c r="G5" i="7"/>
  <c r="G6" i="7"/>
  <c r="J25" i="7"/>
  <c r="G28" i="7"/>
  <c r="G27" i="7"/>
  <c r="G9" i="7"/>
  <c r="G7" i="7"/>
  <c r="J6" i="7"/>
  <c r="G12" i="7"/>
  <c r="G11" i="7"/>
  <c r="G179" i="6"/>
  <c r="C178" i="6"/>
  <c r="J20" i="4"/>
  <c r="E168" i="6"/>
  <c r="E169" i="6" s="1"/>
  <c r="E171" i="6" s="1"/>
  <c r="J17" i="4"/>
  <c r="D20" i="4"/>
  <c r="C153" i="6"/>
  <c r="C160" i="6"/>
  <c r="C155" i="6"/>
  <c r="C161" i="6"/>
  <c r="C154" i="6"/>
  <c r="C162" i="6"/>
  <c r="C163" i="6"/>
  <c r="C159" i="6"/>
  <c r="C156" i="6"/>
  <c r="C164" i="6"/>
  <c r="C165" i="6"/>
  <c r="C158" i="6"/>
  <c r="C166" i="6"/>
  <c r="C157" i="6"/>
  <c r="C167" i="6"/>
  <c r="C168" i="6"/>
  <c r="C144" i="6"/>
  <c r="C143" i="6"/>
  <c r="C135" i="6"/>
  <c r="C134" i="6"/>
  <c r="E119" i="6"/>
  <c r="E112" i="6"/>
  <c r="C101" i="6"/>
  <c r="C100" i="6"/>
  <c r="C99" i="6"/>
  <c r="E102" i="6"/>
  <c r="E104" i="6" s="1"/>
  <c r="C89" i="6"/>
  <c r="C82" i="6"/>
  <c r="E84" i="6"/>
  <c r="E77" i="6"/>
  <c r="C75" i="6"/>
  <c r="G75" i="6" s="1"/>
  <c r="C67" i="6"/>
  <c r="C66" i="6"/>
  <c r="I66" i="6" s="1"/>
  <c r="C65" i="6"/>
  <c r="I65" i="6" s="1"/>
  <c r="C56" i="6"/>
  <c r="C48" i="6"/>
  <c r="C46" i="6"/>
  <c r="C45" i="6"/>
  <c r="C37" i="6"/>
  <c r="G37" i="6" s="1"/>
  <c r="C36" i="6"/>
  <c r="C28" i="6"/>
  <c r="C27" i="6"/>
  <c r="E29" i="6"/>
  <c r="E31" i="6" s="1"/>
  <c r="C26" i="6"/>
  <c r="C18" i="6"/>
  <c r="C17" i="6"/>
  <c r="C16" i="6"/>
  <c r="C15" i="6"/>
  <c r="C14" i="6"/>
  <c r="C5" i="6"/>
  <c r="T26" i="8" s="1"/>
  <c r="C4" i="6"/>
  <c r="C8" i="8" s="1"/>
  <c r="G8" i="8" s="1"/>
  <c r="E180" i="6"/>
  <c r="E182" i="6" s="1"/>
  <c r="E145" i="6"/>
  <c r="E147" i="6" s="1"/>
  <c r="E136" i="6"/>
  <c r="E127" i="6"/>
  <c r="F92" i="6"/>
  <c r="E92" i="6"/>
  <c r="C88" i="6" s="1"/>
  <c r="E68" i="6"/>
  <c r="E70" i="6" s="1"/>
  <c r="K65" i="6"/>
  <c r="E58" i="6"/>
  <c r="E60" i="6" s="1"/>
  <c r="E49" i="6"/>
  <c r="E51" i="6" s="1"/>
  <c r="F48" i="6"/>
  <c r="F46" i="6"/>
  <c r="F45" i="6"/>
  <c r="E38" i="6"/>
  <c r="E40" i="6" s="1"/>
  <c r="F27" i="6"/>
  <c r="F26" i="6"/>
  <c r="E19" i="6"/>
  <c r="E21" i="6" s="1"/>
  <c r="C13" i="6"/>
  <c r="G13" i="6" s="1"/>
  <c r="E6" i="6"/>
  <c r="E8" i="6" s="1"/>
  <c r="E10" i="1"/>
  <c r="E11" i="1"/>
  <c r="E12" i="1"/>
  <c r="E13" i="1"/>
  <c r="E14" i="1"/>
  <c r="E18" i="1"/>
  <c r="E19" i="1"/>
  <c r="E20" i="1"/>
  <c r="E21" i="1"/>
  <c r="E22" i="1"/>
  <c r="E28" i="1"/>
  <c r="E29" i="1"/>
  <c r="E30" i="1"/>
  <c r="E31" i="1"/>
  <c r="E32" i="1"/>
  <c r="E33" i="1"/>
  <c r="E37" i="1"/>
  <c r="E38" i="1" s="1"/>
  <c r="E41" i="1"/>
  <c r="E42" i="1"/>
  <c r="E43" i="1"/>
  <c r="E44" i="1"/>
  <c r="E45" i="1"/>
  <c r="E73" i="1"/>
  <c r="E74" i="1"/>
  <c r="K10" i="5"/>
  <c r="G10" i="5"/>
  <c r="H45" i="1"/>
  <c r="G45" i="1"/>
  <c r="T33" i="8" l="1"/>
  <c r="T35" i="8" s="1"/>
  <c r="G19" i="9"/>
  <c r="G21" i="9" s="1"/>
  <c r="G13" i="9"/>
  <c r="E13" i="9"/>
  <c r="I8" i="9"/>
  <c r="I13" i="9" s="1"/>
  <c r="C13" i="9"/>
  <c r="I18" i="9"/>
  <c r="I21" i="9" s="1"/>
  <c r="T34" i="8"/>
  <c r="V34" i="8" s="1"/>
  <c r="AG66" i="8"/>
  <c r="AA66" i="8"/>
  <c r="C7" i="8"/>
  <c r="G7" i="8" s="1"/>
  <c r="AK63" i="8"/>
  <c r="AK50" i="8"/>
  <c r="V32" i="8"/>
  <c r="R35" i="8"/>
  <c r="AI66" i="8"/>
  <c r="AI52" i="8"/>
  <c r="C19" i="8"/>
  <c r="AC52" i="8"/>
  <c r="G15" i="8"/>
  <c r="G19" i="8" s="1"/>
  <c r="AK57" i="8"/>
  <c r="AE66" i="8"/>
  <c r="AK64" i="8"/>
  <c r="V26" i="8"/>
  <c r="AC66" i="8"/>
  <c r="AK46" i="8"/>
  <c r="AG52" i="8"/>
  <c r="AE51" i="8"/>
  <c r="AE52" i="8" s="1"/>
  <c r="G36" i="7"/>
  <c r="G33" i="7"/>
  <c r="E26" i="7"/>
  <c r="G32" i="7"/>
  <c r="G34" i="7"/>
  <c r="E10" i="7"/>
  <c r="E35" i="7"/>
  <c r="E37" i="7" s="1"/>
  <c r="G8" i="7"/>
  <c r="G10" i="7" s="1"/>
  <c r="G25" i="7"/>
  <c r="G22" i="7"/>
  <c r="G23" i="7"/>
  <c r="G24" i="7"/>
  <c r="G31" i="7"/>
  <c r="G67" i="6"/>
  <c r="C102" i="6"/>
  <c r="C58" i="6"/>
  <c r="G58" i="6" s="1"/>
  <c r="I37" i="6"/>
  <c r="E94" i="6"/>
  <c r="K66" i="6"/>
  <c r="L66" i="6" s="1"/>
  <c r="C29" i="6"/>
  <c r="C49" i="6"/>
  <c r="G49" i="6" s="1"/>
  <c r="C136" i="6"/>
  <c r="L65" i="6"/>
  <c r="C92" i="6"/>
  <c r="C94" i="6" s="1"/>
  <c r="C38" i="6"/>
  <c r="C10" i="8" s="1"/>
  <c r="G36" i="6"/>
  <c r="C19" i="6"/>
  <c r="C68" i="6"/>
  <c r="C145" i="6"/>
  <c r="F49" i="6"/>
  <c r="C169" i="6"/>
  <c r="C127" i="6"/>
  <c r="C180" i="6"/>
  <c r="C6" i="6"/>
  <c r="E46" i="1"/>
  <c r="E48" i="1" s="1"/>
  <c r="E34" i="1"/>
  <c r="E15" i="1"/>
  <c r="E23" i="1"/>
  <c r="V33" i="8" l="1"/>
  <c r="AK51" i="8"/>
  <c r="AK52" i="8" s="1"/>
  <c r="AK65" i="8"/>
  <c r="G10" i="8"/>
  <c r="T28" i="8"/>
  <c r="V28" i="8" s="1"/>
  <c r="V35" i="8"/>
  <c r="AK60" i="8"/>
  <c r="G37" i="7"/>
  <c r="I24" i="7"/>
  <c r="J24" i="7" s="1"/>
  <c r="E29" i="7"/>
  <c r="E39" i="7" s="1"/>
  <c r="E40" i="7"/>
  <c r="G13" i="7"/>
  <c r="G15" i="7"/>
  <c r="E13" i="7"/>
  <c r="I25" i="7"/>
  <c r="K25" i="7" s="1"/>
  <c r="G35" i="7"/>
  <c r="C10" i="7"/>
  <c r="C13" i="7" s="1"/>
  <c r="C26" i="7"/>
  <c r="E49" i="1"/>
  <c r="G38" i="6"/>
  <c r="E24" i="1"/>
  <c r="AK66" i="8" l="1"/>
  <c r="E51" i="1"/>
  <c r="C29" i="7"/>
  <c r="C40" i="7"/>
  <c r="G40" i="7" s="1"/>
  <c r="I40" i="7" s="1"/>
  <c r="G26" i="7"/>
  <c r="G29" i="7" l="1"/>
  <c r="C39" i="7"/>
  <c r="G39" i="7" s="1"/>
  <c r="H43" i="1" l="1"/>
  <c r="H46" i="1" s="1"/>
  <c r="H48" i="1" s="1"/>
  <c r="I43" i="1"/>
  <c r="I46" i="1" s="1"/>
  <c r="I48" i="1" s="1"/>
  <c r="H15" i="1"/>
  <c r="I15" i="1"/>
  <c r="H23" i="1"/>
  <c r="I23" i="1"/>
  <c r="I24" i="1" s="1"/>
  <c r="H34" i="1"/>
  <c r="I34" i="1"/>
  <c r="H38" i="1"/>
  <c r="I38" i="1"/>
  <c r="H49" i="1" l="1"/>
  <c r="I49" i="1"/>
  <c r="I51" i="1"/>
  <c r="H24" i="1"/>
  <c r="H51" i="1" s="1"/>
  <c r="G47" i="1"/>
  <c r="C24" i="5"/>
  <c r="J14" i="4"/>
  <c r="J34" i="4"/>
  <c r="E34" i="4"/>
  <c r="D18" i="4"/>
  <c r="D17" i="4" s="1"/>
  <c r="H31" i="4"/>
  <c r="C34" i="4"/>
  <c r="H27" i="4"/>
  <c r="H25" i="4"/>
  <c r="H22" i="4"/>
  <c r="H21" i="4"/>
  <c r="H20" i="4"/>
  <c r="C182" i="6" s="1"/>
  <c r="H19" i="4"/>
  <c r="H11" i="4"/>
  <c r="C119" i="6" s="1"/>
  <c r="H12" i="4"/>
  <c r="C129" i="6" s="1"/>
  <c r="H10" i="4"/>
  <c r="C112" i="6" s="1"/>
  <c r="E23" i="4"/>
  <c r="F23" i="4"/>
  <c r="G23" i="4"/>
  <c r="D13" i="4"/>
  <c r="E13" i="4"/>
  <c r="F13" i="4"/>
  <c r="F24" i="4" s="1"/>
  <c r="F26" i="4" s="1"/>
  <c r="F28" i="4" s="1"/>
  <c r="F32" i="4" s="1"/>
  <c r="G13" i="4"/>
  <c r="C13" i="4"/>
  <c r="J12" i="4" l="1"/>
  <c r="E129" i="6" s="1"/>
  <c r="E138" i="6"/>
  <c r="G24" i="4"/>
  <c r="G26" i="4" s="1"/>
  <c r="G28" i="4" s="1"/>
  <c r="G32" i="4" s="1"/>
  <c r="F29" i="4"/>
  <c r="J23" i="4"/>
  <c r="E24" i="4"/>
  <c r="E26" i="4" s="1"/>
  <c r="E28" i="4" s="1"/>
  <c r="E32" i="4" s="1"/>
  <c r="H13" i="4"/>
  <c r="D23" i="4"/>
  <c r="D24" i="4" s="1"/>
  <c r="D26" i="4" s="1"/>
  <c r="D28" i="4" s="1"/>
  <c r="G29" i="4" l="1"/>
  <c r="J13" i="4"/>
  <c r="J24" i="4" s="1"/>
  <c r="J26" i="4" s="1"/>
  <c r="J28" i="4" s="1"/>
  <c r="D30" i="4"/>
  <c r="D29" i="4" s="1"/>
  <c r="D32" i="4"/>
  <c r="E29" i="4"/>
  <c r="J29" i="4" l="1"/>
  <c r="E19" i="5" s="1"/>
  <c r="J32" i="4"/>
  <c r="J33" i="4" s="1"/>
  <c r="C18" i="4"/>
  <c r="C16" i="4"/>
  <c r="H16" i="4" s="1"/>
  <c r="I36" i="7" s="1"/>
  <c r="C15" i="4"/>
  <c r="H15" i="4" s="1"/>
  <c r="C147" i="6" s="1"/>
  <c r="C14" i="4"/>
  <c r="J47" i="1"/>
  <c r="J17" i="1"/>
  <c r="J16" i="1"/>
  <c r="F45" i="1"/>
  <c r="J45" i="1" s="1"/>
  <c r="F44" i="1"/>
  <c r="F43" i="1"/>
  <c r="F42" i="1"/>
  <c r="F41" i="1"/>
  <c r="G41" i="1" s="1"/>
  <c r="F37" i="1"/>
  <c r="J37" i="1" s="1"/>
  <c r="J38" i="1" s="1"/>
  <c r="F29" i="1"/>
  <c r="F30" i="1"/>
  <c r="J30" i="1" s="1"/>
  <c r="F31" i="1"/>
  <c r="J31" i="1" s="1"/>
  <c r="F32" i="1"/>
  <c r="J32" i="1" s="1"/>
  <c r="C84" i="6" s="1"/>
  <c r="F33" i="1"/>
  <c r="J33" i="1" s="1"/>
  <c r="C104" i="6" s="1"/>
  <c r="F28" i="1"/>
  <c r="J28" i="1" s="1"/>
  <c r="C51" i="6" s="1"/>
  <c r="F22" i="1"/>
  <c r="J22" i="1" s="1"/>
  <c r="F21" i="1"/>
  <c r="J21" i="1" s="1"/>
  <c r="I39" i="7" s="1"/>
  <c r="F20" i="1"/>
  <c r="J20" i="1" s="1"/>
  <c r="G16" i="7" s="1"/>
  <c r="F19" i="1"/>
  <c r="F18" i="1"/>
  <c r="J18" i="1" s="1"/>
  <c r="C40" i="6" s="1"/>
  <c r="F11" i="1"/>
  <c r="J11" i="1" s="1"/>
  <c r="F12" i="1"/>
  <c r="J12" i="1" s="1"/>
  <c r="F13" i="1"/>
  <c r="J13" i="1" s="1"/>
  <c r="C21" i="6" s="1"/>
  <c r="F14" i="1"/>
  <c r="J14" i="1" s="1"/>
  <c r="C31" i="6" s="1"/>
  <c r="F10" i="1"/>
  <c r="J10" i="1" s="1"/>
  <c r="C8" i="6" s="1"/>
  <c r="E10" i="3"/>
  <c r="G19" i="1"/>
  <c r="G42" i="1"/>
  <c r="G38" i="1"/>
  <c r="G34" i="1"/>
  <c r="G15" i="1"/>
  <c r="J29" i="1" l="1"/>
  <c r="C60" i="6" s="1"/>
  <c r="C9" i="8"/>
  <c r="T27" i="8" s="1"/>
  <c r="AL44" i="8"/>
  <c r="C77" i="6"/>
  <c r="AL49" i="8"/>
  <c r="C70" i="6"/>
  <c r="AL50" i="8"/>
  <c r="C11" i="8"/>
  <c r="J42" i="1"/>
  <c r="J19" i="1"/>
  <c r="J41" i="1"/>
  <c r="J15" i="1"/>
  <c r="J34" i="1"/>
  <c r="J23" i="1"/>
  <c r="C17" i="4"/>
  <c r="H17" i="4" s="1"/>
  <c r="C171" i="6" s="1"/>
  <c r="H18" i="4"/>
  <c r="H14" i="4"/>
  <c r="C138" i="6" s="1"/>
  <c r="G23" i="1"/>
  <c r="G24" i="1" s="1"/>
  <c r="F38" i="1"/>
  <c r="F34" i="1"/>
  <c r="F15" i="1"/>
  <c r="F23" i="1"/>
  <c r="F46" i="1"/>
  <c r="F48" i="1" s="1"/>
  <c r="G9" i="8" l="1"/>
  <c r="G11" i="8" s="1"/>
  <c r="V27" i="8"/>
  <c r="V29" i="8" s="1"/>
  <c r="T29" i="8"/>
  <c r="J24" i="1"/>
  <c r="C23" i="4"/>
  <c r="C24" i="4" s="1"/>
  <c r="C26" i="4" s="1"/>
  <c r="C28" i="4" s="1"/>
  <c r="C32" i="4" s="1"/>
  <c r="H23" i="4"/>
  <c r="H24" i="4" s="1"/>
  <c r="H26" i="4" s="1"/>
  <c r="H28" i="4" s="1"/>
  <c r="H32" i="4" s="1"/>
  <c r="F49" i="1"/>
  <c r="F24" i="1"/>
  <c r="F51" i="1" l="1"/>
  <c r="C29" i="4"/>
  <c r="C33" i="4"/>
  <c r="G23" i="5"/>
  <c r="K23" i="5" s="1"/>
  <c r="G22" i="5"/>
  <c r="K22" i="5" s="1"/>
  <c r="I21" i="5"/>
  <c r="I24" i="5" s="1"/>
  <c r="E21" i="5"/>
  <c r="E24" i="5" s="1"/>
  <c r="C21" i="5"/>
  <c r="G20" i="5"/>
  <c r="K20" i="5" s="1"/>
  <c r="G19" i="5"/>
  <c r="K19" i="5" s="1"/>
  <c r="G18" i="5"/>
  <c r="G15" i="5"/>
  <c r="K15" i="5" s="1"/>
  <c r="G14" i="5"/>
  <c r="C13" i="5"/>
  <c r="G12" i="5"/>
  <c r="K12" i="5" s="1"/>
  <c r="L46" i="1"/>
  <c r="L48" i="1" s="1"/>
  <c r="L38" i="1"/>
  <c r="L34" i="1"/>
  <c r="L23" i="1"/>
  <c r="L15" i="1"/>
  <c r="K18" i="5" l="1"/>
  <c r="G21" i="5"/>
  <c r="K21" i="5" s="1"/>
  <c r="L24" i="1"/>
  <c r="C16" i="5"/>
  <c r="C26" i="5" s="1"/>
  <c r="L49" i="1"/>
  <c r="L51" i="1" l="1"/>
  <c r="G24" i="5"/>
  <c r="K24" i="5"/>
  <c r="M21" i="5"/>
  <c r="K14" i="5" l="1"/>
  <c r="D34" i="4" l="1"/>
  <c r="D33" i="4" s="1"/>
  <c r="E33" i="4"/>
  <c r="F34" i="4" l="1"/>
  <c r="F33" i="4" s="1"/>
  <c r="H30" i="4"/>
  <c r="H34" i="4" l="1"/>
  <c r="H33" i="4" s="1"/>
  <c r="G44" i="1"/>
  <c r="I11" i="5"/>
  <c r="I13" i="5" s="1"/>
  <c r="I16" i="5" s="1"/>
  <c r="I26" i="5" s="1"/>
  <c r="H29" i="4"/>
  <c r="E11" i="5" s="1"/>
  <c r="G34" i="4"/>
  <c r="G33" i="4" s="1"/>
  <c r="G11" i="5" l="1"/>
  <c r="E13" i="5"/>
  <c r="E16" i="5" s="1"/>
  <c r="J44" i="1"/>
  <c r="G43" i="1"/>
  <c r="J43" i="1" l="1"/>
  <c r="G46" i="1"/>
  <c r="G48" i="1" s="1"/>
  <c r="G49" i="1" s="1"/>
  <c r="G51" i="1" s="1"/>
  <c r="G13" i="5"/>
  <c r="K11" i="5"/>
  <c r="J46" i="1" l="1"/>
  <c r="J48" i="1" s="1"/>
  <c r="E26" i="5"/>
  <c r="K13" i="5"/>
  <c r="G16" i="5"/>
  <c r="J67" i="1" l="1"/>
  <c r="G26" i="5"/>
  <c r="J49" i="1"/>
  <c r="J51" i="1" s="1"/>
  <c r="K16" i="5"/>
  <c r="K26" i="5" s="1"/>
</calcChain>
</file>

<file path=xl/sharedStrings.xml><?xml version="1.0" encoding="utf-8"?>
<sst xmlns="http://schemas.openxmlformats.org/spreadsheetml/2006/main" count="1729" uniqueCount="688">
  <si>
    <t>INNOVA INVESTMENT ТОО</t>
  </si>
  <si>
    <t>Оборотно-сальдовая ведомость за 1 квартал 2016 г.</t>
  </si>
  <si>
    <t>Выводимые данные:</t>
  </si>
  <si>
    <t>БУ (данные бухгалтерского учета)</t>
  </si>
  <si>
    <t>Счет, Наименование</t>
  </si>
  <si>
    <t>Сальдо на начало периода</t>
  </si>
  <si>
    <t>Обороты за период</t>
  </si>
  <si>
    <t>Сальдо на конец периода</t>
  </si>
  <si>
    <t>Субконто1</t>
  </si>
  <si>
    <t>Дебет</t>
  </si>
  <si>
    <t>Кредит</t>
  </si>
  <si>
    <t>1000, Денежные средства</t>
  </si>
  <si>
    <t>1010, Денежные средства в кассе</t>
  </si>
  <si>
    <t>1020, Денежные средства в пути</t>
  </si>
  <si>
    <t>1021, Денежные средства в пути</t>
  </si>
  <si>
    <t>1030, Денежные средства на текущих банковских счетах</t>
  </si>
  <si>
    <t>1200, Краткосрочная дебиторская задолженность</t>
  </si>
  <si>
    <t>1250, Краткосрочная дебиторская задолженность работников</t>
  </si>
  <si>
    <t>1251, Краткосрочная задолженность подотчетных лиц</t>
  </si>
  <si>
    <t>1280, Прочая краткосрочная дебиторская задолженность</t>
  </si>
  <si>
    <t>1284, Прочая краткосрочная дебиторская задолженность</t>
  </si>
  <si>
    <t>1400, Текущие налоговые активы</t>
  </si>
  <si>
    <t>1410, Корпоративный подоходный налог</t>
  </si>
  <si>
    <t>1420, Налог на добавленную стоимость</t>
  </si>
  <si>
    <t>1430, Прочие налоги и другие обязательные платежи в бюджет</t>
  </si>
  <si>
    <t>Земельный налог</t>
  </si>
  <si>
    <t>КПН с юридических лиц нерезидентов</t>
  </si>
  <si>
    <t>Налог на имущество</t>
  </si>
  <si>
    <t>Обязательные пенсионные взносы</t>
  </si>
  <si>
    <t>Обязательные социальные отчисления</t>
  </si>
  <si>
    <t>Плата за загрязнение окружающей среды</t>
  </si>
  <si>
    <t>1600, Прочие краткосрочные активы</t>
  </si>
  <si>
    <t>1610, Краткосрочные авансы выданные</t>
  </si>
  <si>
    <t>1620, Краткосрочные расходы будущих периодов</t>
  </si>
  <si>
    <t>2100, Долгосрочная дебиторская задолженность</t>
  </si>
  <si>
    <t>2180, Прочая долгосрочная дебиторская задолженность</t>
  </si>
  <si>
    <t>2184, Прочая долгосрочная дебиторская задолженность</t>
  </si>
  <si>
    <t>2185, Прочая долгосрочная дебиторская задолженность</t>
  </si>
  <si>
    <t>2200, Инвестиции учитываемые методом долевого участия</t>
  </si>
  <si>
    <t>2210, Инвестиции, учитываемые методом долевого участия</t>
  </si>
  <si>
    <t>2700, Нематериальные активы</t>
  </si>
  <si>
    <t>2730, Прочие нематериальные активы</t>
  </si>
  <si>
    <t>2740, Амортизация прочих нематериальных активов</t>
  </si>
  <si>
    <t>3000, Краткосрочные финансовые обязательства</t>
  </si>
  <si>
    <t>3040, Текущая часть долгосрочных финансовых обязательств</t>
  </si>
  <si>
    <t>3100, Обязательства по налогам</t>
  </si>
  <si>
    <t>3120, Индивидуальный подоходный налог</t>
  </si>
  <si>
    <t>3150, Социальный налог</t>
  </si>
  <si>
    <t>3160, Земельный налог</t>
  </si>
  <si>
    <t>3190, Прочие налоги</t>
  </si>
  <si>
    <t>3200, Обязательства по другим обязательным и добровольным платежам</t>
  </si>
  <si>
    <t>3210, Обязательства по социальному страхованию</t>
  </si>
  <si>
    <t>3220, Обязательства по пенсионным отчислениям</t>
  </si>
  <si>
    <t>3300, Краткосрочная кредиторская задолженность</t>
  </si>
  <si>
    <t>3310, Краткосрочная задолженность поставщикам и подрядчикам</t>
  </si>
  <si>
    <t>3350, Краткосрочная задолженность по оплате труда</t>
  </si>
  <si>
    <t>3380, Краткосрочные вознаграждения к выплате</t>
  </si>
  <si>
    <t>3390, Прочая краткосрочная кредиторская задолженность</t>
  </si>
  <si>
    <t>3396, Задолженность перед подотчетными лицами</t>
  </si>
  <si>
    <t>3397, Прочая краткосрочная кредиторская задолженность</t>
  </si>
  <si>
    <t>3400, Краткосрочные оценочные обязательства</t>
  </si>
  <si>
    <t>3430, Краткосрочные оценочные обязательства по вознаграждениям работникам</t>
  </si>
  <si>
    <t>3500, Прочие краткосрочные обязательства</t>
  </si>
  <si>
    <t>3510, Краткосрочные авансы полученные</t>
  </si>
  <si>
    <t>4300, Отложенные налоговые обязательства</t>
  </si>
  <si>
    <t>4310, Отложенные налоговые обязательства по корпоративному подоходному налогу</t>
  </si>
  <si>
    <t>5000, Уставный капитал</t>
  </si>
  <si>
    <t>5030, Вклады и паи</t>
  </si>
  <si>
    <t>5400, Резервы</t>
  </si>
  <si>
    <t>5420, Резерв на переоценку основных средств</t>
  </si>
  <si>
    <t>5500, Нераспределенная прибыль непокрытый убыток</t>
  </si>
  <si>
    <t>5520, Нераспределенная прибыль непокрытый убыток предыдущих лет</t>
  </si>
  <si>
    <t>5600, Итоговая прибыль итоговый убыток</t>
  </si>
  <si>
    <t>5610, Итоговая прибыль итоговый убыток</t>
  </si>
  <si>
    <t>6100, Доходы от финансирования</t>
  </si>
  <si>
    <t>6110, Доходы по вознаграждениям</t>
  </si>
  <si>
    <t>6160, Прочие доходы от финансирования</t>
  </si>
  <si>
    <t>7200, Административные расходы</t>
  </si>
  <si>
    <t>7210, Административные расходы</t>
  </si>
  <si>
    <t>7300, Расходы на финансирование</t>
  </si>
  <si>
    <t>7310, Расходы по вознаграждениям</t>
  </si>
  <si>
    <t>Итого</t>
  </si>
  <si>
    <t>ТОО "Magnetic"</t>
  </si>
  <si>
    <t>Индивидуальный подоходный налог</t>
  </si>
  <si>
    <t>Пеня по ИПН</t>
  </si>
  <si>
    <t>Пеня по налогу на имущество</t>
  </si>
  <si>
    <t>Пеня по пенсионному фонду</t>
  </si>
  <si>
    <t>Пеня по соц.отчислению</t>
  </si>
  <si>
    <t>Социальный налог</t>
  </si>
  <si>
    <t>2300, Инвестиции в недвижимость</t>
  </si>
  <si>
    <t>2310, Инвестиции в недвижимость</t>
  </si>
  <si>
    <t>3180, Налог на имущество</t>
  </si>
  <si>
    <t>5510, Нераспределенная прибыль непокрытый убыток отчетного года</t>
  </si>
  <si>
    <t>Анализ счета 5610 за 1 квартал 2016 г.</t>
  </si>
  <si>
    <t>Счет</t>
  </si>
  <si>
    <t>Кор. Счет</t>
  </si>
  <si>
    <t>Начальное сальдо</t>
  </si>
  <si>
    <t>Оборот</t>
  </si>
  <si>
    <t>Конечное сальдо</t>
  </si>
  <si>
    <t>Анализ счета 1000 за 1 квартал 2016 г.</t>
  </si>
  <si>
    <t>Кор. Субконто1</t>
  </si>
  <si>
    <t>ДБ АО Сбербанк</t>
  </si>
  <si>
    <t>АО Народный Банк Казахстана</t>
  </si>
  <si>
    <t>Казахстанская фондовая биржа АО</t>
  </si>
  <si>
    <t>Аудиторская компания ТрастФинАудит ТОО</t>
  </si>
  <si>
    <t>АО "С.А.С."</t>
  </si>
  <si>
    <t>Единый регистратор ЦБ АО</t>
  </si>
  <si>
    <t>Инвестиционный Финансовый Дом "RESMI" АО</t>
  </si>
  <si>
    <t>TULPAR EurAsia ТОО</t>
  </si>
  <si>
    <t>Бастау ГКП</t>
  </si>
  <si>
    <t>Тоспа Су ГКП</t>
  </si>
  <si>
    <t>АлматыЭнергоСбытТОО</t>
  </si>
  <si>
    <t>Бейсенбаев Габит Ермекович</t>
  </si>
  <si>
    <t>Оборотно-сальдовая ведомость по счету 7210 за 1 квартал 2016 г.</t>
  </si>
  <si>
    <t>Статьи затрат</t>
  </si>
  <si>
    <t>&lt;...&gt;</t>
  </si>
  <si>
    <t>Абонентская плата за телефон</t>
  </si>
  <si>
    <t>Амортизация нематериальных активов</t>
  </si>
  <si>
    <t>Аренда помещения</t>
  </si>
  <si>
    <t>Заработная плата</t>
  </si>
  <si>
    <t>Курьерские услуги</t>
  </si>
  <si>
    <t>Листинговый сбор</t>
  </si>
  <si>
    <t>Расходы будущих периодов</t>
  </si>
  <si>
    <t>Свидетельствование подлинности копии документов</t>
  </si>
  <si>
    <t>Социальные отчисления</t>
  </si>
  <si>
    <t>Страхование гражданско-правовой ответственности</t>
  </si>
  <si>
    <t>Услуги банка</t>
  </si>
  <si>
    <t>Услуги брокера</t>
  </si>
  <si>
    <t>Канализация</t>
  </si>
  <si>
    <t>Страхование</t>
  </si>
  <si>
    <t>Холодная вода</t>
  </si>
  <si>
    <t>Электроэнергия</t>
  </si>
  <si>
    <t>Оборотно-сальдовая ведомость по счету 7310 за 1 квартал 2016 г.</t>
  </si>
  <si>
    <t>Проценты по выпущенным облигациям</t>
  </si>
  <si>
    <t>Расходы связанные с амортизацией дисконта ценных бумаг</t>
  </si>
  <si>
    <t xml:space="preserve">ТОО "Innova Investment" и его дочерние компании </t>
  </si>
  <si>
    <t>АКТИВЫ</t>
  </si>
  <si>
    <t>Краткосрочные активы</t>
  </si>
  <si>
    <t>Денежные средства</t>
  </si>
  <si>
    <t>Краткосрочная дебиторская задолженность</t>
  </si>
  <si>
    <t>Запасы</t>
  </si>
  <si>
    <t>Текущий подоходный налог</t>
  </si>
  <si>
    <t>Текущие налоговые активы</t>
  </si>
  <si>
    <t>Прочие краткосрочные активы</t>
  </si>
  <si>
    <t>Итого краткосрочных активов</t>
  </si>
  <si>
    <t>Долгосрочные активы</t>
  </si>
  <si>
    <t>Долгосрочная дебиторская задолженность</t>
  </si>
  <si>
    <t>Инвестиции в дочерние компании</t>
  </si>
  <si>
    <t>Инвестиционная недвижимость</t>
  </si>
  <si>
    <t>Основные средства</t>
  </si>
  <si>
    <t>Нематериальные активы</t>
  </si>
  <si>
    <t>Гудвил</t>
  </si>
  <si>
    <t>Итого долгосрочных активов</t>
  </si>
  <si>
    <t>ИТОГО АКТИВЫ</t>
  </si>
  <si>
    <t>ОБЯЗАТЕЛЬСТВА И КАПИТАЛ</t>
  </si>
  <si>
    <t>Краткосрочные обязательства</t>
  </si>
  <si>
    <t>Обязательства по налогам</t>
  </si>
  <si>
    <t>Обязательства по другим обязательным и добровольным платежам</t>
  </si>
  <si>
    <t>Краткосрочные финансовые обязательства</t>
  </si>
  <si>
    <t>Краткосрочная кредиторская задолженность</t>
  </si>
  <si>
    <t>Краткосрочные оценочные обязательства</t>
  </si>
  <si>
    <t>Прочие краткосрочные обязательства</t>
  </si>
  <si>
    <t>Итого краткосрочных обязательств</t>
  </si>
  <si>
    <t>Долгосрочные обязательства</t>
  </si>
  <si>
    <t>Отложенные налоговые обязательства</t>
  </si>
  <si>
    <t>Итого долгосрочных обязательств</t>
  </si>
  <si>
    <t>Капитал</t>
  </si>
  <si>
    <t>Уставный капитал</t>
  </si>
  <si>
    <t>Резервы</t>
  </si>
  <si>
    <t>Нераспределенная прибыль</t>
  </si>
  <si>
    <t>текущего периода</t>
  </si>
  <si>
    <t>предыдущих периодов</t>
  </si>
  <si>
    <t>Итого капитал участников ТОО "INNOVA INVESTMENT"</t>
  </si>
  <si>
    <t>Доля неконтролирующих участников</t>
  </si>
  <si>
    <t>Итого капитал</t>
  </si>
  <si>
    <t>ИТОГО ОБЯЗАТЕЛЬСТВА И КАПИТАЛ</t>
  </si>
  <si>
    <t>Левередж</t>
  </si>
  <si>
    <t>ПО СОСТОЯНИЮ НА 31 МАРТА 2016 ГОДА</t>
  </si>
  <si>
    <t>На 31 декабря 2015 года</t>
  </si>
  <si>
    <t>Доход от оказания услуг</t>
  </si>
  <si>
    <t>Доходы в виде вознаграждений и доходы по дивидендам</t>
  </si>
  <si>
    <t>Прочие доходы</t>
  </si>
  <si>
    <t>Итого доходов от операционной деятельности</t>
  </si>
  <si>
    <t>Финансовые доходы</t>
  </si>
  <si>
    <t>Расходы по финансированию</t>
  </si>
  <si>
    <t>Износ и амортизация</t>
  </si>
  <si>
    <t>Административные расходы</t>
  </si>
  <si>
    <t>Расходы на персонал</t>
  </si>
  <si>
    <t>Убыток от обесценения финансовых активов,  имеющихся в наличии для продажи</t>
  </si>
  <si>
    <t>Прочие расходы</t>
  </si>
  <si>
    <t>Чистый убыток от выбытия нематериальных активов</t>
  </si>
  <si>
    <t>Итого расходов от операционной деятельности</t>
  </si>
  <si>
    <t>Результаты операционной деятельности</t>
  </si>
  <si>
    <t>Доход от переоценки инвестиционной недвижимости</t>
  </si>
  <si>
    <t>Прибыль/(убыток) до налогообложения</t>
  </si>
  <si>
    <t>Расходы по подоходному налогу</t>
  </si>
  <si>
    <t>Чистый убыток за период</t>
  </si>
  <si>
    <t>Относимый на участников ТОО "INNOVA INVESTMENT"</t>
  </si>
  <si>
    <t>Прочий совокупный доход</t>
  </si>
  <si>
    <t>Итого совокупный убыток за период</t>
  </si>
  <si>
    <t>тыс. тенге</t>
  </si>
  <si>
    <t>Капитал материнской организации</t>
  </si>
  <si>
    <t>Всего</t>
  </si>
  <si>
    <t>На 31 декабря 2014 года</t>
  </si>
  <si>
    <t>Прочий совокупный доход за период</t>
  </si>
  <si>
    <t>Итого совокупный убыток</t>
  </si>
  <si>
    <t>Приобретение дочерней компании</t>
  </si>
  <si>
    <t>Выбытие дочерних компаний</t>
  </si>
  <si>
    <t>Check</t>
  </si>
  <si>
    <t>На 31 марта 2016 года</t>
  </si>
  <si>
    <t>Innova</t>
  </si>
  <si>
    <t>Magnetic</t>
  </si>
  <si>
    <t>Инвестиция в Magnetic</t>
  </si>
  <si>
    <t>Анализ счета 3430 за 1 квартал 2016 г.</t>
  </si>
  <si>
    <t>за январь-март 2016 года</t>
  </si>
  <si>
    <t>за январь-март 2015 года</t>
  </si>
  <si>
    <t>Чистый доход от выбытия инвестиционной недвижимости</t>
  </si>
  <si>
    <t>что именно продали???????</t>
  </si>
  <si>
    <t>Накопленный убыток</t>
  </si>
  <si>
    <t>Чистые активы</t>
  </si>
  <si>
    <t>Доля неконтролирующих участников на 10.06.2015 года</t>
  </si>
  <si>
    <t>На 31 марта 2015 года</t>
  </si>
  <si>
    <t>Прим.</t>
  </si>
  <si>
    <t>ЗА ПЕРИОД, ЗАКОНЧИВШИЙСЯ 31 МАРТА 2016 ГОДА</t>
  </si>
  <si>
    <t>ПРОМЕЖУТОЧНЫЙ КОНСОЛИДИРОВАННЫЙ ОТЧЕТ О ФИНАНСОВОМ ПОЛОЖЕНИИ</t>
  </si>
  <si>
    <t>ПРОМЕЖУТОЧНЫЙ КОНСОЛИДИРОВАННЫЙ ОТЧЕТ О ПРИБЫЛИ ИЛИ УБЫТКЕ</t>
  </si>
  <si>
    <t>И ПРОЧЕМ СОВОКУПНОМ ДОХОДЕ ЗА ПЕРИОД, ЗАКОНЧИВШИЙСЯ 31 МАРТА 2016 ГОДА</t>
  </si>
  <si>
    <t>ПРОМЕЖУТОЧНЫЙ КОНСОЛИДИРОВАННЫЙ ОТЧЕТ ОБ ИЗМЕНЕНИЯХ В КАПИТАЛЕ</t>
  </si>
  <si>
    <t>Деньги на расчетных счетах в тенге</t>
  </si>
  <si>
    <t>Деньги в кассе</t>
  </si>
  <si>
    <t>Прочая дебиторская задолженность</t>
  </si>
  <si>
    <t>Резерв по сомнительным требованиям</t>
  </si>
  <si>
    <t>Движение резерва</t>
  </si>
  <si>
    <t>Сальдо на начало</t>
  </si>
  <si>
    <t>Начислено</t>
  </si>
  <si>
    <t>Сальдо на конец</t>
  </si>
  <si>
    <t>Корпоративный подоходный налог</t>
  </si>
  <si>
    <t>Налог на добавленную стоимость</t>
  </si>
  <si>
    <t>Прочие</t>
  </si>
  <si>
    <t>Авансы, выданные под поставку запасов, выполнение работ и оказание услуг</t>
  </si>
  <si>
    <t>Предоплаченные расходы</t>
  </si>
  <si>
    <t>Переплата во внебюджетные фонды</t>
  </si>
  <si>
    <t>Долгосрочная ДЗ</t>
  </si>
  <si>
    <t>Долгосрочная дебиторская задолженность заказчиков</t>
  </si>
  <si>
    <t>Дисконт по долгосрочной дебиторской задолженности</t>
  </si>
  <si>
    <t>Социальное страхование</t>
  </si>
  <si>
    <t>Финансовые обязательства</t>
  </si>
  <si>
    <t>Номинальная стоимость облигаций</t>
  </si>
  <si>
    <t>(Дисконт)/премия по выпущенным облигациям, нетто</t>
  </si>
  <si>
    <t>Накопленный купон по выпущенным облигациям</t>
  </si>
  <si>
    <t>Торговая кредиторская задолженность</t>
  </si>
  <si>
    <t>Обязательства по неиспользованным отпускам работников</t>
  </si>
  <si>
    <t>(Восстановлено)</t>
  </si>
  <si>
    <t>(Списано в связи с выбытием дочерних компаний)</t>
  </si>
  <si>
    <t>Авансы полученные</t>
  </si>
  <si>
    <t>Задолженность по заработной плате</t>
  </si>
  <si>
    <t>Прочая задолженность перед работниками</t>
  </si>
  <si>
    <t>Доходы по операционной аренде</t>
  </si>
  <si>
    <t>Процентные доходы по финансовым активам, оцениваемым по справедливой стоимости через прибыль или убыток</t>
  </si>
  <si>
    <t>Доходы в виде компенсации за коммунальные расходы</t>
  </si>
  <si>
    <t>Доходы от операций с иностранной валютой</t>
  </si>
  <si>
    <t>Доходы по амортизации дисконта долгосрочной дебиторской задолженности</t>
  </si>
  <si>
    <t>Доходы от амортизации премии по выпущенным облигациям</t>
  </si>
  <si>
    <t>Купонное вознаграждение по облигациям</t>
  </si>
  <si>
    <t>Расходы по амортизации дисконта по выпущенным облигациям</t>
  </si>
  <si>
    <t>Налоги, кроме подоходного налога</t>
  </si>
  <si>
    <t>Консалтинговые услуги</t>
  </si>
  <si>
    <t>Комиссии Казахстанской фондовой биржи, брокеров, реестродержателя</t>
  </si>
  <si>
    <t>Хозяйственные расходы</t>
  </si>
  <si>
    <t>Коммунальные услуги</t>
  </si>
  <si>
    <t>Юридические услуги</t>
  </si>
  <si>
    <t>Расходы на охрану</t>
  </si>
  <si>
    <t>Расходы по операционной аренде</t>
  </si>
  <si>
    <t>Банковские услуги</t>
  </si>
  <si>
    <t>Транспортные расходы</t>
  </si>
  <si>
    <t>Информационные услуги</t>
  </si>
  <si>
    <t>Услуги связи</t>
  </si>
  <si>
    <t>Командировочные расходы</t>
  </si>
  <si>
    <t>Расходы на ремонт</t>
  </si>
  <si>
    <t>Коммунальные и прочие услуги для дальнейшего возмещения арендаторами</t>
  </si>
  <si>
    <t>Расходы от операций с иностранной валютой</t>
  </si>
  <si>
    <t>Расходы по созданию резервов</t>
  </si>
  <si>
    <t>31 декабря                          2015 года</t>
  </si>
  <si>
    <t>31 марта                     2016 года</t>
  </si>
  <si>
    <t>Облигации дисконт</t>
  </si>
  <si>
    <t>облигации номинал</t>
  </si>
  <si>
    <t>облигации премия</t>
  </si>
  <si>
    <t>в 1 кв. 2015 по Иннове расходы по сч. 3350 = 7 353 180,22 тенге, в ОСВ дочек есть начисления по сч. 3350</t>
  </si>
  <si>
    <t>Земельные участки</t>
  </si>
  <si>
    <t>Здания и сооружения</t>
  </si>
  <si>
    <t>Переоценка инвестиционной недвижимости</t>
  </si>
  <si>
    <t>Выбытие инвестиционной недвижимости реализованной дочерней компании</t>
  </si>
  <si>
    <t>Выбытие</t>
  </si>
  <si>
    <t>Сальдо на 31 декабря 2014 года</t>
  </si>
  <si>
    <t>Поступление</t>
  </si>
  <si>
    <t>Выбытие в связи с выбытием дочерних компаний</t>
  </si>
  <si>
    <t>Сальдо на 31 декабря 2015 года</t>
  </si>
  <si>
    <t>Первоначальная стоимость</t>
  </si>
  <si>
    <t>Поступления</t>
  </si>
  <si>
    <t>Балансовая стоимость на 31 декабря 2015 года</t>
  </si>
  <si>
    <t>НМА</t>
  </si>
  <si>
    <t>Программное обеспечение</t>
  </si>
  <si>
    <t>Накопленная амортизация</t>
  </si>
  <si>
    <t>Амортизация за период</t>
  </si>
  <si>
    <t>Сальдо на 31 марта 2016 года</t>
  </si>
  <si>
    <t>Расчет кредитного риска по собственным активам</t>
  </si>
  <si>
    <t>Максимальный размер кредитного риска</t>
  </si>
  <si>
    <t>Сумма зачета</t>
  </si>
  <si>
    <t>Чистый размер кредитного риска после зачета</t>
  </si>
  <si>
    <t>Обеспечение</t>
  </si>
  <si>
    <t>на 31 декабря 2015 года</t>
  </si>
  <si>
    <t>Денежные средства в кассе</t>
  </si>
  <si>
    <t>Денежные средства в банках</t>
  </si>
  <si>
    <t>Общая сумма кредитного риска</t>
  </si>
  <si>
    <t>Кредитные рейтинги</t>
  </si>
  <si>
    <t>от ВВВ+               до В-</t>
  </si>
  <si>
    <t>Без рейтинга</t>
  </si>
  <si>
    <t>Риск ликвидности</t>
  </si>
  <si>
    <t>до востребования</t>
  </si>
  <si>
    <t>от 1 до 3 месяцев</t>
  </si>
  <si>
    <t>от 3 месяцев до 1 года</t>
  </si>
  <si>
    <t>от 1 года до 3 лет</t>
  </si>
  <si>
    <t>свыше 3 лет</t>
  </si>
  <si>
    <t>Финансовые активы</t>
  </si>
  <si>
    <t>Итого финансовые активы</t>
  </si>
  <si>
    <t>Обязательства по облигациям</t>
  </si>
  <si>
    <t>Итого финансовые обязательства</t>
  </si>
  <si>
    <t>Нетто позиция</t>
  </si>
  <si>
    <t>31 декабря 2015 года</t>
  </si>
  <si>
    <t>рс НБ</t>
  </si>
  <si>
    <t>рс Сбербанк</t>
  </si>
  <si>
    <t>KZ776010131000236501 в АО "Народный Банк Казахстан</t>
  </si>
  <si>
    <t>АО Казкоммерцбанк</t>
  </si>
  <si>
    <t>BB/стабильный/B</t>
  </si>
  <si>
    <t>S&amp;P's</t>
  </si>
  <si>
    <t>B-/негативный/C</t>
  </si>
  <si>
    <t>Ba3/негативный/NP</t>
  </si>
  <si>
    <t>Moody's Investors Service</t>
  </si>
  <si>
    <t>от ВВВ-     и ниже</t>
  </si>
  <si>
    <t>на 31 марта 2016 года</t>
  </si>
  <si>
    <t>Балансовая стоимость</t>
  </si>
  <si>
    <t>Справедливая стоимость</t>
  </si>
  <si>
    <t>Уровень 1</t>
  </si>
  <si>
    <t>Уровень 2</t>
  </si>
  <si>
    <t>Уровень 3</t>
  </si>
  <si>
    <t>31 марта 2016 года</t>
  </si>
  <si>
    <t>Участники</t>
  </si>
  <si>
    <t>Компании под общим контролем</t>
  </si>
  <si>
    <t>Анализ субконто Контрагенты за 1 квартал 2016 г.</t>
  </si>
  <si>
    <t>Отбор:</t>
  </si>
  <si>
    <t>Контрагенты В списке "Бейсенбаев Г.Е.; АО "С.А.С."; Magnetic ТОО; TULPAR EurAsia ТОО"</t>
  </si>
  <si>
    <t>Контрагенты</t>
  </si>
  <si>
    <t>Magnetic ТОО</t>
  </si>
  <si>
    <t>Бейсенбаев Г.Е.</t>
  </si>
  <si>
    <t>Контрагенты В списке "Astana Capital Advisors А...; INNOVA INVESTMENT; Бейсенбаев Габит Ермекови..."</t>
  </si>
  <si>
    <t>INNOVA INVESTMENT</t>
  </si>
  <si>
    <t>Товарищество с ограниченной ответственностью " INNOVA INVESTMENT",</t>
  </si>
  <si>
    <t>Типовой</t>
  </si>
  <si>
    <t>Анализ субконто</t>
  </si>
  <si>
    <t>Период: 1 квартал 2015 г.</t>
  </si>
  <si>
    <t>Виды субконто: Контрагенты, Договоры</t>
  </si>
  <si>
    <t>Выводимые данные: сумма, количество</t>
  </si>
  <si>
    <t>Отбор: Контрагенты в иерархии Аффилированные</t>
  </si>
  <si>
    <t>Субконто</t>
  </si>
  <si>
    <t>Almaty  Cotton Plant  ТОО</t>
  </si>
  <si>
    <t>возмещение связи (RSG0000869)</t>
  </si>
  <si>
    <t>1612.01</t>
  </si>
  <si>
    <t>Итого:</t>
  </si>
  <si>
    <t>Инвестиции</t>
  </si>
  <si>
    <t>фин помощь (RSG0001451)</t>
  </si>
  <si>
    <t>Innova Capital Partners АО</t>
  </si>
  <si>
    <t>без договора01</t>
  </si>
  <si>
    <t>2210.02</t>
  </si>
  <si>
    <t>Договор купли продажи ОС</t>
  </si>
  <si>
    <t>1210.01</t>
  </si>
  <si>
    <t>фин помощь (RSG0000374)</t>
  </si>
  <si>
    <t>Property Retail</t>
  </si>
  <si>
    <t>договор № от 2011г.</t>
  </si>
  <si>
    <t>3310.02</t>
  </si>
  <si>
    <t>Resmi" Прямые инвестиции" ТОО</t>
  </si>
  <si>
    <t>возмещение ком.услуг ДНН (КСК)</t>
  </si>
  <si>
    <t>ВФП</t>
  </si>
  <si>
    <t>3390.09</t>
  </si>
  <si>
    <t>договор аренды 2015 г.</t>
  </si>
  <si>
    <t>3510.03</t>
  </si>
  <si>
    <t>Договор ВФП от 24.06.2013</t>
  </si>
  <si>
    <t>1280.10</t>
  </si>
  <si>
    <t>Договор купли-продажи ОС</t>
  </si>
  <si>
    <t>Договор на аренду от 11-05-2014</t>
  </si>
  <si>
    <t>Договор о переводе долга</t>
  </si>
  <si>
    <t>Договор о переводе долга от 26.03.2013</t>
  </si>
  <si>
    <t>ОСНОВНОЙ</t>
  </si>
  <si>
    <t>RG Brands</t>
  </si>
  <si>
    <t>ВФП (RSG0008901)</t>
  </si>
  <si>
    <t>основной</t>
  </si>
  <si>
    <t>RG Brands Kazakhstan</t>
  </si>
  <si>
    <t>Договор вфп от 02.12.10 г.</t>
  </si>
  <si>
    <t>Договор о сотрудничестве</t>
  </si>
  <si>
    <t>купон</t>
  </si>
  <si>
    <t>3380.01</t>
  </si>
  <si>
    <t>Основной</t>
  </si>
  <si>
    <t>проект гринфилд (RSG0002533)</t>
  </si>
  <si>
    <t>RG Brands Kazakhstan  филиал в г.Алматы</t>
  </si>
  <si>
    <t>без договора</t>
  </si>
  <si>
    <t>1611.01</t>
  </si>
  <si>
    <t>Successful Investment Trust ТОО</t>
  </si>
  <si>
    <t>вфп б/н от 23.11.2011</t>
  </si>
  <si>
    <t>Uni Commerce LTD</t>
  </si>
  <si>
    <t>основной (RSG0001999)</t>
  </si>
  <si>
    <t>БІРЕГЕЙ ЖОБА ТОО</t>
  </si>
  <si>
    <t>инвестиции (RSG0007021)</t>
  </si>
  <si>
    <t>Винита Систем Алматы ТОО</t>
  </si>
  <si>
    <t>Группа компаний RESMI</t>
  </si>
  <si>
    <t>договор аренды 2015</t>
  </si>
  <si>
    <t>Инвестиционный Финансовый Дом Resmi  АО</t>
  </si>
  <si>
    <t>возмещение расходов (RSG0002759)</t>
  </si>
  <si>
    <t>Договор аренды (возмещение ком.услуг)</t>
  </si>
  <si>
    <t>Договор аренды 2015 г.</t>
  </si>
  <si>
    <t>клиентский счет (RSG0002426)</t>
  </si>
  <si>
    <t>1610.02</t>
  </si>
  <si>
    <t>клиентский счет (USD)</t>
  </si>
  <si>
    <t>Основной договор (RSG0000291)</t>
  </si>
  <si>
    <t>Казахэксперт ТОО</t>
  </si>
  <si>
    <t>договор аренды  2015</t>
  </si>
  <si>
    <t>Кошкинбаев Еркин Жаксыбаевич</t>
  </si>
  <si>
    <t>ВФП от 02.02.2015</t>
  </si>
  <si>
    <t>Договор возмещениея по карточке С Ресми (RSG000760</t>
  </si>
  <si>
    <t>Договор о переводе долга от 15.05.2010</t>
  </si>
  <si>
    <t>Договор о переводе долга от 22.05.2014</t>
  </si>
  <si>
    <t>Мажибаев Кайрат Куанышбаевич</t>
  </si>
  <si>
    <t>договор ВФП  от 24.06.2013 (CEN0000128)</t>
  </si>
  <si>
    <t>Договор о переводе долга от 15.05.2013</t>
  </si>
  <si>
    <t>Макта-Инвест</t>
  </si>
  <si>
    <t>ВФП (RSG0006908)</t>
  </si>
  <si>
    <t>Договор (RSG0000284)</t>
  </si>
  <si>
    <t>договор аренды № 01/10 от 05.01.10 г.</t>
  </si>
  <si>
    <t>Договор аренды от 01/10/08 (RSG0008200)</t>
  </si>
  <si>
    <t>Договор купли-продажи №65</t>
  </si>
  <si>
    <t>инвестиции (RSG0002573)</t>
  </si>
  <si>
    <t>комунальные услуги (RSG0005424)</t>
  </si>
  <si>
    <t>Центральный депозитарий</t>
  </si>
  <si>
    <t>3390.07</t>
  </si>
  <si>
    <t>Облигации</t>
  </si>
  <si>
    <t>1620.03</t>
  </si>
  <si>
    <t>3040.03</t>
  </si>
  <si>
    <t>4030.09</t>
  </si>
  <si>
    <t>4030.13</t>
  </si>
  <si>
    <t>Основной договор (RSG0000271)</t>
  </si>
  <si>
    <t>Анализ счета 1210.01</t>
  </si>
  <si>
    <t>Детализация по  субконто: Договоры, кор.субсчетам и субконто</t>
  </si>
  <si>
    <t>Выводимые данные: сумма</t>
  </si>
  <si>
    <t>Отбор: Контрагенты = Resmi" Прямые инвестиции" ТОО</t>
  </si>
  <si>
    <t>Кор.счет</t>
  </si>
  <si>
    <t>С кред. счетов</t>
  </si>
  <si>
    <t>В дебет счетов</t>
  </si>
  <si>
    <t>Нач.сальдо</t>
  </si>
  <si>
    <t xml:space="preserve">Договор купли-продажи ОС </t>
  </si>
  <si>
    <t>Кон.сальдо</t>
  </si>
  <si>
    <t>3130.01</t>
  </si>
  <si>
    <t>6280.07</t>
  </si>
  <si>
    <t>Анализ счета 1260</t>
  </si>
  <si>
    <t>Анализ счета 3310.02</t>
  </si>
  <si>
    <t xml:space="preserve">ОСНОВНОЙ </t>
  </si>
  <si>
    <t>1350.54</t>
  </si>
  <si>
    <t>7210.01</t>
  </si>
  <si>
    <t>Отбор: Контрагенты = RG Brands</t>
  </si>
  <si>
    <t>Анализ счета 1280.10</t>
  </si>
  <si>
    <t>Отбор: Контрагенты = RG Brands Kazakhstan</t>
  </si>
  <si>
    <t xml:space="preserve">Договор о сотрудничестве </t>
  </si>
  <si>
    <t>1250.03</t>
  </si>
  <si>
    <t>7470.09</t>
  </si>
  <si>
    <t>Анализ счета 3390.09</t>
  </si>
  <si>
    <t>Анализ счета 3510.03</t>
  </si>
  <si>
    <t>Отбор: Контрагенты = Successful Investment Trust ТОО</t>
  </si>
  <si>
    <t>Отбор: Контрагенты = Группа компаний RESMI</t>
  </si>
  <si>
    <t xml:space="preserve">договор аренды 2015 </t>
  </si>
  <si>
    <t>Отбор: Контрагенты = Инвестиционный Финансовый Дом Resmi  АО</t>
  </si>
  <si>
    <t>6250.01</t>
  </si>
  <si>
    <t>7430.01</t>
  </si>
  <si>
    <t>Отбор: Контрагенты = Кошкинбаев Еркин Жаксыбаевич</t>
  </si>
  <si>
    <t>За три месяца, закончившихся 31 марта</t>
  </si>
  <si>
    <t>2016 года</t>
  </si>
  <si>
    <t>2015 года</t>
  </si>
  <si>
    <t>Продажи товаров и услуг</t>
  </si>
  <si>
    <t>Приобретения товаров и услуг</t>
  </si>
  <si>
    <t>Получение финансовой помощи</t>
  </si>
  <si>
    <t>Предоставление финансовой помощи</t>
  </si>
  <si>
    <t>Погашение предоставленной финансовой помощи</t>
  </si>
  <si>
    <t>Анализ счета 3310 за 1 квартал 2016 г.</t>
  </si>
  <si>
    <t>Контрагенты Равно "АО "С.А.С.""</t>
  </si>
  <si>
    <t xml:space="preserve">Товарищество с ограниченной ответственностью " INNOVA INVESTMENT", </t>
  </si>
  <si>
    <t>Оборотно-сальдовая ведомость</t>
  </si>
  <si>
    <t>Оборот за период</t>
  </si>
  <si>
    <t>Код</t>
  </si>
  <si>
    <t>Наименование</t>
  </si>
  <si>
    <t>Денежные средства в кассе в тенге</t>
  </si>
  <si>
    <t>Денежные средства в пути</t>
  </si>
  <si>
    <t>Денежные средства на текущих банковских счетах</t>
  </si>
  <si>
    <t>Денежные средства на текущих банковских счетах в тенге</t>
  </si>
  <si>
    <t>Денежные средства на текущих банковских счетах в валюте</t>
  </si>
  <si>
    <t>Краткосрочные финансовые инвестиции</t>
  </si>
  <si>
    <t>Краткосрочные финансовые активы</t>
  </si>
  <si>
    <t>Крат. ФА, оцениваемые по справедливой стоимости, изменения которой отражаются в составе прибыли/убытка (облигации)</t>
  </si>
  <si>
    <t>1122.01</t>
  </si>
  <si>
    <t>ФА, оцениваемые по справедливойстоимости, изменения которой отражаются в составе прибыли/убытка (облигации)</t>
  </si>
  <si>
    <t>1122.03</t>
  </si>
  <si>
    <t>Премия по ФА,оцениваемым по справедливой стоимости, изменения которой отражаются в составе прибыли/убытка (облигации)</t>
  </si>
  <si>
    <t>1122.04</t>
  </si>
  <si>
    <t>Пол.кор-ка стоимости ФА, оцениваемых по спр. стоимости, изменения которой отражаются в составе прибыли/убытка(облигации)</t>
  </si>
  <si>
    <t>1122.05</t>
  </si>
  <si>
    <t>Отр.кор-ка стоимости ФА, оцениваемых по спр.стоимости, изменения которой отражаются в составе прибыли/убытка(облигации)</t>
  </si>
  <si>
    <t>Прочие краткосрочные финансовые инвестиции</t>
  </si>
  <si>
    <t>Прочие краткосрочные финансовые активы</t>
  </si>
  <si>
    <t>Краткосрочная дебиторская задолженность покупателей и заказчиков</t>
  </si>
  <si>
    <t>Счета к получению</t>
  </si>
  <si>
    <t>1210.02</t>
  </si>
  <si>
    <t>Другая задолженность покупателей и заказчиков</t>
  </si>
  <si>
    <t>Краткосрочная дебиторская задолженность дочерних организаций</t>
  </si>
  <si>
    <t>Краткосрочная дебиторская задолженность работников</t>
  </si>
  <si>
    <t>1250.01</t>
  </si>
  <si>
    <t>Краткосрочная задолженность подотчетных лиц в тенге</t>
  </si>
  <si>
    <t>Задолженность по выплаченной заработной плате</t>
  </si>
  <si>
    <t>1250.04</t>
  </si>
  <si>
    <t>Краткосрочная задолженность по предоставленным работникам займам</t>
  </si>
  <si>
    <t>1250.05</t>
  </si>
  <si>
    <t>Прочая краткосрочная задолженность работников</t>
  </si>
  <si>
    <t>1250.06</t>
  </si>
  <si>
    <t>Прочий подотчет работников</t>
  </si>
  <si>
    <t>Краткосрочная дебиторская задолженность по аренде</t>
  </si>
  <si>
    <t>Краткосрочные вознаграждения к получению</t>
  </si>
  <si>
    <t>1270.01</t>
  </si>
  <si>
    <t>Начисленные доходы в виде вознаграждения по приобретенным ценным бумагам</t>
  </si>
  <si>
    <t>Прочая краткосрочная дебиторская задолженность</t>
  </si>
  <si>
    <t>1290.01</t>
  </si>
  <si>
    <t>Резервы (провизии) на покрытие убытков по дебиторской задолженности</t>
  </si>
  <si>
    <t>1290.02</t>
  </si>
  <si>
    <t>Резервы (провизии) на покрытие убытков по прочим активам</t>
  </si>
  <si>
    <t>Прочие запасы</t>
  </si>
  <si>
    <t>1350.51</t>
  </si>
  <si>
    <t>Топливо</t>
  </si>
  <si>
    <t>Прочие материалы</t>
  </si>
  <si>
    <t>1410.01</t>
  </si>
  <si>
    <t>Налог на добавленную стоимость к возмещению</t>
  </si>
  <si>
    <t>Прочие налоги и другие обязательные платежи в бюджет</t>
  </si>
  <si>
    <t>1430.01</t>
  </si>
  <si>
    <t>СоциальныйНалог</t>
  </si>
  <si>
    <t>1430.02</t>
  </si>
  <si>
    <t>1430.04</t>
  </si>
  <si>
    <t>1430.05</t>
  </si>
  <si>
    <t>Иные налоги и обязательные платежи в бюджет</t>
  </si>
  <si>
    <t>1430.06</t>
  </si>
  <si>
    <t>1430.07</t>
  </si>
  <si>
    <t>Пенсионный фонд</t>
  </si>
  <si>
    <t>Краткосрочные авансы выданные</t>
  </si>
  <si>
    <t>Расчеты с брокерами</t>
  </si>
  <si>
    <t xml:space="preserve">Авансы под поставку ТМЗ </t>
  </si>
  <si>
    <t>Авансы под поставку ТМЗ в тенге</t>
  </si>
  <si>
    <t>Авансы под выполнение работ услуг</t>
  </si>
  <si>
    <t>Авансы под выполнение работ услуг в тенге</t>
  </si>
  <si>
    <t>1620.01</t>
  </si>
  <si>
    <t>Страховые премии, выплаченные страховым организациям</t>
  </si>
  <si>
    <t>Прочие расходы будущих периодов</t>
  </si>
  <si>
    <t>Долгосрочная дебиторская задолженность работников</t>
  </si>
  <si>
    <t>2150.03</t>
  </si>
  <si>
    <t>Долгосрочная задолженность по предоставленным работникам займам</t>
  </si>
  <si>
    <t>Прочая долгосрочная дебиторская задолженность</t>
  </si>
  <si>
    <t>Дисконт по прочей долгосрочной дебиторской задолженности</t>
  </si>
  <si>
    <t>Инвестиции, учитываемые методом долевого участия</t>
  </si>
  <si>
    <t>Инвестиции в Зависимые товарищества</t>
  </si>
  <si>
    <t>Инвестиции в недвижимость</t>
  </si>
  <si>
    <t>2410.05</t>
  </si>
  <si>
    <t>Канцелярские машины и компьютеры</t>
  </si>
  <si>
    <t>2410.06</t>
  </si>
  <si>
    <t>Офисная мебель</t>
  </si>
  <si>
    <t>2410.07</t>
  </si>
  <si>
    <t>Прочие ОС</t>
  </si>
  <si>
    <t>Амортизация основных средств</t>
  </si>
  <si>
    <t>2420.05</t>
  </si>
  <si>
    <t>Амортизация канцелярские машин и компьтеры</t>
  </si>
  <si>
    <t>2420.06</t>
  </si>
  <si>
    <t>Амортизация офисной мебели</t>
  </si>
  <si>
    <t>2420.07</t>
  </si>
  <si>
    <t>Амортизация прочие</t>
  </si>
  <si>
    <t>Прочие нематериальные активы</t>
  </si>
  <si>
    <t>2730.02</t>
  </si>
  <si>
    <t>2730.05</t>
  </si>
  <si>
    <t>Товарные знаки</t>
  </si>
  <si>
    <t>Амортизация прочих нематериальных активов</t>
  </si>
  <si>
    <t>2740.04</t>
  </si>
  <si>
    <t>Амортизация товарные знаки</t>
  </si>
  <si>
    <t>2740.05</t>
  </si>
  <si>
    <t>Амортизация прочие НМА</t>
  </si>
  <si>
    <t>Прочие долгосрочные активы</t>
  </si>
  <si>
    <t>Текущая часть долгосрочных финансовых обязательств</t>
  </si>
  <si>
    <t>Текущая часть облигационного займа</t>
  </si>
  <si>
    <t>Обязательства по социальному страхованию</t>
  </si>
  <si>
    <t>Обязательства по пенсионным отчислениям</t>
  </si>
  <si>
    <t>Краткосрочная задолженность поставщикам и подрядчикам</t>
  </si>
  <si>
    <t>3310.01</t>
  </si>
  <si>
    <t>Расчеты с поставщиками за товар</t>
  </si>
  <si>
    <t>Расчеты с поставщиками за услуги</t>
  </si>
  <si>
    <t>Краткосрочная кредиторская задолженность дочерним организациям</t>
  </si>
  <si>
    <t>Краткосрочная задолженность по оплате труда</t>
  </si>
  <si>
    <t>Краткосрочные вознаграждения к выплате</t>
  </si>
  <si>
    <t>Начисленные расходы в виде вознаграждения по ценным бумагам, выпущенным в обращение</t>
  </si>
  <si>
    <t>Прочая краткосрочная кредиторская задолженность</t>
  </si>
  <si>
    <t>Расчеты с кредиторами по ЦБ</t>
  </si>
  <si>
    <t xml:space="preserve"> Обязательства по прочей краткосрочной кредиторской задолженности</t>
  </si>
  <si>
    <t>Прочие краткосрочные оценочные обязательства</t>
  </si>
  <si>
    <t>Краткосрочные авансы полученные</t>
  </si>
  <si>
    <t>3510.02</t>
  </si>
  <si>
    <t>Краткосрочные авансы полученные под товары</t>
  </si>
  <si>
    <t>Краткосрочные авансы полученные под услуги</t>
  </si>
  <si>
    <t xml:space="preserve">Доходы будущих периодов </t>
  </si>
  <si>
    <t>Долгосрочные финансовые обязательства</t>
  </si>
  <si>
    <t>Прочие долгосрочные финансовые обязательства</t>
  </si>
  <si>
    <t>Премия по выпущенным в обращение ценным бумагам</t>
  </si>
  <si>
    <t>Вклады и паи</t>
  </si>
  <si>
    <t>Резерв на переоценку долевых инвестиций</t>
  </si>
  <si>
    <t>Нераспределенная прибыль (непокрытый убыток)</t>
  </si>
  <si>
    <t>Нераспределенная прибыль (непокрытый убыток) предыдущих лет</t>
  </si>
  <si>
    <t>Итоговая прибыль (итоговый убыток)</t>
  </si>
  <si>
    <t>Доход от реализации продукции и оказания услуг</t>
  </si>
  <si>
    <t>Доходы от финансирования</t>
  </si>
  <si>
    <t>Доходы по вознаграждениям</t>
  </si>
  <si>
    <t>6110.01</t>
  </si>
  <si>
    <t>Доходы, связанные с получением вознаграждения по приобретенным ценным бумагам</t>
  </si>
  <si>
    <t>6110.07</t>
  </si>
  <si>
    <t>Доходы по амортизации дисконта по предоставленным займам</t>
  </si>
  <si>
    <t>Доходы от изменения справедливой стоимости финансовых инструментов</t>
  </si>
  <si>
    <t>6150.01</t>
  </si>
  <si>
    <t>Нереализ. доходы от изменения ст-ти ЦБ,оцениваемых по спр.ст-ти, изменения которой отражаются в составе прибыли/убытка</t>
  </si>
  <si>
    <t>Доходы от выбытия активов</t>
  </si>
  <si>
    <t>Доходы от выбытия ОС</t>
  </si>
  <si>
    <t>Доходы от выбытия НМА</t>
  </si>
  <si>
    <t>Доходы от выбытия финансовых инвестиций</t>
  </si>
  <si>
    <t>Доходы от курсовой разницы</t>
  </si>
  <si>
    <t xml:space="preserve">Нереализованные доходы от переоценки иностранной валюты </t>
  </si>
  <si>
    <t>Расходы по реализации продукции и оказанию услуг</t>
  </si>
  <si>
    <t>7210.02</t>
  </si>
  <si>
    <t>Расходы на финансирование</t>
  </si>
  <si>
    <t>Расходы по вознаграждениям</t>
  </si>
  <si>
    <t>7310.01</t>
  </si>
  <si>
    <t>Расходы, связанные с выплатой вознаграждения по ценным бумагам, выпущенным в обращение</t>
  </si>
  <si>
    <t>7310.02</t>
  </si>
  <si>
    <t>Расходы, связанные с амортизацией премии по приобретенным ценным бумагам</t>
  </si>
  <si>
    <t>7310.03</t>
  </si>
  <si>
    <t>Расходы, связанные с амортизацией дисконта по ценным бумагам, выпущенным в обращение</t>
  </si>
  <si>
    <t>Расходы по выбытию активов</t>
  </si>
  <si>
    <t>Расходы по выбытию ОС</t>
  </si>
  <si>
    <t>Расходы по выбытию НМА</t>
  </si>
  <si>
    <t>Расходы по курсовой разнице</t>
  </si>
  <si>
    <t>Нереализованные расходы от переоценки иностранной валюты</t>
  </si>
  <si>
    <t>7470.03</t>
  </si>
  <si>
    <t>Нереализ. расходы от изменения ст-ти ЦБ,оцениваемых по спр.ст-ти, изменения которой отражаются в составе прибыли /убытка</t>
  </si>
  <si>
    <t>7470.10</t>
  </si>
  <si>
    <t>Расходы от покупки-продажи ценных бумаг</t>
  </si>
  <si>
    <t xml:space="preserve">                                                                     (прямой метод) </t>
  </si>
  <si>
    <t xml:space="preserve">        Реализация услуг, товаров</t>
  </si>
  <si>
    <t xml:space="preserve">        Прочие поступления</t>
  </si>
  <si>
    <t xml:space="preserve">        Платежи поставщикам за товары и услуги</t>
  </si>
  <si>
    <t xml:space="preserve">        Авансы выданные</t>
  </si>
  <si>
    <t xml:space="preserve">        Выплаты по заработной плате</t>
  </si>
  <si>
    <t xml:space="preserve">        Налоги с заработной платы</t>
  </si>
  <si>
    <t xml:space="preserve">        Отчисления 10% НПФ</t>
  </si>
  <si>
    <t xml:space="preserve">        Другие платежи в бюджет</t>
  </si>
  <si>
    <t xml:space="preserve">        Прочие</t>
  </si>
  <si>
    <t xml:space="preserve">        Реализация финансовых активов</t>
  </si>
  <si>
    <t xml:space="preserve">        Прочие выплаты</t>
  </si>
  <si>
    <t>ИТОГО: Увеличение +/- уменьшение денежных средств</t>
  </si>
  <si>
    <t>ПРОМЕЖУТОЧНЫЙ КОНСОЛИДИРОВАННЫЙ ОТЧЕТ О ДВИЖЕНИИ ДЕНЕЖНЫХ СРЕДСТВ</t>
  </si>
  <si>
    <t>Движение денежных средств от операционной деятельности</t>
  </si>
  <si>
    <t>Поступление денежных средств, всего</t>
  </si>
  <si>
    <t>в том числе:</t>
  </si>
  <si>
    <t>Выбытие денежных средств, всего</t>
  </si>
  <si>
    <t xml:space="preserve">Чистая сумма денежных средств от операционной деятельности </t>
  </si>
  <si>
    <t>Движение денежных средств от инвестиционной деятельности</t>
  </si>
  <si>
    <t xml:space="preserve">Чистая сумма денежных средств от инвестиционной деятельности </t>
  </si>
  <si>
    <t>Движение денежных средств от финансовой деятельности</t>
  </si>
  <si>
    <t>Чистая сумма денежных средств от финансовой деятельности</t>
  </si>
  <si>
    <t>Денежные средства на начало отчетного периода</t>
  </si>
  <si>
    <t>Денежные средства на конец отчетного периода</t>
  </si>
  <si>
    <t xml:space="preserve">        Выплата купона по облигациям</t>
  </si>
  <si>
    <t>Сокращенная промежуточная консолидированная финансовая отчетность на 31 марта 2016 года</t>
  </si>
  <si>
    <t>Генеральный директор</t>
  </si>
  <si>
    <t>Главный бухгалтер</t>
  </si>
  <si>
    <t>Мамбеталиев Б.С.</t>
  </si>
  <si>
    <t>Мамбеталиев Б.С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</si>
</sst>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р_._-;\-* #,##0.00\ _р_._-;_-* &quot;-&quot;??\ _р_._-;_-@_-"/>
    <numFmt numFmtId="165" formatCode="#,##0.00;[Red]\-#,##0.00"/>
    <numFmt numFmtId="166" formatCode="_(* #,##0_);_(* \(#,##0\);_(* &quot;-&quot;_);_(@_)"/>
    <numFmt numFmtId="167" formatCode="#,##0_р_."/>
    <numFmt numFmtId="168" formatCode="_-* #,##0_р_._-;\-* #,##0_р_._-;_-* &quot;-&quot;??_р_._-;_-@_-"/>
    <numFmt numFmtId="169" formatCode="_(* #,##0.00_);_(* \(#,##0.00\);_(* &quot;-&quot;_);_(@_)"/>
    <numFmt numFmtId="170" formatCode="0.00;[Red]\-0.00"/>
  </numFmts>
  <fonts count="44" x14ac:knownFonts="1">
    <font>
      <sz val="9"/>
      <color theme="1"/>
      <name val="Arial"/>
      <family val="2"/>
      <charset val="204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9"/>
      <color indexed="12"/>
      <name val="Arial"/>
      <family val="2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1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8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3333FF"/>
      <name val="Arial"/>
      <family val="2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8F2D8"/>
      </patternFill>
    </fill>
    <fill>
      <patternFill patternType="solid">
        <fgColor rgb="FFFBF9EC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0" fillId="0" borderId="0"/>
    <xf numFmtId="43" fontId="10" fillId="0" borderId="0" applyFont="0" applyFill="0" applyBorder="0" applyAlignment="0" applyProtection="0"/>
    <xf numFmtId="0" fontId="27" fillId="0" borderId="0"/>
    <xf numFmtId="0" fontId="33" fillId="0" borderId="0"/>
    <xf numFmtId="9" fontId="33" fillId="0" borderId="0" applyFont="0" applyFill="0" applyBorder="0" applyAlignment="0" applyProtection="0"/>
    <xf numFmtId="0" fontId="27" fillId="0" borderId="0"/>
    <xf numFmtId="0" fontId="36" fillId="0" borderId="0"/>
    <xf numFmtId="0" fontId="27" fillId="0" borderId="0"/>
    <xf numFmtId="44" fontId="10" fillId="0" borderId="0" applyFont="0" applyFill="0" applyBorder="0" applyAlignment="0" applyProtection="0"/>
  </cellStyleXfs>
  <cellXfs count="403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 applyAlignment="1">
      <alignment horizontal="left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4" fontId="4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left" vertical="top" wrapText="1" indent="2"/>
    </xf>
    <xf numFmtId="4" fontId="5" fillId="3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right" vertical="top" wrapText="1"/>
    </xf>
    <xf numFmtId="2" fontId="5" fillId="3" borderId="1" xfId="1" applyNumberFormat="1" applyFont="1" applyFill="1" applyBorder="1" applyAlignment="1">
      <alignment horizontal="right" vertical="top" wrapText="1"/>
    </xf>
    <xf numFmtId="0" fontId="6" fillId="3" borderId="1" xfId="1" applyFont="1" applyFill="1" applyBorder="1" applyAlignment="1">
      <alignment horizontal="left" vertical="top" wrapText="1" indent="2"/>
    </xf>
    <xf numFmtId="0" fontId="6" fillId="3" borderId="1" xfId="1" applyFont="1" applyFill="1" applyBorder="1" applyAlignment="1">
      <alignment horizontal="right" vertical="top" wrapText="1"/>
    </xf>
    <xf numFmtId="4" fontId="6" fillId="3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left" vertical="top" wrapText="1" indent="4"/>
    </xf>
    <xf numFmtId="0" fontId="5" fillId="4" borderId="1" xfId="1" applyFont="1" applyFill="1" applyBorder="1" applyAlignment="1">
      <alignment horizontal="left" vertical="top" wrapText="1" indent="4"/>
    </xf>
    <xf numFmtId="4" fontId="5" fillId="4" borderId="1" xfId="1" applyNumberFormat="1" applyFont="1" applyFill="1" applyBorder="1" applyAlignment="1">
      <alignment horizontal="right" vertical="top" wrapText="1"/>
    </xf>
    <xf numFmtId="0" fontId="5" fillId="4" borderId="1" xfId="1" applyFont="1" applyFill="1" applyBorder="1" applyAlignment="1">
      <alignment horizontal="right" vertical="top" wrapText="1"/>
    </xf>
    <xf numFmtId="4" fontId="7" fillId="3" borderId="1" xfId="1" applyNumberFormat="1" applyFont="1" applyFill="1" applyBorder="1" applyAlignment="1">
      <alignment horizontal="right" vertical="top" wrapText="1"/>
    </xf>
    <xf numFmtId="4" fontId="8" fillId="3" borderId="1" xfId="1" applyNumberFormat="1" applyFont="1" applyFill="1" applyBorder="1" applyAlignment="1">
      <alignment horizontal="right" vertical="top" wrapText="1"/>
    </xf>
    <xf numFmtId="0" fontId="9" fillId="2" borderId="1" xfId="1" applyFont="1" applyFill="1" applyBorder="1" applyAlignment="1">
      <alignment horizontal="left" vertical="top"/>
    </xf>
    <xf numFmtId="165" fontId="9" fillId="2" borderId="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 indent="2"/>
    </xf>
    <xf numFmtId="2" fontId="5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 indent="4"/>
    </xf>
    <xf numFmtId="0" fontId="5" fillId="4" borderId="1" xfId="0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 indent="4"/>
    </xf>
    <xf numFmtId="4" fontId="8" fillId="3" borderId="1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/>
    </xf>
    <xf numFmtId="165" fontId="9" fillId="2" borderId="1" xfId="0" applyNumberFormat="1" applyFont="1" applyFill="1" applyBorder="1" applyAlignment="1">
      <alignment horizontal="right" vertical="top" wrapText="1"/>
    </xf>
    <xf numFmtId="1" fontId="5" fillId="3" borderId="1" xfId="1" applyNumberFormat="1" applyFont="1" applyFill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indent="2"/>
    </xf>
    <xf numFmtId="1" fontId="5" fillId="0" borderId="1" xfId="1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right" vertical="top" wrapText="1"/>
    </xf>
    <xf numFmtId="4" fontId="5" fillId="0" borderId="1" xfId="1" applyNumberFormat="1" applyFont="1" applyBorder="1" applyAlignment="1">
      <alignment horizontal="right" vertical="top" wrapText="1"/>
    </xf>
    <xf numFmtId="0" fontId="5" fillId="3" borderId="1" xfId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indent="2"/>
    </xf>
    <xf numFmtId="1" fontId="5" fillId="0" borderId="1" xfId="0" applyNumberFormat="1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indent="2"/>
    </xf>
    <xf numFmtId="1" fontId="5" fillId="4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 indent="4"/>
    </xf>
    <xf numFmtId="1" fontId="5" fillId="4" borderId="1" xfId="0" applyNumberFormat="1" applyFont="1" applyFill="1" applyBorder="1" applyAlignment="1">
      <alignment horizontal="left" vertical="top" wrapText="1" indent="2"/>
    </xf>
    <xf numFmtId="0" fontId="11" fillId="0" borderId="0" xfId="1" applyFont="1" applyAlignment="1">
      <alignment horizontal="left"/>
    </xf>
    <xf numFmtId="0" fontId="12" fillId="0" borderId="0" xfId="1" applyFont="1"/>
    <xf numFmtId="0" fontId="13" fillId="0" borderId="0" xfId="1" applyFont="1" applyAlignment="1"/>
    <xf numFmtId="0" fontId="14" fillId="0" borderId="0" xfId="0" applyFont="1" applyAlignment="1">
      <alignment horizontal="center"/>
    </xf>
    <xf numFmtId="0" fontId="15" fillId="5" borderId="2" xfId="0" applyFont="1" applyFill="1" applyBorder="1" applyAlignment="1">
      <alignment horizontal="center" wrapText="1"/>
    </xf>
    <xf numFmtId="0" fontId="15" fillId="5" borderId="0" xfId="0" applyFont="1" applyFill="1" applyBorder="1" applyAlignment="1"/>
    <xf numFmtId="0" fontId="15" fillId="5" borderId="0" xfId="0" applyFont="1" applyFill="1" applyBorder="1" applyAlignment="1">
      <alignment vertical="top" wrapText="1"/>
    </xf>
    <xf numFmtId="0" fontId="14" fillId="5" borderId="0" xfId="0" applyFont="1" applyFill="1" applyBorder="1" applyAlignment="1">
      <alignment horizontal="left" wrapText="1"/>
    </xf>
    <xf numFmtId="0" fontId="15" fillId="5" borderId="0" xfId="0" applyFont="1" applyFill="1" applyBorder="1" applyAlignment="1">
      <alignment wrapText="1"/>
    </xf>
    <xf numFmtId="0" fontId="14" fillId="5" borderId="0" xfId="0" applyFont="1" applyFill="1" applyBorder="1" applyAlignment="1"/>
    <xf numFmtId="0" fontId="14" fillId="5" borderId="0" xfId="0" applyFont="1" applyFill="1" applyBorder="1" applyAlignment="1">
      <alignment wrapText="1"/>
    </xf>
    <xf numFmtId="0" fontId="16" fillId="5" borderId="0" xfId="0" applyFont="1" applyFill="1" applyBorder="1" applyAlignment="1">
      <alignment horizontal="left" wrapText="1" indent="3"/>
    </xf>
    <xf numFmtId="0" fontId="14" fillId="0" borderId="0" xfId="0" applyFont="1"/>
    <xf numFmtId="0" fontId="15" fillId="0" borderId="0" xfId="0" applyFont="1"/>
    <xf numFmtId="0" fontId="15" fillId="5" borderId="2" xfId="0" applyFont="1" applyFill="1" applyBorder="1" applyAlignment="1">
      <alignment horizontal="right" wrapText="1"/>
    </xf>
    <xf numFmtId="0" fontId="14" fillId="5" borderId="0" xfId="0" applyFont="1" applyFill="1" applyBorder="1" applyAlignment="1">
      <alignment horizontal="center" wrapText="1"/>
    </xf>
    <xf numFmtId="0" fontId="14" fillId="5" borderId="0" xfId="0" applyFont="1" applyFill="1" applyBorder="1" applyAlignment="1">
      <alignment horizontal="center" vertical="top" wrapText="1"/>
    </xf>
    <xf numFmtId="166" fontId="12" fillId="5" borderId="0" xfId="2" applyNumberFormat="1" applyFont="1" applyFill="1" applyBorder="1" applyAlignment="1" applyProtection="1"/>
    <xf numFmtId="166" fontId="18" fillId="5" borderId="3" xfId="2" applyNumberFormat="1" applyFont="1" applyFill="1" applyBorder="1" applyAlignment="1" applyProtection="1"/>
    <xf numFmtId="166" fontId="18" fillId="5" borderId="0" xfId="2" applyNumberFormat="1" applyFont="1" applyFill="1" applyBorder="1" applyAlignment="1" applyProtection="1"/>
    <xf numFmtId="166" fontId="18" fillId="5" borderId="4" xfId="2" applyNumberFormat="1" applyFont="1" applyFill="1" applyBorder="1" applyAlignment="1" applyProtection="1"/>
    <xf numFmtId="0" fontId="15" fillId="5" borderId="0" xfId="0" applyFont="1" applyFill="1" applyBorder="1" applyAlignment="1">
      <alignment horizontal="center" wrapText="1"/>
    </xf>
    <xf numFmtId="166" fontId="12" fillId="5" borderId="2" xfId="2" applyNumberFormat="1" applyFont="1" applyFill="1" applyBorder="1" applyAlignment="1" applyProtection="1"/>
    <xf numFmtId="0" fontId="19" fillId="0" borderId="0" xfId="0" applyFont="1"/>
    <xf numFmtId="0" fontId="14" fillId="5" borderId="2" xfId="0" applyFont="1" applyFill="1" applyBorder="1"/>
    <xf numFmtId="0" fontId="12" fillId="5" borderId="0" xfId="3" applyFont="1" applyFill="1"/>
    <xf numFmtId="0" fontId="12" fillId="5" borderId="0" xfId="3" applyFont="1" applyFill="1" applyAlignment="1">
      <alignment wrapText="1"/>
    </xf>
    <xf numFmtId="0" fontId="18" fillId="5" borderId="3" xfId="3" applyFont="1" applyFill="1" applyBorder="1"/>
    <xf numFmtId="0" fontId="12" fillId="5" borderId="0" xfId="3" applyFont="1" applyFill="1" applyAlignment="1"/>
    <xf numFmtId="0" fontId="18" fillId="5" borderId="3" xfId="3" applyFont="1" applyFill="1" applyBorder="1" applyAlignment="1">
      <alignment wrapText="1"/>
    </xf>
    <xf numFmtId="0" fontId="12" fillId="5" borderId="0" xfId="3" applyFont="1" applyFill="1" applyAlignment="1">
      <alignment horizontal="left" indent="2"/>
    </xf>
    <xf numFmtId="0" fontId="18" fillId="5" borderId="0" xfId="3" applyFont="1" applyFill="1"/>
    <xf numFmtId="0" fontId="18" fillId="5" borderId="0" xfId="3" applyFont="1" applyFill="1" applyAlignment="1">
      <alignment horizontal="left"/>
    </xf>
    <xf numFmtId="0" fontId="11" fillId="0" borderId="0" xfId="4" applyFont="1" applyFill="1" applyAlignment="1">
      <alignment horizontal="left"/>
    </xf>
    <xf numFmtId="0" fontId="12" fillId="0" borderId="0" xfId="4" applyFont="1" applyFill="1" applyAlignment="1"/>
    <xf numFmtId="167" fontId="12" fillId="0" borderId="0" xfId="4" applyNumberFormat="1" applyFont="1" applyFill="1" applyAlignment="1"/>
    <xf numFmtId="0" fontId="12" fillId="0" borderId="0" xfId="4" applyFont="1" applyFill="1"/>
    <xf numFmtId="0" fontId="11" fillId="0" borderId="0" xfId="4" applyFont="1" applyAlignment="1">
      <alignment horizontal="left"/>
    </xf>
    <xf numFmtId="0" fontId="13" fillId="0" borderId="0" xfId="4" applyFont="1" applyFill="1"/>
    <xf numFmtId="0" fontId="12" fillId="0" borderId="0" xfId="4" applyNumberFormat="1" applyFont="1" applyFill="1" applyAlignment="1">
      <alignment horizontal="center"/>
    </xf>
    <xf numFmtId="0" fontId="22" fillId="5" borderId="0" xfId="4" applyFont="1" applyFill="1" applyBorder="1" applyAlignment="1">
      <alignment horizontal="center" vertical="top" wrapText="1"/>
    </xf>
    <xf numFmtId="0" fontId="22" fillId="5" borderId="0" xfId="4" applyFont="1" applyFill="1" applyBorder="1" applyAlignment="1">
      <alignment horizontal="center" wrapText="1"/>
    </xf>
    <xf numFmtId="0" fontId="21" fillId="5" borderId="0" xfId="4" applyFont="1" applyFill="1" applyBorder="1" applyAlignment="1"/>
    <xf numFmtId="0" fontId="22" fillId="5" borderId="5" xfId="4" applyFont="1" applyFill="1" applyBorder="1" applyAlignment="1">
      <alignment horizontal="right" wrapText="1"/>
    </xf>
    <xf numFmtId="0" fontId="22" fillId="5" borderId="0" xfId="4" applyFont="1" applyFill="1" applyBorder="1" applyAlignment="1">
      <alignment vertical="top" wrapText="1"/>
    </xf>
    <xf numFmtId="0" fontId="22" fillId="5" borderId="0" xfId="4" applyFont="1" applyFill="1" applyBorder="1" applyAlignment="1">
      <alignment horizontal="right" vertical="top" wrapText="1"/>
    </xf>
    <xf numFmtId="166" fontId="12" fillId="0" borderId="0" xfId="2" applyNumberFormat="1" applyFont="1" applyFill="1" applyBorder="1" applyAlignment="1" applyProtection="1"/>
    <xf numFmtId="0" fontId="21" fillId="5" borderId="0" xfId="4" applyFont="1" applyFill="1" applyBorder="1" applyAlignment="1">
      <alignment vertical="top" wrapText="1"/>
    </xf>
    <xf numFmtId="0" fontId="12" fillId="5" borderId="0" xfId="4" applyFont="1" applyFill="1" applyBorder="1" applyAlignment="1">
      <alignment wrapText="1"/>
    </xf>
    <xf numFmtId="0" fontId="23" fillId="5" borderId="0" xfId="4" applyFont="1" applyFill="1" applyBorder="1"/>
    <xf numFmtId="0" fontId="23" fillId="0" borderId="0" xfId="4" applyFont="1" applyFill="1"/>
    <xf numFmtId="0" fontId="21" fillId="5" borderId="0" xfId="4" applyFont="1" applyFill="1" applyBorder="1"/>
    <xf numFmtId="0" fontId="12" fillId="5" borderId="0" xfId="4" applyFont="1" applyFill="1" applyBorder="1"/>
    <xf numFmtId="0" fontId="22" fillId="5" borderId="6" xfId="4" applyFont="1" applyFill="1" applyBorder="1" applyAlignment="1">
      <alignment vertical="top" wrapText="1"/>
    </xf>
    <xf numFmtId="166" fontId="18" fillId="5" borderId="6" xfId="2" applyNumberFormat="1" applyFont="1" applyFill="1" applyBorder="1" applyAlignment="1" applyProtection="1"/>
    <xf numFmtId="0" fontId="12" fillId="5" borderId="0" xfId="4" applyFont="1" applyFill="1" applyBorder="1" applyAlignment="1"/>
    <xf numFmtId="0" fontId="22" fillId="0" borderId="0" xfId="4" applyFont="1" applyFill="1" applyBorder="1" applyAlignment="1">
      <alignment vertical="top" wrapText="1"/>
    </xf>
    <xf numFmtId="0" fontId="12" fillId="0" borderId="0" xfId="4" applyFont="1" applyFill="1" applyBorder="1"/>
    <xf numFmtId="0" fontId="12" fillId="0" borderId="0" xfId="4" applyFont="1" applyFill="1" applyBorder="1" applyAlignment="1"/>
    <xf numFmtId="3" fontId="12" fillId="0" borderId="0" xfId="4" applyNumberFormat="1" applyFont="1" applyFill="1"/>
    <xf numFmtId="168" fontId="12" fillId="0" borderId="0" xfId="4" applyNumberFormat="1" applyFont="1" applyFill="1"/>
    <xf numFmtId="168" fontId="18" fillId="0" borderId="0" xfId="5" applyNumberFormat="1" applyFont="1" applyFill="1"/>
    <xf numFmtId="0" fontId="18" fillId="0" borderId="0" xfId="4" applyFont="1" applyFill="1"/>
    <xf numFmtId="168" fontId="12" fillId="0" borderId="0" xfId="5" applyNumberFormat="1" applyFont="1" applyFill="1"/>
    <xf numFmtId="168" fontId="18" fillId="0" borderId="0" xfId="4" applyNumberFormat="1" applyFont="1" applyFill="1"/>
    <xf numFmtId="41" fontId="12" fillId="0" borderId="0" xfId="4" applyNumberFormat="1" applyFont="1" applyFill="1"/>
    <xf numFmtId="166" fontId="25" fillId="5" borderId="0" xfId="2" applyNumberFormat="1" applyFont="1" applyFill="1" applyBorder="1" applyAlignment="1" applyProtection="1"/>
    <xf numFmtId="167" fontId="12" fillId="0" borderId="0" xfId="4" applyNumberFormat="1" applyFont="1" applyAlignment="1"/>
    <xf numFmtId="0" fontId="12" fillId="0" borderId="0" xfId="4" applyFont="1"/>
    <xf numFmtId="0" fontId="18" fillId="0" borderId="0" xfId="4" applyFont="1"/>
    <xf numFmtId="0" fontId="14" fillId="0" borderId="0" xfId="0" applyFont="1" applyAlignment="1"/>
    <xf numFmtId="0" fontId="14" fillId="0" borderId="0" xfId="0" applyFont="1" applyFill="1"/>
    <xf numFmtId="166" fontId="26" fillId="0" borderId="0" xfId="2" applyNumberFormat="1" applyFont="1" applyFill="1" applyBorder="1" applyAlignment="1" applyProtection="1"/>
    <xf numFmtId="0" fontId="15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166" fontId="18" fillId="0" borderId="0" xfId="2" applyNumberFormat="1" applyFont="1" applyFill="1" applyBorder="1" applyAlignment="1" applyProtection="1"/>
    <xf numFmtId="0" fontId="27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/>
    </xf>
    <xf numFmtId="0" fontId="30" fillId="0" borderId="0" xfId="0" applyFont="1" applyAlignment="1">
      <alignment horizontal="left"/>
    </xf>
    <xf numFmtId="4" fontId="1" fillId="0" borderId="0" xfId="1" applyNumberFormat="1"/>
    <xf numFmtId="166" fontId="24" fillId="0" borderId="0" xfId="2" applyNumberFormat="1" applyFont="1" applyFill="1" applyBorder="1" applyAlignment="1" applyProtection="1"/>
    <xf numFmtId="0" fontId="2" fillId="0" borderId="0" xfId="6" applyFont="1" applyAlignment="1">
      <alignment horizontal="left"/>
    </xf>
    <xf numFmtId="0" fontId="27" fillId="0" borderId="0" xfId="6"/>
    <xf numFmtId="0" fontId="3" fillId="0" borderId="0" xfId="6" applyFont="1" applyAlignment="1">
      <alignment horizontal="left"/>
    </xf>
    <xf numFmtId="0" fontId="27" fillId="0" borderId="0" xfId="6" applyAlignment="1">
      <alignment horizontal="left"/>
    </xf>
    <xf numFmtId="0" fontId="2" fillId="6" borderId="7" xfId="6" applyNumberFormat="1" applyFont="1" applyFill="1" applyBorder="1" applyAlignment="1">
      <alignment horizontal="left" vertical="center" wrapText="1"/>
    </xf>
    <xf numFmtId="0" fontId="2" fillId="6" borderId="7" xfId="6" applyNumberFormat="1" applyFont="1" applyFill="1" applyBorder="1" applyAlignment="1">
      <alignment horizontal="center" vertical="center" wrapText="1"/>
    </xf>
    <xf numFmtId="0" fontId="2" fillId="6" borderId="7" xfId="6" applyNumberFormat="1" applyFont="1" applyFill="1" applyBorder="1" applyAlignment="1">
      <alignment horizontal="center" vertical="center" wrapText="1"/>
    </xf>
    <xf numFmtId="1" fontId="5" fillId="7" borderId="7" xfId="6" applyNumberFormat="1" applyFont="1" applyFill="1" applyBorder="1" applyAlignment="1">
      <alignment horizontal="left" vertical="top"/>
    </xf>
    <xf numFmtId="0" fontId="5" fillId="7" borderId="7" xfId="6" applyNumberFormat="1" applyFont="1" applyFill="1" applyBorder="1" applyAlignment="1">
      <alignment horizontal="left" vertical="top" wrapText="1"/>
    </xf>
    <xf numFmtId="0" fontId="5" fillId="7" borderId="7" xfId="6" applyNumberFormat="1" applyFont="1" applyFill="1" applyBorder="1" applyAlignment="1">
      <alignment horizontal="right" vertical="top" wrapText="1"/>
    </xf>
    <xf numFmtId="4" fontId="5" fillId="7" borderId="7" xfId="6" applyNumberFormat="1" applyFont="1" applyFill="1" applyBorder="1" applyAlignment="1">
      <alignment horizontal="right" vertical="top" wrapText="1"/>
    </xf>
    <xf numFmtId="0" fontId="5" fillId="8" borderId="7" xfId="6" applyNumberFormat="1" applyFont="1" applyFill="1" applyBorder="1" applyAlignment="1">
      <alignment horizontal="left" vertical="top" indent="2"/>
    </xf>
    <xf numFmtId="1" fontId="5" fillId="8" borderId="7" xfId="6" applyNumberFormat="1" applyFont="1" applyFill="1" applyBorder="1" applyAlignment="1">
      <alignment horizontal="left" vertical="top"/>
    </xf>
    <xf numFmtId="0" fontId="5" fillId="8" borderId="7" xfId="6" applyNumberFormat="1" applyFont="1" applyFill="1" applyBorder="1" applyAlignment="1">
      <alignment horizontal="right" vertical="top" wrapText="1"/>
    </xf>
    <xf numFmtId="4" fontId="5" fillId="8" borderId="7" xfId="6" applyNumberFormat="1" applyFont="1" applyFill="1" applyBorder="1" applyAlignment="1">
      <alignment horizontal="right" vertical="top" wrapText="1"/>
    </xf>
    <xf numFmtId="0" fontId="5" fillId="0" borderId="7" xfId="6" applyNumberFormat="1" applyFont="1" applyBorder="1" applyAlignment="1">
      <alignment horizontal="left" vertical="top"/>
    </xf>
    <xf numFmtId="0" fontId="5" fillId="0" borderId="7" xfId="6" applyNumberFormat="1" applyFont="1" applyBorder="1" applyAlignment="1">
      <alignment horizontal="left" vertical="top" wrapText="1" indent="4"/>
    </xf>
    <xf numFmtId="0" fontId="5" fillId="0" borderId="7" xfId="6" applyNumberFormat="1" applyFont="1" applyBorder="1" applyAlignment="1">
      <alignment horizontal="right" vertical="top" wrapText="1"/>
    </xf>
    <xf numFmtId="2" fontId="5" fillId="0" borderId="7" xfId="6" applyNumberFormat="1" applyFont="1" applyBorder="1" applyAlignment="1">
      <alignment horizontal="right" vertical="top" wrapText="1"/>
    </xf>
    <xf numFmtId="4" fontId="5" fillId="0" borderId="7" xfId="6" applyNumberFormat="1" applyFont="1" applyBorder="1" applyAlignment="1">
      <alignment horizontal="right" vertical="top" wrapText="1"/>
    </xf>
    <xf numFmtId="0" fontId="5" fillId="7" borderId="7" xfId="6" applyNumberFormat="1" applyFont="1" applyFill="1" applyBorder="1" applyAlignment="1">
      <alignment horizontal="left" vertical="top"/>
    </xf>
    <xf numFmtId="166" fontId="18" fillId="0" borderId="3" xfId="2" applyNumberFormat="1" applyFont="1" applyFill="1" applyBorder="1" applyAlignment="1" applyProtection="1"/>
    <xf numFmtId="0" fontId="31" fillId="0" borderId="0" xfId="0" applyFont="1"/>
    <xf numFmtId="0" fontId="31" fillId="0" borderId="0" xfId="0" applyNumberFormat="1" applyFont="1"/>
    <xf numFmtId="0" fontId="15" fillId="0" borderId="0" xfId="0" applyFont="1" applyFill="1"/>
    <xf numFmtId="166" fontId="15" fillId="0" borderId="8" xfId="0" applyNumberFormat="1" applyFont="1" applyFill="1" applyBorder="1"/>
    <xf numFmtId="0" fontId="14" fillId="0" borderId="0" xfId="0" applyFont="1" applyBorder="1"/>
    <xf numFmtId="169" fontId="14" fillId="0" borderId="0" xfId="0" applyNumberFormat="1" applyFont="1"/>
    <xf numFmtId="0" fontId="19" fillId="0" borderId="0" xfId="7" applyFont="1"/>
    <xf numFmtId="0" fontId="14" fillId="0" borderId="0" xfId="7" applyFont="1"/>
    <xf numFmtId="0" fontId="14" fillId="5" borderId="0" xfId="7" applyFont="1" applyFill="1"/>
    <xf numFmtId="0" fontId="15" fillId="5" borderId="2" xfId="7" applyFont="1" applyFill="1" applyBorder="1" applyAlignment="1">
      <alignment horizontal="right" wrapText="1"/>
    </xf>
    <xf numFmtId="0" fontId="14" fillId="5" borderId="0" xfId="7" applyFont="1" applyFill="1" applyAlignment="1"/>
    <xf numFmtId="0" fontId="15" fillId="5" borderId="3" xfId="7" applyFont="1" applyFill="1" applyBorder="1"/>
    <xf numFmtId="166" fontId="15" fillId="5" borderId="3" xfId="7" applyNumberFormat="1" applyFont="1" applyFill="1" applyBorder="1"/>
    <xf numFmtId="0" fontId="24" fillId="0" borderId="0" xfId="7" applyFont="1"/>
    <xf numFmtId="166" fontId="24" fillId="0" borderId="0" xfId="7" applyNumberFormat="1" applyFont="1"/>
    <xf numFmtId="0" fontId="14" fillId="5" borderId="0" xfId="7" applyFont="1" applyFill="1" applyAlignment="1">
      <alignment wrapText="1"/>
    </xf>
    <xf numFmtId="0" fontId="32" fillId="0" borderId="0" xfId="7" applyFont="1"/>
    <xf numFmtId="0" fontId="15" fillId="5" borderId="0" xfId="7" applyFont="1" applyFill="1"/>
    <xf numFmtId="166" fontId="14" fillId="0" borderId="0" xfId="7" applyNumberFormat="1" applyFont="1"/>
    <xf numFmtId="169" fontId="12" fillId="0" borderId="0" xfId="2" applyNumberFormat="1" applyFont="1" applyFill="1" applyBorder="1" applyAlignment="1" applyProtection="1"/>
    <xf numFmtId="164" fontId="14" fillId="0" borderId="0" xfId="7" applyNumberFormat="1" applyFont="1"/>
    <xf numFmtId="0" fontId="15" fillId="0" borderId="2" xfId="7" applyFont="1" applyFill="1" applyBorder="1" applyAlignment="1">
      <alignment horizontal="right" wrapText="1"/>
    </xf>
    <xf numFmtId="0" fontId="14" fillId="0" borderId="0" xfId="7" applyFont="1" applyAlignment="1"/>
    <xf numFmtId="166" fontId="15" fillId="0" borderId="3" xfId="7" applyNumberFormat="1" applyFont="1" applyBorder="1"/>
    <xf numFmtId="166" fontId="14" fillId="9" borderId="0" xfId="7" applyNumberFormat="1" applyFont="1" applyFill="1"/>
    <xf numFmtId="0" fontId="15" fillId="0" borderId="0" xfId="7" applyFont="1"/>
    <xf numFmtId="0" fontId="14" fillId="0" borderId="0" xfId="7" applyFont="1" applyFill="1"/>
    <xf numFmtId="166" fontId="24" fillId="0" borderId="0" xfId="7" applyNumberFormat="1" applyFont="1" applyFill="1"/>
    <xf numFmtId="0" fontId="19" fillId="5" borderId="0" xfId="7" applyFont="1" applyFill="1"/>
    <xf numFmtId="0" fontId="15" fillId="5" borderId="3" xfId="7" applyFont="1" applyFill="1" applyBorder="1" applyAlignment="1">
      <alignment wrapText="1"/>
    </xf>
    <xf numFmtId="166" fontId="15" fillId="0" borderId="0" xfId="7" applyNumberFormat="1" applyFont="1" applyBorder="1"/>
    <xf numFmtId="4" fontId="7" fillId="4" borderId="1" xfId="1" applyNumberFormat="1" applyFont="1" applyFill="1" applyBorder="1" applyAlignment="1">
      <alignment horizontal="right" vertical="top" wrapText="1"/>
    </xf>
    <xf numFmtId="0" fontId="19" fillId="9" borderId="0" xfId="7" applyFont="1" applyFill="1"/>
    <xf numFmtId="0" fontId="34" fillId="5" borderId="0" xfId="7" applyFont="1" applyFill="1"/>
    <xf numFmtId="166" fontId="18" fillId="5" borderId="2" xfId="2" applyNumberFormat="1" applyFont="1" applyFill="1" applyBorder="1" applyAlignment="1" applyProtection="1">
      <alignment horizontal="right" wrapText="1"/>
    </xf>
    <xf numFmtId="0" fontId="35" fillId="5" borderId="3" xfId="7" applyFont="1" applyFill="1" applyBorder="1" applyAlignment="1">
      <alignment wrapText="1"/>
    </xf>
    <xf numFmtId="166" fontId="34" fillId="5" borderId="3" xfId="2" applyNumberFormat="1" applyFont="1" applyFill="1" applyBorder="1" applyAlignment="1" applyProtection="1"/>
    <xf numFmtId="0" fontId="35" fillId="5" borderId="0" xfId="7" applyFont="1" applyFill="1" applyBorder="1" applyAlignment="1">
      <alignment wrapText="1"/>
    </xf>
    <xf numFmtId="166" fontId="34" fillId="5" borderId="0" xfId="2" applyNumberFormat="1" applyFont="1" applyFill="1" applyBorder="1" applyAlignment="1" applyProtection="1"/>
    <xf numFmtId="0" fontId="35" fillId="0" borderId="3" xfId="7" applyFont="1" applyBorder="1" applyAlignment="1">
      <alignment wrapText="1"/>
    </xf>
    <xf numFmtId="166" fontId="18" fillId="5" borderId="8" xfId="2" applyNumberFormat="1" applyFont="1" applyFill="1" applyBorder="1" applyAlignment="1" applyProtection="1"/>
    <xf numFmtId="0" fontId="14" fillId="5" borderId="0" xfId="7" applyFont="1" applyFill="1" applyBorder="1" applyAlignment="1">
      <alignment horizontal="center"/>
    </xf>
    <xf numFmtId="0" fontId="15" fillId="5" borderId="5" xfId="7" applyFont="1" applyFill="1" applyBorder="1" applyAlignment="1">
      <alignment horizontal="right" wrapText="1"/>
    </xf>
    <xf numFmtId="0" fontId="35" fillId="5" borderId="3" xfId="7" applyFont="1" applyFill="1" applyBorder="1"/>
    <xf numFmtId="0" fontId="14" fillId="5" borderId="0" xfId="7" applyFont="1" applyFill="1" applyBorder="1"/>
    <xf numFmtId="1" fontId="4" fillId="7" borderId="7" xfId="6" applyNumberFormat="1" applyFont="1" applyFill="1" applyBorder="1" applyAlignment="1">
      <alignment horizontal="left" vertical="top" wrapText="1"/>
    </xf>
    <xf numFmtId="4" fontId="4" fillId="7" borderId="7" xfId="6" applyNumberFormat="1" applyFont="1" applyFill="1" applyBorder="1" applyAlignment="1">
      <alignment horizontal="right" vertical="top" wrapText="1"/>
    </xf>
    <xf numFmtId="0" fontId="4" fillId="7" borderId="7" xfId="6" applyNumberFormat="1" applyFont="1" applyFill="1" applyBorder="1" applyAlignment="1">
      <alignment horizontal="right" vertical="top" wrapText="1"/>
    </xf>
    <xf numFmtId="1" fontId="5" fillId="7" borderId="7" xfId="6" applyNumberFormat="1" applyFont="1" applyFill="1" applyBorder="1" applyAlignment="1">
      <alignment horizontal="left" vertical="top" wrapText="1" indent="2"/>
    </xf>
    <xf numFmtId="1" fontId="5" fillId="7" borderId="7" xfId="6" applyNumberFormat="1" applyFont="1" applyFill="1" applyBorder="1" applyAlignment="1">
      <alignment horizontal="left" vertical="top" wrapText="1" indent="4"/>
    </xf>
    <xf numFmtId="0" fontId="5" fillId="0" borderId="7" xfId="6" applyNumberFormat="1" applyFont="1" applyBorder="1" applyAlignment="1">
      <alignment horizontal="left" vertical="top" wrapText="1" indent="6"/>
    </xf>
    <xf numFmtId="0" fontId="5" fillId="6" borderId="7" xfId="6" applyNumberFormat="1" applyFont="1" applyFill="1" applyBorder="1" applyAlignment="1">
      <alignment horizontal="left" vertical="top"/>
    </xf>
    <xf numFmtId="4" fontId="5" fillId="6" borderId="7" xfId="6" applyNumberFormat="1" applyFont="1" applyFill="1" applyBorder="1" applyAlignment="1">
      <alignment horizontal="right" vertical="top" wrapText="1"/>
    </xf>
    <xf numFmtId="0" fontId="5" fillId="6" borderId="7" xfId="6" applyNumberFormat="1" applyFont="1" applyFill="1" applyBorder="1" applyAlignment="1">
      <alignment horizontal="right" vertical="top" wrapText="1"/>
    </xf>
    <xf numFmtId="0" fontId="38" fillId="0" borderId="0" xfId="10" applyFont="1" applyAlignment="1">
      <alignment horizontal="left"/>
    </xf>
    <xf numFmtId="0" fontId="36" fillId="0" borderId="0" xfId="10" applyAlignment="1">
      <alignment horizontal="left"/>
    </xf>
    <xf numFmtId="0" fontId="36" fillId="0" borderId="0" xfId="10"/>
    <xf numFmtId="0" fontId="37" fillId="0" borderId="0" xfId="10" applyFont="1" applyAlignment="1">
      <alignment horizontal="centerContinuous"/>
    </xf>
    <xf numFmtId="0" fontId="38" fillId="0" borderId="0" xfId="10" applyFont="1" applyAlignment="1">
      <alignment horizontal="centerContinuous"/>
    </xf>
    <xf numFmtId="0" fontId="39" fillId="0" borderId="9" xfId="10" applyFont="1" applyBorder="1" applyAlignment="1">
      <alignment horizontal="left"/>
    </xf>
    <xf numFmtId="0" fontId="39" fillId="0" borderId="12" xfId="10" applyFont="1" applyBorder="1" applyAlignment="1">
      <alignment horizontal="left"/>
    </xf>
    <xf numFmtId="0" fontId="39" fillId="0" borderId="13" xfId="10" applyFont="1" applyBorder="1" applyAlignment="1">
      <alignment horizontal="center"/>
    </xf>
    <xf numFmtId="0" fontId="39" fillId="0" borderId="14" xfId="10" applyFont="1" applyBorder="1" applyAlignment="1">
      <alignment horizontal="center"/>
    </xf>
    <xf numFmtId="0" fontId="39" fillId="0" borderId="15" xfId="10" applyFont="1" applyBorder="1" applyAlignment="1">
      <alignment horizontal="center"/>
    </xf>
    <xf numFmtId="0" fontId="38" fillId="0" borderId="16" xfId="10" applyFont="1" applyBorder="1" applyAlignment="1">
      <alignment horizontal="left" vertical="top" wrapText="1"/>
    </xf>
    <xf numFmtId="0" fontId="39" fillId="0" borderId="17" xfId="10" applyFont="1" applyBorder="1" applyAlignment="1">
      <alignment horizontal="left" vertical="top"/>
    </xf>
    <xf numFmtId="0" fontId="39" fillId="0" borderId="18" xfId="10" applyFont="1" applyBorder="1" applyAlignment="1">
      <alignment horizontal="left" vertical="top"/>
    </xf>
    <xf numFmtId="0" fontId="38" fillId="0" borderId="16" xfId="10" applyFont="1" applyBorder="1" applyAlignment="1">
      <alignment horizontal="left" vertical="top" wrapText="1" indent="1"/>
    </xf>
    <xf numFmtId="1" fontId="39" fillId="0" borderId="19" xfId="10" applyNumberFormat="1" applyFont="1" applyBorder="1" applyAlignment="1">
      <alignment horizontal="left" vertical="top" wrapText="1"/>
    </xf>
    <xf numFmtId="0" fontId="39" fillId="0" borderId="20" xfId="10" applyFont="1" applyBorder="1" applyAlignment="1">
      <alignment horizontal="right" vertical="top"/>
    </xf>
    <xf numFmtId="165" fontId="39" fillId="0" borderId="20" xfId="10" applyNumberFormat="1" applyFont="1" applyBorder="1" applyAlignment="1">
      <alignment horizontal="right" vertical="top"/>
    </xf>
    <xf numFmtId="0" fontId="39" fillId="0" borderId="21" xfId="10" applyFont="1" applyBorder="1" applyAlignment="1">
      <alignment horizontal="right" vertical="top"/>
    </xf>
    <xf numFmtId="0" fontId="39" fillId="0" borderId="19" xfId="10" applyFont="1" applyBorder="1" applyAlignment="1">
      <alignment horizontal="left" vertical="top" wrapText="1"/>
    </xf>
    <xf numFmtId="0" fontId="38" fillId="0" borderId="22" xfId="10" applyFont="1" applyBorder="1" applyAlignment="1">
      <alignment horizontal="left" vertical="top" wrapText="1" indent="1"/>
    </xf>
    <xf numFmtId="0" fontId="39" fillId="0" borderId="23" xfId="10" applyFont="1" applyBorder="1" applyAlignment="1">
      <alignment horizontal="right" vertical="top"/>
    </xf>
    <xf numFmtId="165" fontId="39" fillId="0" borderId="23" xfId="10" applyNumberFormat="1" applyFont="1" applyBorder="1" applyAlignment="1">
      <alignment horizontal="right" vertical="top"/>
    </xf>
    <xf numFmtId="0" fontId="39" fillId="0" borderId="24" xfId="10" applyFont="1" applyBorder="1" applyAlignment="1">
      <alignment horizontal="right" vertical="top"/>
    </xf>
    <xf numFmtId="0" fontId="38" fillId="0" borderId="22" xfId="10" applyFont="1" applyBorder="1" applyAlignment="1">
      <alignment horizontal="left" vertical="top" wrapText="1"/>
    </xf>
    <xf numFmtId="165" fontId="39" fillId="0" borderId="21" xfId="10" applyNumberFormat="1" applyFont="1" applyBorder="1" applyAlignment="1">
      <alignment horizontal="right" vertical="top"/>
    </xf>
    <xf numFmtId="165" fontId="39" fillId="0" borderId="24" xfId="10" applyNumberFormat="1" applyFont="1" applyBorder="1" applyAlignment="1">
      <alignment horizontal="right" vertical="top"/>
    </xf>
    <xf numFmtId="170" fontId="39" fillId="0" borderId="20" xfId="10" applyNumberFormat="1" applyFont="1" applyBorder="1" applyAlignment="1">
      <alignment horizontal="right" vertical="top"/>
    </xf>
    <xf numFmtId="170" fontId="39" fillId="0" borderId="23" xfId="10" applyNumberFormat="1" applyFont="1" applyBorder="1" applyAlignment="1">
      <alignment horizontal="right" vertical="top"/>
    </xf>
    <xf numFmtId="170" fontId="39" fillId="0" borderId="21" xfId="10" applyNumberFormat="1" applyFont="1" applyBorder="1" applyAlignment="1">
      <alignment horizontal="right" vertical="top"/>
    </xf>
    <xf numFmtId="0" fontId="38" fillId="0" borderId="25" xfId="10" applyFont="1" applyBorder="1" applyAlignment="1">
      <alignment horizontal="left" vertical="top"/>
    </xf>
    <xf numFmtId="165" fontId="39" fillId="0" borderId="26" xfId="10" applyNumberFormat="1" applyFont="1" applyBorder="1" applyAlignment="1">
      <alignment horizontal="right" vertical="top"/>
    </xf>
    <xf numFmtId="0" fontId="39" fillId="0" borderId="27" xfId="10" applyFont="1" applyBorder="1" applyAlignment="1">
      <alignment horizontal="right" vertical="top"/>
    </xf>
    <xf numFmtId="165" fontId="39" fillId="0" borderId="27" xfId="10" applyNumberFormat="1" applyFont="1" applyBorder="1" applyAlignment="1">
      <alignment horizontal="right" vertical="top"/>
    </xf>
    <xf numFmtId="0" fontId="39" fillId="0" borderId="28" xfId="10" applyFont="1" applyBorder="1" applyAlignment="1">
      <alignment horizontal="right" vertical="top"/>
    </xf>
    <xf numFmtId="0" fontId="37" fillId="0" borderId="0" xfId="11" applyNumberFormat="1" applyFont="1" applyAlignment="1">
      <alignment horizontal="centerContinuous" wrapText="1"/>
    </xf>
    <xf numFmtId="0" fontId="27" fillId="0" borderId="0" xfId="11"/>
    <xf numFmtId="0" fontId="38" fillId="0" borderId="0" xfId="11" applyNumberFormat="1" applyFont="1" applyAlignment="1">
      <alignment horizontal="centerContinuous" wrapText="1"/>
    </xf>
    <xf numFmtId="0" fontId="39" fillId="0" borderId="29" xfId="11" applyFont="1" applyBorder="1" applyAlignment="1">
      <alignment horizontal="left"/>
    </xf>
    <xf numFmtId="0" fontId="39" fillId="0" borderId="30" xfId="11" applyFont="1" applyBorder="1" applyAlignment="1">
      <alignment horizontal="left"/>
    </xf>
    <xf numFmtId="0" fontId="39" fillId="0" borderId="31" xfId="11" applyFont="1" applyBorder="1" applyAlignment="1">
      <alignment horizontal="left"/>
    </xf>
    <xf numFmtId="0" fontId="39" fillId="0" borderId="32" xfId="11" applyFont="1" applyBorder="1" applyAlignment="1">
      <alignment horizontal="left"/>
    </xf>
    <xf numFmtId="0" fontId="39" fillId="0" borderId="33" xfId="11" applyFont="1" applyBorder="1" applyAlignment="1">
      <alignment horizontal="left"/>
    </xf>
    <xf numFmtId="0" fontId="39" fillId="0" borderId="34" xfId="11" applyFont="1" applyBorder="1" applyAlignment="1">
      <alignment horizontal="left"/>
    </xf>
    <xf numFmtId="0" fontId="38" fillId="0" borderId="35" xfId="11" applyNumberFormat="1" applyFont="1" applyBorder="1" applyAlignment="1">
      <alignment horizontal="left" vertical="top"/>
    </xf>
    <xf numFmtId="0" fontId="38" fillId="0" borderId="36" xfId="11" applyNumberFormat="1" applyFont="1" applyBorder="1" applyAlignment="1">
      <alignment horizontal="left" vertical="top" wrapText="1"/>
    </xf>
    <xf numFmtId="165" fontId="39" fillId="0" borderId="36" xfId="11" applyNumberFormat="1" applyFont="1" applyBorder="1" applyAlignment="1">
      <alignment horizontal="right" vertical="top"/>
    </xf>
    <xf numFmtId="0" fontId="39" fillId="0" borderId="37" xfId="11" applyNumberFormat="1" applyFont="1" applyBorder="1" applyAlignment="1">
      <alignment horizontal="right" vertical="top"/>
    </xf>
    <xf numFmtId="0" fontId="39" fillId="0" borderId="38" xfId="11" applyNumberFormat="1" applyFont="1" applyBorder="1" applyAlignment="1">
      <alignment horizontal="left" vertical="top" wrapText="1"/>
    </xf>
    <xf numFmtId="0" fontId="39" fillId="0" borderId="39" xfId="11" applyNumberFormat="1" applyFont="1" applyBorder="1" applyAlignment="1">
      <alignment horizontal="left" vertical="top" wrapText="1"/>
    </xf>
    <xf numFmtId="165" fontId="39" fillId="0" borderId="39" xfId="11" applyNumberFormat="1" applyFont="1" applyBorder="1" applyAlignment="1">
      <alignment horizontal="right" vertical="top"/>
    </xf>
    <xf numFmtId="0" fontId="39" fillId="0" borderId="40" xfId="11" applyNumberFormat="1" applyFont="1" applyBorder="1" applyAlignment="1">
      <alignment horizontal="right" vertical="top"/>
    </xf>
    <xf numFmtId="0" fontId="39" fillId="0" borderId="41" xfId="11" applyNumberFormat="1" applyFont="1" applyBorder="1" applyAlignment="1">
      <alignment horizontal="left" vertical="top" wrapText="1"/>
    </xf>
    <xf numFmtId="0" fontId="39" fillId="0" borderId="42" xfId="11" applyNumberFormat="1" applyFont="1" applyBorder="1" applyAlignment="1">
      <alignment horizontal="left" vertical="top" wrapText="1"/>
    </xf>
    <xf numFmtId="0" fontId="39" fillId="0" borderId="42" xfId="11" applyNumberFormat="1" applyFont="1" applyBorder="1" applyAlignment="1">
      <alignment horizontal="right" vertical="top"/>
    </xf>
    <xf numFmtId="0" fontId="39" fillId="0" borderId="43" xfId="11" applyNumberFormat="1" applyFont="1" applyBorder="1" applyAlignment="1">
      <alignment horizontal="right" vertical="top"/>
    </xf>
    <xf numFmtId="0" fontId="39" fillId="0" borderId="44" xfId="11" applyNumberFormat="1" applyFont="1" applyBorder="1" applyAlignment="1">
      <alignment horizontal="left" vertical="top" wrapText="1"/>
    </xf>
    <xf numFmtId="1" fontId="39" fillId="0" borderId="45" xfId="11" applyNumberFormat="1" applyFont="1" applyBorder="1" applyAlignment="1">
      <alignment horizontal="left" vertical="top" wrapText="1"/>
    </xf>
    <xf numFmtId="0" fontId="39" fillId="0" borderId="46" xfId="11" applyNumberFormat="1" applyFont="1" applyBorder="1" applyAlignment="1">
      <alignment horizontal="right" vertical="top"/>
    </xf>
    <xf numFmtId="165" fontId="39" fillId="0" borderId="47" xfId="11" applyNumberFormat="1" applyFont="1" applyBorder="1" applyAlignment="1">
      <alignment horizontal="right" vertical="top"/>
    </xf>
    <xf numFmtId="165" fontId="39" fillId="0" borderId="46" xfId="11" applyNumberFormat="1" applyFont="1" applyBorder="1" applyAlignment="1">
      <alignment horizontal="right" vertical="top"/>
    </xf>
    <xf numFmtId="0" fontId="39" fillId="0" borderId="47" xfId="11" applyNumberFormat="1" applyFont="1" applyBorder="1" applyAlignment="1">
      <alignment horizontal="right" vertical="top"/>
    </xf>
    <xf numFmtId="0" fontId="39" fillId="0" borderId="45" xfId="11" applyNumberFormat="1" applyFont="1" applyBorder="1" applyAlignment="1">
      <alignment horizontal="left" vertical="top" wrapText="1"/>
    </xf>
    <xf numFmtId="165" fontId="39" fillId="0" borderId="42" xfId="11" applyNumberFormat="1" applyFont="1" applyBorder="1" applyAlignment="1">
      <alignment horizontal="right" vertical="top"/>
    </xf>
    <xf numFmtId="165" fontId="39" fillId="0" borderId="43" xfId="11" applyNumberFormat="1" applyFont="1" applyBorder="1" applyAlignment="1">
      <alignment horizontal="right" vertical="top"/>
    </xf>
    <xf numFmtId="0" fontId="38" fillId="0" borderId="29" xfId="11" applyNumberFormat="1" applyFont="1" applyBorder="1" applyAlignment="1">
      <alignment horizontal="left" vertical="top"/>
    </xf>
    <xf numFmtId="0" fontId="38" fillId="0" borderId="48" xfId="11" applyNumberFormat="1" applyFont="1" applyBorder="1" applyAlignment="1">
      <alignment horizontal="left" vertical="top" wrapText="1"/>
    </xf>
    <xf numFmtId="165" fontId="39" fillId="0" borderId="48" xfId="11" applyNumberFormat="1" applyFont="1" applyBorder="1" applyAlignment="1">
      <alignment horizontal="right" vertical="top"/>
    </xf>
    <xf numFmtId="165" fontId="39" fillId="0" borderId="49" xfId="11" applyNumberFormat="1" applyFont="1" applyBorder="1" applyAlignment="1">
      <alignment horizontal="right" vertical="top"/>
    </xf>
    <xf numFmtId="0" fontId="38" fillId="0" borderId="32" xfId="11" applyNumberFormat="1" applyFont="1" applyBorder="1" applyAlignment="1">
      <alignment horizontal="left" vertical="top"/>
    </xf>
    <xf numFmtId="0" fontId="38" fillId="0" borderId="50" xfId="11" applyNumberFormat="1" applyFont="1" applyBorder="1" applyAlignment="1">
      <alignment horizontal="left" vertical="top" wrapText="1"/>
    </xf>
    <xf numFmtId="165" fontId="39" fillId="0" borderId="50" xfId="11" applyNumberFormat="1" applyFont="1" applyBorder="1" applyAlignment="1">
      <alignment horizontal="right" vertical="top"/>
    </xf>
    <xf numFmtId="0" fontId="39" fillId="0" borderId="51" xfId="11" applyNumberFormat="1" applyFont="1" applyBorder="1" applyAlignment="1">
      <alignment horizontal="right" vertical="top"/>
    </xf>
    <xf numFmtId="0" fontId="27" fillId="0" borderId="0" xfId="11" applyAlignment="1"/>
    <xf numFmtId="0" fontId="39" fillId="0" borderId="0" xfId="11" applyNumberFormat="1" applyFont="1" applyAlignment="1"/>
    <xf numFmtId="0" fontId="39" fillId="0" borderId="0" xfId="11" applyFont="1" applyAlignment="1"/>
    <xf numFmtId="0" fontId="37" fillId="0" borderId="0" xfId="11" applyNumberFormat="1" applyFont="1" applyAlignment="1"/>
    <xf numFmtId="0" fontId="38" fillId="0" borderId="0" xfId="11" applyNumberFormat="1" applyFont="1" applyAlignment="1"/>
    <xf numFmtId="1" fontId="39" fillId="10" borderId="45" xfId="11" applyNumberFormat="1" applyFont="1" applyFill="1" applyBorder="1" applyAlignment="1">
      <alignment horizontal="left" vertical="top" wrapText="1"/>
    </xf>
    <xf numFmtId="165" fontId="39" fillId="10" borderId="46" xfId="11" applyNumberFormat="1" applyFont="1" applyFill="1" applyBorder="1" applyAlignment="1">
      <alignment horizontal="right" vertical="top"/>
    </xf>
    <xf numFmtId="0" fontId="39" fillId="10" borderId="45" xfId="11" applyNumberFormat="1" applyFont="1" applyFill="1" applyBorder="1" applyAlignment="1">
      <alignment horizontal="left" vertical="top" wrapText="1"/>
    </xf>
    <xf numFmtId="0" fontId="39" fillId="0" borderId="39" xfId="11" applyNumberFormat="1" applyFont="1" applyBorder="1" applyAlignment="1">
      <alignment horizontal="right" vertical="top"/>
    </xf>
    <xf numFmtId="0" fontId="39" fillId="0" borderId="36" xfId="11" applyNumberFormat="1" applyFont="1" applyBorder="1" applyAlignment="1">
      <alignment horizontal="right" vertical="top"/>
    </xf>
    <xf numFmtId="0" fontId="39" fillId="0" borderId="50" xfId="11" applyNumberFormat="1" applyFont="1" applyBorder="1" applyAlignment="1">
      <alignment horizontal="right" vertical="top"/>
    </xf>
    <xf numFmtId="0" fontId="39" fillId="10" borderId="46" xfId="11" applyNumberFormat="1" applyFont="1" applyFill="1" applyBorder="1" applyAlignment="1">
      <alignment horizontal="right" vertical="top"/>
    </xf>
    <xf numFmtId="165" fontId="39" fillId="10" borderId="47" xfId="11" applyNumberFormat="1" applyFont="1" applyFill="1" applyBorder="1" applyAlignment="1">
      <alignment horizontal="right" vertical="top"/>
    </xf>
    <xf numFmtId="0" fontId="40" fillId="0" borderId="16" xfId="10" applyFont="1" applyBorder="1" applyAlignment="1">
      <alignment horizontal="left" vertical="top" wrapText="1"/>
    </xf>
    <xf numFmtId="165" fontId="39" fillId="0" borderId="37" xfId="11" applyNumberFormat="1" applyFont="1" applyBorder="1" applyAlignment="1">
      <alignment horizontal="right" vertical="top"/>
    </xf>
    <xf numFmtId="165" fontId="39" fillId="0" borderId="40" xfId="11" applyNumberFormat="1" applyFont="1" applyBorder="1" applyAlignment="1">
      <alignment horizontal="right" vertical="top"/>
    </xf>
    <xf numFmtId="0" fontId="39" fillId="0" borderId="49" xfId="11" applyNumberFormat="1" applyFont="1" applyBorder="1" applyAlignment="1">
      <alignment horizontal="right" vertical="top"/>
    </xf>
    <xf numFmtId="0" fontId="38" fillId="0" borderId="0" xfId="11" applyNumberFormat="1" applyFont="1" applyBorder="1" applyAlignment="1">
      <alignment horizontal="left" vertical="top"/>
    </xf>
    <xf numFmtId="0" fontId="38" fillId="0" borderId="0" xfId="11" applyNumberFormat="1" applyFont="1" applyBorder="1" applyAlignment="1">
      <alignment horizontal="left" vertical="top" wrapText="1"/>
    </xf>
    <xf numFmtId="0" fontId="39" fillId="0" borderId="0" xfId="11" applyNumberFormat="1" applyFont="1" applyBorder="1" applyAlignment="1">
      <alignment horizontal="right" vertical="top"/>
    </xf>
    <xf numFmtId="0" fontId="39" fillId="0" borderId="48" xfId="11" applyNumberFormat="1" applyFont="1" applyBorder="1" applyAlignment="1">
      <alignment horizontal="right" vertical="top"/>
    </xf>
    <xf numFmtId="1" fontId="39" fillId="9" borderId="45" xfId="11" applyNumberFormat="1" applyFont="1" applyFill="1" applyBorder="1" applyAlignment="1">
      <alignment horizontal="left" vertical="top" wrapText="1"/>
    </xf>
    <xf numFmtId="0" fontId="39" fillId="9" borderId="46" xfId="11" applyNumberFormat="1" applyFont="1" applyFill="1" applyBorder="1" applyAlignment="1">
      <alignment horizontal="right" vertical="top"/>
    </xf>
    <xf numFmtId="165" fontId="39" fillId="9" borderId="47" xfId="11" applyNumberFormat="1" applyFont="1" applyFill="1" applyBorder="1" applyAlignment="1">
      <alignment horizontal="right" vertical="top"/>
    </xf>
    <xf numFmtId="165" fontId="39" fillId="0" borderId="51" xfId="11" applyNumberFormat="1" applyFont="1" applyBorder="1" applyAlignment="1">
      <alignment horizontal="right" vertical="top"/>
    </xf>
    <xf numFmtId="0" fontId="39" fillId="0" borderId="0" xfId="11" applyFont="1" applyAlignment="1">
      <alignment horizontal="left"/>
    </xf>
    <xf numFmtId="165" fontId="39" fillId="9" borderId="46" xfId="11" applyNumberFormat="1" applyFont="1" applyFill="1" applyBorder="1" applyAlignment="1">
      <alignment horizontal="right" vertical="top"/>
    </xf>
    <xf numFmtId="170" fontId="39" fillId="0" borderId="46" xfId="11" applyNumberFormat="1" applyFont="1" applyBorder="1" applyAlignment="1">
      <alignment horizontal="right" vertical="top"/>
    </xf>
    <xf numFmtId="170" fontId="39" fillId="0" borderId="42" xfId="11" applyNumberFormat="1" applyFont="1" applyBorder="1" applyAlignment="1">
      <alignment horizontal="right" vertical="top"/>
    </xf>
    <xf numFmtId="170" fontId="39" fillId="0" borderId="39" xfId="11" applyNumberFormat="1" applyFont="1" applyBorder="1" applyAlignment="1">
      <alignment horizontal="right" vertical="top"/>
    </xf>
    <xf numFmtId="170" fontId="39" fillId="0" borderId="47" xfId="11" applyNumberFormat="1" applyFont="1" applyBorder="1" applyAlignment="1">
      <alignment horizontal="right" vertical="top"/>
    </xf>
    <xf numFmtId="170" fontId="39" fillId="0" borderId="43" xfId="11" applyNumberFormat="1" applyFont="1" applyBorder="1" applyAlignment="1">
      <alignment horizontal="right" vertical="top"/>
    </xf>
    <xf numFmtId="1" fontId="4" fillId="7" borderId="7" xfId="6" applyNumberFormat="1" applyFont="1" applyFill="1" applyBorder="1" applyAlignment="1">
      <alignment horizontal="left" vertical="top"/>
    </xf>
    <xf numFmtId="0" fontId="4" fillId="7" borderId="7" xfId="6" applyNumberFormat="1" applyFont="1" applyFill="1" applyBorder="1" applyAlignment="1">
      <alignment horizontal="left" vertical="top" wrapText="1"/>
    </xf>
    <xf numFmtId="0" fontId="5" fillId="0" borderId="7" xfId="6" applyNumberFormat="1" applyFont="1" applyBorder="1" applyAlignment="1">
      <alignment horizontal="left" vertical="top" indent="2"/>
    </xf>
    <xf numFmtId="1" fontId="5" fillId="0" borderId="7" xfId="6" applyNumberFormat="1" applyFont="1" applyBorder="1" applyAlignment="1">
      <alignment horizontal="left" vertical="top"/>
    </xf>
    <xf numFmtId="0" fontId="4" fillId="7" borderId="7" xfId="6" applyNumberFormat="1" applyFont="1" applyFill="1" applyBorder="1" applyAlignment="1">
      <alignment horizontal="left" vertical="top"/>
    </xf>
    <xf numFmtId="0" fontId="38" fillId="0" borderId="0" xfId="9" applyNumberFormat="1" applyFont="1" applyAlignment="1">
      <alignment horizontal="left"/>
    </xf>
    <xf numFmtId="0" fontId="27" fillId="0" borderId="0" xfId="9"/>
    <xf numFmtId="0" fontId="27" fillId="0" borderId="0" xfId="9" applyAlignment="1">
      <alignment horizontal="left"/>
    </xf>
    <xf numFmtId="0" fontId="39" fillId="0" borderId="55" xfId="9" applyNumberFormat="1" applyFont="1" applyBorder="1" applyAlignment="1">
      <alignment horizontal="center"/>
    </xf>
    <xf numFmtId="0" fontId="39" fillId="0" borderId="57" xfId="9" applyNumberFormat="1" applyFont="1" applyBorder="1" applyAlignment="1">
      <alignment horizontal="center"/>
    </xf>
    <xf numFmtId="0" fontId="39" fillId="0" borderId="50" xfId="9" applyNumberFormat="1" applyFont="1" applyBorder="1" applyAlignment="1">
      <alignment horizontal="center"/>
    </xf>
    <xf numFmtId="0" fontId="39" fillId="0" borderId="51" xfId="9" applyNumberFormat="1" applyFont="1" applyBorder="1" applyAlignment="1">
      <alignment horizontal="center"/>
    </xf>
    <xf numFmtId="1" fontId="39" fillId="0" borderId="41" xfId="9" applyNumberFormat="1" applyFont="1" applyBorder="1" applyAlignment="1">
      <alignment horizontal="left" vertical="top" wrapText="1"/>
    </xf>
    <xf numFmtId="165" fontId="39" fillId="0" borderId="42" xfId="9" applyNumberFormat="1" applyFont="1" applyBorder="1" applyAlignment="1">
      <alignment horizontal="right" vertical="top" wrapText="1"/>
    </xf>
    <xf numFmtId="0" fontId="39" fillId="0" borderId="42" xfId="9" applyNumberFormat="1" applyFont="1" applyBorder="1" applyAlignment="1">
      <alignment horizontal="right" vertical="top" wrapText="1"/>
    </xf>
    <xf numFmtId="0" fontId="39" fillId="0" borderId="43" xfId="9" applyNumberFormat="1" applyFont="1" applyBorder="1" applyAlignment="1">
      <alignment horizontal="right" vertical="top" wrapText="1"/>
    </xf>
    <xf numFmtId="170" fontId="39" fillId="0" borderId="42" xfId="9" applyNumberFormat="1" applyFont="1" applyBorder="1" applyAlignment="1">
      <alignment horizontal="right" vertical="top" wrapText="1"/>
    </xf>
    <xf numFmtId="0" fontId="39" fillId="0" borderId="41" xfId="9" applyNumberFormat="1" applyFont="1" applyBorder="1" applyAlignment="1">
      <alignment horizontal="left" vertical="top" wrapText="1"/>
    </xf>
    <xf numFmtId="165" fontId="39" fillId="0" borderId="43" xfId="9" applyNumberFormat="1" applyFont="1" applyBorder="1" applyAlignment="1">
      <alignment horizontal="right" vertical="top" wrapText="1"/>
    </xf>
    <xf numFmtId="0" fontId="39" fillId="0" borderId="29" xfId="9" applyNumberFormat="1" applyFont="1" applyBorder="1" applyAlignment="1">
      <alignment horizontal="left" vertical="top"/>
    </xf>
    <xf numFmtId="165" fontId="39" fillId="0" borderId="48" xfId="9" applyNumberFormat="1" applyFont="1" applyBorder="1" applyAlignment="1">
      <alignment horizontal="right" vertical="top" wrapText="1"/>
    </xf>
    <xf numFmtId="165" fontId="39" fillId="0" borderId="49" xfId="9" applyNumberFormat="1" applyFont="1" applyBorder="1" applyAlignment="1">
      <alignment horizontal="right" vertical="top" wrapText="1"/>
    </xf>
    <xf numFmtId="0" fontId="27" fillId="0" borderId="58" xfId="9" applyFont="1" applyBorder="1" applyAlignment="1">
      <alignment horizontal="left"/>
    </xf>
    <xf numFmtId="0" fontId="12" fillId="0" borderId="0" xfId="4" applyFont="1" applyBorder="1"/>
    <xf numFmtId="0" fontId="22" fillId="0" borderId="0" xfId="4" applyFont="1" applyFill="1" applyAlignment="1">
      <alignment horizontal="center"/>
    </xf>
    <xf numFmtId="0" fontId="18" fillId="0" borderId="0" xfId="4" applyFont="1" applyBorder="1" applyAlignment="1">
      <alignment horizontal="left"/>
    </xf>
    <xf numFmtId="0" fontId="18" fillId="0" borderId="0" xfId="4" applyNumberFormat="1" applyFont="1" applyFill="1" applyBorder="1" applyAlignment="1">
      <alignment horizontal="right"/>
    </xf>
    <xf numFmtId="3" fontId="18" fillId="0" borderId="0" xfId="4" applyNumberFormat="1" applyFont="1" applyFill="1" applyBorder="1" applyAlignment="1">
      <alignment horizontal="right"/>
    </xf>
    <xf numFmtId="0" fontId="12" fillId="0" borderId="0" xfId="4" applyFont="1" applyBorder="1" applyAlignment="1">
      <alignment horizontal="left"/>
    </xf>
    <xf numFmtId="0" fontId="34" fillId="0" borderId="0" xfId="4" applyFont="1" applyBorder="1" applyAlignment="1">
      <alignment horizontal="left"/>
    </xf>
    <xf numFmtId="0" fontId="31" fillId="5" borderId="0" xfId="0" applyFont="1" applyFill="1"/>
    <xf numFmtId="0" fontId="14" fillId="5" borderId="0" xfId="0" applyFont="1" applyFill="1" applyBorder="1" applyAlignment="1">
      <alignment horizontal="center" vertical="top"/>
    </xf>
    <xf numFmtId="0" fontId="41" fillId="0" borderId="0" xfId="4" applyFont="1" applyFill="1" applyBorder="1" applyAlignment="1"/>
    <xf numFmtId="166" fontId="42" fillId="0" borderId="0" xfId="2" applyNumberFormat="1" applyFont="1" applyFill="1" applyBorder="1" applyAlignment="1" applyProtection="1"/>
    <xf numFmtId="166" fontId="41" fillId="5" borderId="0" xfId="2" applyNumberFormat="1" applyFont="1" applyFill="1" applyBorder="1" applyAlignment="1" applyProtection="1"/>
    <xf numFmtId="0" fontId="43" fillId="5" borderId="0" xfId="0" applyFont="1" applyFill="1"/>
    <xf numFmtId="0" fontId="21" fillId="5" borderId="0" xfId="4" applyFont="1" applyFill="1" applyBorder="1" applyAlignment="1">
      <alignment horizontal="center" vertical="top" wrapText="1"/>
    </xf>
    <xf numFmtId="0" fontId="21" fillId="5" borderId="2" xfId="4" applyFont="1" applyFill="1" applyBorder="1" applyAlignment="1">
      <alignment horizontal="center" vertical="top" wrapText="1"/>
    </xf>
    <xf numFmtId="0" fontId="22" fillId="5" borderId="2" xfId="4" applyFont="1" applyFill="1" applyBorder="1" applyAlignment="1">
      <alignment horizontal="center" wrapText="1"/>
    </xf>
    <xf numFmtId="0" fontId="22" fillId="5" borderId="0" xfId="4" applyFont="1" applyFill="1" applyBorder="1" applyAlignment="1">
      <alignment horizontal="right" wrapText="1"/>
    </xf>
    <xf numFmtId="0" fontId="22" fillId="5" borderId="2" xfId="4" applyFont="1" applyFill="1" applyBorder="1" applyAlignment="1">
      <alignment horizontal="right" wrapText="1"/>
    </xf>
    <xf numFmtId="0" fontId="15" fillId="5" borderId="2" xfId="7" applyFont="1" applyFill="1" applyBorder="1" applyAlignment="1">
      <alignment horizontal="center"/>
    </xf>
    <xf numFmtId="0" fontId="39" fillId="0" borderId="0" xfId="11" applyNumberFormat="1" applyFont="1" applyAlignment="1">
      <alignment horizontal="left" wrapText="1"/>
    </xf>
    <xf numFmtId="0" fontId="39" fillId="0" borderId="0" xfId="11" applyFont="1" applyAlignment="1">
      <alignment horizontal="left"/>
    </xf>
    <xf numFmtId="0" fontId="39" fillId="0" borderId="0" xfId="10" applyFont="1" applyAlignment="1">
      <alignment horizontal="left"/>
    </xf>
    <xf numFmtId="0" fontId="39" fillId="0" borderId="10" xfId="10" applyFont="1" applyBorder="1" applyAlignment="1">
      <alignment horizontal="center"/>
    </xf>
    <xf numFmtId="0" fontId="39" fillId="0" borderId="11" xfId="10" applyFont="1" applyBorder="1" applyAlignment="1">
      <alignment horizontal="center"/>
    </xf>
    <xf numFmtId="0" fontId="37" fillId="0" borderId="0" xfId="9" applyNumberFormat="1" applyFont="1" applyAlignment="1">
      <alignment horizontal="center"/>
    </xf>
    <xf numFmtId="0" fontId="38" fillId="0" borderId="0" xfId="9" applyNumberFormat="1" applyFont="1" applyAlignment="1">
      <alignment horizontal="center"/>
    </xf>
    <xf numFmtId="0" fontId="39" fillId="0" borderId="0" xfId="9" applyFont="1" applyAlignment="1">
      <alignment horizontal="left"/>
    </xf>
    <xf numFmtId="0" fontId="39" fillId="0" borderId="52" xfId="9" applyNumberFormat="1" applyFont="1" applyBorder="1" applyAlignment="1">
      <alignment horizontal="center"/>
    </xf>
    <xf numFmtId="0" fontId="39" fillId="0" borderId="53" xfId="9" applyNumberFormat="1" applyFont="1" applyBorder="1" applyAlignment="1">
      <alignment horizontal="center"/>
    </xf>
    <xf numFmtId="0" fontId="39" fillId="0" borderId="54" xfId="9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9" fillId="0" borderId="42" xfId="9" applyNumberFormat="1" applyFont="1" applyBorder="1" applyAlignment="1">
      <alignment horizontal="left" vertical="top" wrapText="1"/>
    </xf>
    <xf numFmtId="0" fontId="39" fillId="0" borderId="56" xfId="9" applyNumberFormat="1" applyFont="1" applyBorder="1" applyAlignment="1">
      <alignment horizontal="center"/>
    </xf>
    <xf numFmtId="0" fontId="39" fillId="0" borderId="48" xfId="9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7" xfId="6" applyNumberFormat="1" applyFont="1" applyFill="1" applyBorder="1" applyAlignment="1">
      <alignment horizontal="center" vertical="center" wrapText="1"/>
    </xf>
    <xf numFmtId="0" fontId="2" fillId="6" borderId="7" xfId="6" applyNumberFormat="1" applyFont="1" applyFill="1" applyBorder="1" applyAlignment="1">
      <alignment horizontal="left" vertical="center" wrapText="1"/>
    </xf>
  </cellXfs>
  <cellStyles count="13">
    <cellStyle name="Гиперссылка" xfId="2" builtinId="8"/>
    <cellStyle name="Денежный 2" xfId="12"/>
    <cellStyle name="Обычный" xfId="0" builtinId="0"/>
    <cellStyle name="Обычный 2" xfId="1"/>
    <cellStyle name="Обычный 2 2" xfId="4"/>
    <cellStyle name="Обычный 3" xfId="7"/>
    <cellStyle name="Обычный 4" xfId="10"/>
    <cellStyle name="Обычный_TDSheet" xfId="6"/>
    <cellStyle name="Обычный_Лист2" xfId="3"/>
    <cellStyle name="Обычный_ОСВ 1 кв" xfId="9"/>
    <cellStyle name="Обычный_субконто" xfId="11"/>
    <cellStyle name="Процентный 2" xfId="8"/>
    <cellStyle name="Финансовый 2" xf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tions\Services%20&amp;%20Transportation\Eurest%20Raytheon\Finance\Finance\Chief%20Accountant\Scala%20Journals\2003\B%20February\Reallocation%20of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Property%20and%20Equipment%20and%20Intangibles%20testing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0.2%20Journal%20entries%20made%20by%20the%20Client%20to%20Preliminary%20TB%2026%2002%202008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&#1052;&#1086;&#1080;%20&#1076;&#1086;&#1082;&#1091;&#1084;&#1077;&#1085;&#1090;&#1099;\&#1073;&#1102;&#1076;&#1078;&#1077;&#1090;\&#1072;&#1082;&#1090;&#1099;%20&#1089;&#1074;&#1077;&#1088;&#1086;&#10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My53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&#1052;&#1086;&#1080;%20&#1076;&#1086;&#1082;&#1091;&#1084;&#1077;&#1085;&#1090;&#1099;\&#1040;&#1084;&#1080;&#1085;&#1072;\&#1087;&#1072;&#1087;&#1082;&#1072;%20&#1073;&#1102;&#1076;&#1078;\&#1052;&#1086;&#1080;%20&#1076;&#1086;&#1082;&#1091;&#1084;&#1077;&#1085;&#1090;&#1099;\&#1073;&#1102;&#1076;&#1078;&#1077;&#1090;\&#1072;&#1082;&#1090;&#1099;%20&#1089;&#1074;&#1077;&#1088;&#1086;&#108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G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EXCEL\&#1044;&#1090;-&#1050;&#1090;98\&#1042;&#1067;&#1055;.&#1056;&#1040;&#1041;\&#1042;&#1067;&#1055;&#1056;&#1040;&#1041;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erform%20Preliminary%20Analytical%20Procedures_IA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2;&#1086;&#1080;%20&#1076;&#1086;&#1082;&#1091;&#1084;&#1077;&#1085;&#1090;&#1099;\EXCEL\MY\ALMIRA\MY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_celeron\c\&#1052;&#1086;&#1080;%20&#1076;&#1086;&#1082;&#1091;&#1084;&#1077;&#1085;&#1090;&#1099;\&#1056;&#1072;&#1079;&#1085;&#1086;&#1077;\&#1052;&#1054;&#1048;&#1044;&#1054;&#1050;~1\EXCEL\&#1044;&#1090;-&#1050;&#1090;98\&#1052;&#1054;&#1048;&#1044;&#1054;&#1050;~1\EXCEL\&#1044;&#1090;-&#1050;&#1090;98\&#1044;&#1090;-&#1050;&#1090;-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aibatchaeva/Desktop/&#1053;&#1086;&#1074;&#1072;&#1103;%20&#1087;&#1072;&#1087;&#1082;&#1072;/Innova/&#1044;&#1083;&#1103;%20&#1075;&#1086;&#1076;&#1086;&#1074;&#1086;&#1075;&#1086;%20&#1086;&#1090;&#1095;&#1077;&#1090;&#1072;%202015/&#1060;&#1054;%20&#1082;&#1086;&#1085;&#1089;.%20&#1079;&#1072;%202015%20&#1075;&#1086;&#1076;%20(&#1089;%20&#1075;&#1091;&#1076;&#1074;&#1080;&#1083;&#1086;&#1084;)_&#1080;&#1079;&#1084;%20&#1043;&#1091;&#1076;&#1074;&#1080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Documents%20and%20Settings\mbiyeshova\My%20Documents\Sample%20size_B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k_D\GAAP\2004\01%20Jan%202004\Arlington\Comshare\Altai\Tau%20Power%201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1%20%20PP&amp;E%20cost%20and%20depreciation%20-%20Analytical%20tes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e\Exchange%20rates\NBCurrency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Documents%20and%20Settings\mbiyeshova\My%20Documents\Shubarkol%20Final%202003\PBC%20for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-ivanova\accounting\Larissa\2005-BBB\2262%20Transformation%20schedu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ura\BDO\&#1042;&#1085;&#1091;&#1090;&#1088;&#1077;&#1085;&#1085;&#1077;&#1077;%20&#1086;&#1073;&#1091;&#1095;&#1077;&#1085;&#1080;&#1077;%20BDO\Financial%20statements%20and%20disclosures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cc"/>
      <sheetName val="list_accounts"/>
      <sheetName val="KAZ"/>
      <sheetName val="GAAP"/>
    </sheetNames>
    <sheetDataSet>
      <sheetData sheetId="0"/>
      <sheetData sheetId="1">
        <row r="2">
          <cell r="A2">
            <v>1010101</v>
          </cell>
          <cell r="B2" t="str">
            <v>Licenses</v>
          </cell>
          <cell r="C2" t="str">
            <v>B</v>
          </cell>
        </row>
        <row r="3">
          <cell r="A3">
            <v>1020101</v>
          </cell>
          <cell r="B3" t="str">
            <v>Computer Software</v>
          </cell>
          <cell r="C3" t="str">
            <v>B</v>
          </cell>
        </row>
        <row r="4">
          <cell r="A4">
            <v>1030101</v>
          </cell>
          <cell r="B4" t="str">
            <v>Patents</v>
          </cell>
          <cell r="C4" t="str">
            <v>B</v>
          </cell>
        </row>
        <row r="5">
          <cell r="A5">
            <v>1040101</v>
          </cell>
          <cell r="B5" t="str">
            <v>Organization Costs</v>
          </cell>
          <cell r="C5" t="str">
            <v>B</v>
          </cell>
        </row>
        <row r="6">
          <cell r="A6">
            <v>1050101</v>
          </cell>
          <cell r="B6" t="str">
            <v>Goodwill</v>
          </cell>
          <cell r="C6" t="str">
            <v>B</v>
          </cell>
        </row>
        <row r="7">
          <cell r="A7">
            <v>1060101</v>
          </cell>
          <cell r="B7" t="str">
            <v>Other</v>
          </cell>
          <cell r="C7" t="str">
            <v>B</v>
          </cell>
        </row>
        <row r="8">
          <cell r="A8">
            <v>1110101</v>
          </cell>
          <cell r="B8" t="str">
            <v>Amortisation of Licenses</v>
          </cell>
          <cell r="C8" t="str">
            <v>B</v>
          </cell>
        </row>
        <row r="9">
          <cell r="A9">
            <v>1120101</v>
          </cell>
          <cell r="B9" t="str">
            <v>Amortisation of Comp.Soft</v>
          </cell>
          <cell r="C9" t="str">
            <v>B</v>
          </cell>
        </row>
        <row r="10">
          <cell r="A10">
            <v>1130101</v>
          </cell>
          <cell r="B10" t="str">
            <v>Amortisation of Patents</v>
          </cell>
          <cell r="C10" t="str">
            <v>B</v>
          </cell>
        </row>
        <row r="11">
          <cell r="A11">
            <v>1140101</v>
          </cell>
          <cell r="B11" t="str">
            <v>Amortisation of Org. Cost</v>
          </cell>
          <cell r="C11" t="str">
            <v>B</v>
          </cell>
        </row>
        <row r="12">
          <cell r="A12">
            <v>1150101</v>
          </cell>
          <cell r="B12" t="str">
            <v>Amortisation of Goowill</v>
          </cell>
          <cell r="C12" t="str">
            <v>B</v>
          </cell>
        </row>
        <row r="13">
          <cell r="A13">
            <v>1160101</v>
          </cell>
          <cell r="B13" t="str">
            <v>Amortisation of Other</v>
          </cell>
          <cell r="C13" t="str">
            <v>B</v>
          </cell>
        </row>
        <row r="14">
          <cell r="A14">
            <v>1210101</v>
          </cell>
          <cell r="B14" t="str">
            <v>Land</v>
          </cell>
          <cell r="C14" t="str">
            <v>B</v>
          </cell>
        </row>
        <row r="15">
          <cell r="A15">
            <v>1220101</v>
          </cell>
          <cell r="B15" t="str">
            <v>Buildings &amp; Facilities</v>
          </cell>
          <cell r="C15" t="str">
            <v>B</v>
          </cell>
        </row>
        <row r="16">
          <cell r="A16">
            <v>1230101</v>
          </cell>
          <cell r="B16" t="str">
            <v>Machinery &amp; Equipment</v>
          </cell>
          <cell r="C16" t="str">
            <v>B</v>
          </cell>
        </row>
        <row r="17">
          <cell r="A17">
            <v>1240101</v>
          </cell>
          <cell r="B17" t="str">
            <v>Vehicles</v>
          </cell>
          <cell r="C17" t="str">
            <v>B</v>
          </cell>
        </row>
        <row r="18">
          <cell r="A18">
            <v>1250101</v>
          </cell>
          <cell r="B18" t="str">
            <v>Computers</v>
          </cell>
          <cell r="C18" t="str">
            <v>B</v>
          </cell>
        </row>
        <row r="19">
          <cell r="A19">
            <v>1250102</v>
          </cell>
          <cell r="B19" t="str">
            <v>Other</v>
          </cell>
          <cell r="C19" t="str">
            <v>B</v>
          </cell>
        </row>
        <row r="20">
          <cell r="A20">
            <v>1260101</v>
          </cell>
          <cell r="B20" t="str">
            <v>Construction in progress</v>
          </cell>
          <cell r="C20" t="str">
            <v>B</v>
          </cell>
        </row>
        <row r="21">
          <cell r="A21">
            <v>1310101</v>
          </cell>
          <cell r="B21" t="str">
            <v>Depr. Building&amp;Facilities</v>
          </cell>
          <cell r="C21" t="str">
            <v>B</v>
          </cell>
        </row>
        <row r="22">
          <cell r="A22">
            <v>1320101</v>
          </cell>
          <cell r="B22" t="str">
            <v>Depr. Machinery&amp;Equipment</v>
          </cell>
          <cell r="C22" t="str">
            <v>B</v>
          </cell>
        </row>
        <row r="23">
          <cell r="A23">
            <v>1330101</v>
          </cell>
          <cell r="B23" t="str">
            <v>Depr. Vehicles</v>
          </cell>
          <cell r="C23" t="str">
            <v>B</v>
          </cell>
        </row>
        <row r="24">
          <cell r="A24">
            <v>1340101</v>
          </cell>
          <cell r="B24" t="str">
            <v>Depr. Computer</v>
          </cell>
          <cell r="C24" t="str">
            <v>B</v>
          </cell>
        </row>
        <row r="25">
          <cell r="A25">
            <v>1340102</v>
          </cell>
          <cell r="B25" t="str">
            <v>Depr. Other FA</v>
          </cell>
          <cell r="C25" t="str">
            <v>B</v>
          </cell>
        </row>
        <row r="26">
          <cell r="A26">
            <v>2010101</v>
          </cell>
          <cell r="B26" t="str">
            <v>Stock - FMA Warehouse</v>
          </cell>
          <cell r="C26" t="str">
            <v>B</v>
          </cell>
        </row>
        <row r="27">
          <cell r="A27">
            <v>2010102</v>
          </cell>
          <cell r="B27" t="str">
            <v>Stock - Berkut Canteen</v>
          </cell>
          <cell r="C27" t="str">
            <v>B</v>
          </cell>
        </row>
        <row r="28">
          <cell r="A28">
            <v>2010103</v>
          </cell>
          <cell r="B28" t="str">
            <v>Stock - Oasis Canteen</v>
          </cell>
          <cell r="C28" t="str">
            <v>B</v>
          </cell>
        </row>
        <row r="29">
          <cell r="A29">
            <v>2010104</v>
          </cell>
          <cell r="B29" t="str">
            <v>Stock - Atyrau</v>
          </cell>
          <cell r="C29" t="str">
            <v>B</v>
          </cell>
        </row>
        <row r="30">
          <cell r="A30">
            <v>2010201</v>
          </cell>
          <cell r="B30" t="str">
            <v>Stock - North Buzachi</v>
          </cell>
          <cell r="C30" t="str">
            <v>B</v>
          </cell>
        </row>
        <row r="31">
          <cell r="A31">
            <v>2050101</v>
          </cell>
          <cell r="B31" t="str">
            <v>Stock - Autoparts W/House</v>
          </cell>
          <cell r="C31" t="str">
            <v>B</v>
          </cell>
        </row>
        <row r="32">
          <cell r="A32">
            <v>2060101</v>
          </cell>
          <cell r="B32" t="str">
            <v>Stock - ReprographicsTCOV</v>
          </cell>
          <cell r="C32" t="str">
            <v>B</v>
          </cell>
        </row>
        <row r="33">
          <cell r="A33">
            <v>2060102</v>
          </cell>
          <cell r="B33" t="str">
            <v>Stock - Site Service</v>
          </cell>
          <cell r="C33" t="str">
            <v>B</v>
          </cell>
        </row>
        <row r="34">
          <cell r="A34">
            <v>2060103</v>
          </cell>
          <cell r="B34" t="str">
            <v>Stock - Light Equipment</v>
          </cell>
          <cell r="C34" t="str">
            <v>B</v>
          </cell>
        </row>
        <row r="35">
          <cell r="A35">
            <v>2060104</v>
          </cell>
          <cell r="B35" t="str">
            <v>Stock - Stationery Wareho</v>
          </cell>
          <cell r="C35" t="str">
            <v>B</v>
          </cell>
        </row>
        <row r="36">
          <cell r="A36">
            <v>2060105</v>
          </cell>
          <cell r="B36" t="str">
            <v>Stock - Other Warehouse</v>
          </cell>
          <cell r="C36" t="str">
            <v>B</v>
          </cell>
        </row>
        <row r="37">
          <cell r="A37">
            <v>2080101</v>
          </cell>
          <cell r="B37" t="str">
            <v>Stock - Maintenance</v>
          </cell>
          <cell r="C37" t="str">
            <v>B</v>
          </cell>
        </row>
        <row r="38">
          <cell r="A38">
            <v>2220101</v>
          </cell>
          <cell r="B38" t="str">
            <v>Stock - TCOV shop</v>
          </cell>
          <cell r="C38" t="str">
            <v>B</v>
          </cell>
        </row>
        <row r="39">
          <cell r="A39">
            <v>2220102</v>
          </cell>
          <cell r="B39" t="str">
            <v>Stock - TCOV bar</v>
          </cell>
          <cell r="C39" t="str">
            <v>B</v>
          </cell>
        </row>
        <row r="40">
          <cell r="A40">
            <v>2220201</v>
          </cell>
          <cell r="B40" t="str">
            <v>Stock - to recharge</v>
          </cell>
          <cell r="C40" t="str">
            <v>B</v>
          </cell>
        </row>
        <row r="41">
          <cell r="A41">
            <v>2300000</v>
          </cell>
          <cell r="B41" t="str">
            <v>Stock - Goods-n-Transit</v>
          </cell>
          <cell r="C41" t="str">
            <v>B</v>
          </cell>
        </row>
        <row r="42">
          <cell r="A42">
            <v>2500000</v>
          </cell>
          <cell r="B42" t="str">
            <v>Difference in G5 Valuatio</v>
          </cell>
          <cell r="C42" t="str">
            <v>B</v>
          </cell>
        </row>
        <row r="43">
          <cell r="A43">
            <v>2500100</v>
          </cell>
          <cell r="B43" t="str">
            <v>Exchange difference of G5</v>
          </cell>
          <cell r="C43" t="str">
            <v>B</v>
          </cell>
        </row>
        <row r="44">
          <cell r="A44">
            <v>3010101</v>
          </cell>
          <cell r="B44" t="str">
            <v>Trade Receivables KZT</v>
          </cell>
          <cell r="C44" t="str">
            <v>B</v>
          </cell>
        </row>
        <row r="45">
          <cell r="A45">
            <v>3010102</v>
          </cell>
          <cell r="B45" t="str">
            <v>Trade Receivables USD</v>
          </cell>
          <cell r="C45" t="str">
            <v>B</v>
          </cell>
        </row>
        <row r="46">
          <cell r="A46">
            <v>3110101</v>
          </cell>
          <cell r="B46" t="str">
            <v>Provision for bad debts</v>
          </cell>
          <cell r="C46" t="str">
            <v>B</v>
          </cell>
        </row>
        <row r="47">
          <cell r="A47">
            <v>3210101</v>
          </cell>
          <cell r="B47" t="str">
            <v>Debts of Head Office</v>
          </cell>
          <cell r="C47" t="str">
            <v>B</v>
          </cell>
        </row>
        <row r="48">
          <cell r="A48">
            <v>3220101</v>
          </cell>
          <cell r="B48" t="str">
            <v>Debts of Affiliated Comp</v>
          </cell>
          <cell r="C48" t="str">
            <v>B</v>
          </cell>
        </row>
        <row r="49">
          <cell r="A49">
            <v>3310101</v>
          </cell>
          <cell r="B49" t="str">
            <v>VAT Recover Goods</v>
          </cell>
          <cell r="C49" t="str">
            <v>B</v>
          </cell>
        </row>
        <row r="50">
          <cell r="A50">
            <v>3310102</v>
          </cell>
          <cell r="B50" t="str">
            <v>VAT Recover Service</v>
          </cell>
          <cell r="C50" t="str">
            <v>B</v>
          </cell>
        </row>
        <row r="51">
          <cell r="A51">
            <v>3310103</v>
          </cell>
          <cell r="B51" t="str">
            <v>VAT Recover Construction</v>
          </cell>
          <cell r="C51" t="str">
            <v>B</v>
          </cell>
        </row>
        <row r="52">
          <cell r="A52">
            <v>3310104</v>
          </cell>
          <cell r="B52" t="str">
            <v>VAT Recover Fixed Assets</v>
          </cell>
          <cell r="C52" t="str">
            <v>B</v>
          </cell>
        </row>
        <row r="53">
          <cell r="A53">
            <v>3310105</v>
          </cell>
          <cell r="B53" t="str">
            <v>VAT Recover Buildings</v>
          </cell>
          <cell r="C53" t="str">
            <v>B</v>
          </cell>
        </row>
        <row r="54">
          <cell r="A54">
            <v>3310106</v>
          </cell>
          <cell r="B54" t="str">
            <v>VAT Import</v>
          </cell>
          <cell r="C54" t="str">
            <v>B</v>
          </cell>
        </row>
        <row r="55">
          <cell r="A55">
            <v>3310107</v>
          </cell>
          <cell r="B55" t="str">
            <v>VAT Non-residents</v>
          </cell>
          <cell r="C55" t="str">
            <v>B</v>
          </cell>
        </row>
        <row r="56">
          <cell r="A56">
            <v>3330101</v>
          </cell>
          <cell r="B56" t="str">
            <v>Expense advance KZT</v>
          </cell>
          <cell r="C56" t="str">
            <v>B</v>
          </cell>
        </row>
        <row r="57">
          <cell r="A57">
            <v>3330102</v>
          </cell>
          <cell r="B57" t="str">
            <v>Expense advance USD</v>
          </cell>
          <cell r="C57" t="str">
            <v>B</v>
          </cell>
        </row>
        <row r="58">
          <cell r="A58">
            <v>3330103</v>
          </cell>
          <cell r="B58" t="str">
            <v>Loans to employees KZT</v>
          </cell>
          <cell r="C58" t="str">
            <v>B</v>
          </cell>
        </row>
        <row r="59">
          <cell r="A59">
            <v>3330104</v>
          </cell>
          <cell r="B59" t="str">
            <v>Loans to employees USD</v>
          </cell>
          <cell r="C59" t="str">
            <v>B</v>
          </cell>
        </row>
        <row r="60">
          <cell r="A60">
            <v>3330105</v>
          </cell>
          <cell r="B60" t="str">
            <v>Expense advance GBP</v>
          </cell>
          <cell r="C60" t="str">
            <v>B</v>
          </cell>
        </row>
        <row r="61">
          <cell r="A61">
            <v>3330106</v>
          </cell>
          <cell r="B61" t="str">
            <v>Expense advance EUR</v>
          </cell>
          <cell r="C61" t="str">
            <v>B</v>
          </cell>
        </row>
        <row r="62">
          <cell r="A62">
            <v>3340101</v>
          </cell>
          <cell r="B62" t="str">
            <v>Deposits &amp; Guarantees</v>
          </cell>
          <cell r="C62" t="str">
            <v>B</v>
          </cell>
        </row>
        <row r="63">
          <cell r="A63">
            <v>3340102</v>
          </cell>
          <cell r="B63" t="str">
            <v>Accrued receivables</v>
          </cell>
          <cell r="C63" t="str">
            <v>B</v>
          </cell>
        </row>
        <row r="64">
          <cell r="A64">
            <v>3340103</v>
          </cell>
          <cell r="B64" t="str">
            <v>Credits due from supplier</v>
          </cell>
          <cell r="C64" t="str">
            <v>B</v>
          </cell>
        </row>
        <row r="65">
          <cell r="A65">
            <v>3340104</v>
          </cell>
          <cell r="B65" t="str">
            <v>N/resid VAT to be claimed</v>
          </cell>
          <cell r="C65" t="str">
            <v>B</v>
          </cell>
        </row>
        <row r="66">
          <cell r="A66">
            <v>3410101</v>
          </cell>
          <cell r="B66" t="str">
            <v>Expat Staff Insurance</v>
          </cell>
          <cell r="C66" t="str">
            <v>B</v>
          </cell>
        </row>
        <row r="67">
          <cell r="A67">
            <v>3410102</v>
          </cell>
          <cell r="B67" t="str">
            <v>National Staff Insurance</v>
          </cell>
          <cell r="C67" t="str">
            <v>B</v>
          </cell>
        </row>
        <row r="68">
          <cell r="A68">
            <v>3410103</v>
          </cell>
          <cell r="B68" t="str">
            <v>Medical Insurance</v>
          </cell>
          <cell r="C68" t="str">
            <v>B</v>
          </cell>
        </row>
        <row r="69">
          <cell r="A69">
            <v>3410104</v>
          </cell>
          <cell r="B69" t="str">
            <v>Vehicle Owner Insurance</v>
          </cell>
          <cell r="C69" t="str">
            <v>B</v>
          </cell>
        </row>
        <row r="70">
          <cell r="A70">
            <v>3420101</v>
          </cell>
          <cell r="B70" t="str">
            <v>Rent</v>
          </cell>
          <cell r="C70" t="str">
            <v>B</v>
          </cell>
        </row>
        <row r="71">
          <cell r="A71">
            <v>3430101</v>
          </cell>
          <cell r="B71" t="str">
            <v>Scala maintenance</v>
          </cell>
          <cell r="C71" t="str">
            <v>B</v>
          </cell>
        </row>
        <row r="72">
          <cell r="A72">
            <v>3430105</v>
          </cell>
          <cell r="B72" t="str">
            <v>Prepaid expenses</v>
          </cell>
          <cell r="C72" t="str">
            <v>B</v>
          </cell>
        </row>
        <row r="73">
          <cell r="A73">
            <v>3510101</v>
          </cell>
          <cell r="B73" t="str">
            <v>Advances for Goods KZT</v>
          </cell>
          <cell r="C73" t="str">
            <v>B</v>
          </cell>
        </row>
        <row r="74">
          <cell r="A74">
            <v>3510102</v>
          </cell>
          <cell r="B74" t="str">
            <v>Advances for Goods USD</v>
          </cell>
          <cell r="C74" t="str">
            <v>B</v>
          </cell>
        </row>
        <row r="75">
          <cell r="A75">
            <v>3520101</v>
          </cell>
          <cell r="B75" t="str">
            <v>Advances for Service KZT</v>
          </cell>
          <cell r="C75" t="str">
            <v>B</v>
          </cell>
        </row>
        <row r="76">
          <cell r="A76">
            <v>3520102</v>
          </cell>
          <cell r="B76" t="str">
            <v>Advances for Service USD</v>
          </cell>
          <cell r="C76" t="str">
            <v>B</v>
          </cell>
        </row>
        <row r="77">
          <cell r="A77">
            <v>4110101</v>
          </cell>
          <cell r="B77" t="str">
            <v>Cash in transit</v>
          </cell>
          <cell r="C77" t="str">
            <v>B</v>
          </cell>
        </row>
        <row r="78">
          <cell r="A78">
            <v>4230101</v>
          </cell>
          <cell r="B78" t="str">
            <v>Bank deposits KZT</v>
          </cell>
          <cell r="C78" t="str">
            <v>B</v>
          </cell>
        </row>
        <row r="79">
          <cell r="A79">
            <v>4230102</v>
          </cell>
          <cell r="B79" t="str">
            <v>Bank deposits USD</v>
          </cell>
          <cell r="C79" t="str">
            <v>B</v>
          </cell>
        </row>
        <row r="80">
          <cell r="A80">
            <v>4310101</v>
          </cell>
          <cell r="B80" t="str">
            <v>ABN AMRO USD Account</v>
          </cell>
          <cell r="C80" t="str">
            <v>B</v>
          </cell>
        </row>
        <row r="81">
          <cell r="A81">
            <v>4310102</v>
          </cell>
          <cell r="B81" t="str">
            <v>CITIBANK USD Account</v>
          </cell>
          <cell r="C81" t="str">
            <v>B</v>
          </cell>
        </row>
        <row r="82">
          <cell r="A82">
            <v>4310103</v>
          </cell>
          <cell r="B82" t="str">
            <v>CITIBANK GBP Account</v>
          </cell>
          <cell r="C82" t="str">
            <v>B</v>
          </cell>
        </row>
        <row r="83">
          <cell r="A83">
            <v>4310104</v>
          </cell>
          <cell r="B83" t="str">
            <v>CITIBANK EUR Account</v>
          </cell>
          <cell r="C83" t="str">
            <v>B</v>
          </cell>
        </row>
        <row r="84">
          <cell r="A84">
            <v>4310201</v>
          </cell>
          <cell r="B84" t="str">
            <v>SD Visa Classic Card Acco</v>
          </cell>
          <cell r="C84" t="str">
            <v>B</v>
          </cell>
        </row>
        <row r="85">
          <cell r="A85">
            <v>4320101</v>
          </cell>
          <cell r="B85" t="str">
            <v>USD account abroad</v>
          </cell>
          <cell r="C85" t="str">
            <v>B</v>
          </cell>
        </row>
        <row r="86">
          <cell r="A86">
            <v>4410101</v>
          </cell>
          <cell r="B86" t="str">
            <v>ABN AMRO KZT Account</v>
          </cell>
          <cell r="C86" t="str">
            <v>B</v>
          </cell>
        </row>
        <row r="87">
          <cell r="A87">
            <v>4410102</v>
          </cell>
          <cell r="B87" t="str">
            <v>CITIBANK KZT Account</v>
          </cell>
          <cell r="C87" t="str">
            <v>B</v>
          </cell>
        </row>
        <row r="88">
          <cell r="A88">
            <v>4510101</v>
          </cell>
          <cell r="B88" t="str">
            <v>KZT cash float-Atyrau</v>
          </cell>
          <cell r="C88" t="str">
            <v>B</v>
          </cell>
        </row>
        <row r="89">
          <cell r="A89">
            <v>4510102</v>
          </cell>
          <cell r="B89" t="str">
            <v>KZT cash float-Tengiz</v>
          </cell>
          <cell r="C89" t="str">
            <v>B</v>
          </cell>
        </row>
        <row r="90">
          <cell r="A90">
            <v>4510103</v>
          </cell>
          <cell r="B90" t="str">
            <v>KZT Cash Float NB</v>
          </cell>
          <cell r="C90" t="str">
            <v>B</v>
          </cell>
        </row>
        <row r="91">
          <cell r="A91">
            <v>4510201</v>
          </cell>
          <cell r="B91" t="str">
            <v>KZT Tengiz-Atyrau transit</v>
          </cell>
          <cell r="C91" t="str">
            <v>B</v>
          </cell>
        </row>
        <row r="92">
          <cell r="A92">
            <v>4510202</v>
          </cell>
          <cell r="B92" t="str">
            <v>KZT Tengiz-NB Transit</v>
          </cell>
          <cell r="C92" t="str">
            <v>B</v>
          </cell>
        </row>
        <row r="93">
          <cell r="A93">
            <v>4520101</v>
          </cell>
          <cell r="B93" t="str">
            <v>USD cash float</v>
          </cell>
          <cell r="C93" t="str">
            <v>B</v>
          </cell>
        </row>
        <row r="94">
          <cell r="A94">
            <v>5010101</v>
          </cell>
          <cell r="B94" t="str">
            <v>Common Shares</v>
          </cell>
          <cell r="C94" t="str">
            <v>B</v>
          </cell>
        </row>
        <row r="95">
          <cell r="A95">
            <v>5020101</v>
          </cell>
          <cell r="B95" t="str">
            <v>Priveleged Shares</v>
          </cell>
          <cell r="C95" t="str">
            <v>B</v>
          </cell>
        </row>
        <row r="96">
          <cell r="A96">
            <v>5030101</v>
          </cell>
          <cell r="B96" t="str">
            <v>Eurest Contribution</v>
          </cell>
          <cell r="C96" t="str">
            <v>B</v>
          </cell>
        </row>
        <row r="97">
          <cell r="A97">
            <v>5030102</v>
          </cell>
          <cell r="B97" t="str">
            <v>Raytheon Contribution</v>
          </cell>
          <cell r="C97" t="str">
            <v>B</v>
          </cell>
        </row>
        <row r="98">
          <cell r="A98">
            <v>5030103</v>
          </cell>
          <cell r="B98" t="str">
            <v>Other Contribution</v>
          </cell>
          <cell r="C98" t="str">
            <v>B</v>
          </cell>
        </row>
        <row r="99">
          <cell r="A99">
            <v>5110101</v>
          </cell>
          <cell r="B99" t="str">
            <v>Unpaid capital</v>
          </cell>
          <cell r="C99" t="str">
            <v>B</v>
          </cell>
        </row>
        <row r="100">
          <cell r="A100">
            <v>5210101</v>
          </cell>
          <cell r="B100" t="str">
            <v>Withdrawn capital</v>
          </cell>
          <cell r="C100" t="str">
            <v>B</v>
          </cell>
        </row>
        <row r="101">
          <cell r="A101">
            <v>5310101</v>
          </cell>
          <cell r="B101" t="str">
            <v>Add paid-in capital</v>
          </cell>
          <cell r="C101" t="str">
            <v>B</v>
          </cell>
        </row>
        <row r="102">
          <cell r="A102">
            <v>5410101</v>
          </cell>
          <cell r="B102" t="str">
            <v>Add unpaid capital FA</v>
          </cell>
          <cell r="C102" t="str">
            <v>B</v>
          </cell>
        </row>
        <row r="103">
          <cell r="A103">
            <v>5420101</v>
          </cell>
          <cell r="B103" t="str">
            <v>Add unpaid capital invest</v>
          </cell>
          <cell r="C103" t="str">
            <v>B</v>
          </cell>
        </row>
        <row r="104">
          <cell r="A104">
            <v>5430101</v>
          </cell>
          <cell r="B104" t="str">
            <v>Other</v>
          </cell>
          <cell r="C104" t="str">
            <v>B</v>
          </cell>
        </row>
        <row r="105">
          <cell r="A105">
            <v>5610000</v>
          </cell>
          <cell r="B105" t="str">
            <v>Retained Earnings FY</v>
          </cell>
          <cell r="C105" t="str">
            <v>B</v>
          </cell>
        </row>
        <row r="106">
          <cell r="A106">
            <v>5620000</v>
          </cell>
          <cell r="B106" t="str">
            <v>Retained Earnings BF</v>
          </cell>
          <cell r="C106" t="str">
            <v>B</v>
          </cell>
        </row>
        <row r="107">
          <cell r="A107">
            <v>5710000</v>
          </cell>
          <cell r="B107" t="str">
            <v>Summary Income (Loss)</v>
          </cell>
          <cell r="C107" t="str">
            <v>B</v>
          </cell>
        </row>
        <row r="108">
          <cell r="A108">
            <v>6010101</v>
          </cell>
          <cell r="B108" t="str">
            <v>Bank Loans USD</v>
          </cell>
          <cell r="C108" t="str">
            <v>B</v>
          </cell>
        </row>
        <row r="109">
          <cell r="A109">
            <v>6020101</v>
          </cell>
          <cell r="B109" t="str">
            <v>Nonbank Loans USD</v>
          </cell>
          <cell r="C109" t="str">
            <v>B</v>
          </cell>
        </row>
        <row r="110">
          <cell r="A110">
            <v>6030101</v>
          </cell>
          <cell r="B110" t="str">
            <v>Other Loans KZT</v>
          </cell>
          <cell r="C110" t="str">
            <v>B</v>
          </cell>
        </row>
        <row r="111">
          <cell r="A111">
            <v>6110101</v>
          </cell>
          <cell r="B111" t="str">
            <v>Unearned Income</v>
          </cell>
          <cell r="C111" t="str">
            <v>B</v>
          </cell>
        </row>
        <row r="112">
          <cell r="A112">
            <v>6210101</v>
          </cell>
          <cell r="B112" t="str">
            <v>Common Shares Payables</v>
          </cell>
          <cell r="C112" t="str">
            <v>B</v>
          </cell>
        </row>
        <row r="113">
          <cell r="A113">
            <v>6220101</v>
          </cell>
          <cell r="B113" t="str">
            <v>Priveleged Shares Payable</v>
          </cell>
          <cell r="C113" t="str">
            <v>B</v>
          </cell>
        </row>
        <row r="114">
          <cell r="A114">
            <v>6230101</v>
          </cell>
          <cell r="B114" t="str">
            <v>Eurest Dividends Payables</v>
          </cell>
          <cell r="C114" t="str">
            <v>B</v>
          </cell>
        </row>
        <row r="115">
          <cell r="A115">
            <v>6230102</v>
          </cell>
          <cell r="B115" t="str">
            <v>Raytheon Dividends Payabl</v>
          </cell>
          <cell r="C115" t="str">
            <v>B</v>
          </cell>
        </row>
        <row r="116">
          <cell r="A116">
            <v>6230103</v>
          </cell>
          <cell r="B116" t="str">
            <v>Other Dividends Payables</v>
          </cell>
          <cell r="C116" t="str">
            <v>B</v>
          </cell>
        </row>
        <row r="117">
          <cell r="A117">
            <v>6310101</v>
          </cell>
          <cell r="B117" t="str">
            <v>CIT Balance</v>
          </cell>
          <cell r="C117" t="str">
            <v>B</v>
          </cell>
        </row>
        <row r="118">
          <cell r="A118">
            <v>6310102</v>
          </cell>
          <cell r="B118" t="str">
            <v>CIT Paid</v>
          </cell>
          <cell r="C118" t="str">
            <v>B</v>
          </cell>
        </row>
        <row r="119">
          <cell r="A119">
            <v>6310103</v>
          </cell>
          <cell r="B119" t="str">
            <v>CIT Accrued</v>
          </cell>
          <cell r="C119" t="str">
            <v>B</v>
          </cell>
        </row>
        <row r="120">
          <cell r="A120">
            <v>6330101</v>
          </cell>
          <cell r="B120" t="str">
            <v>VAT Payable operational</v>
          </cell>
          <cell r="C120" t="str">
            <v>B</v>
          </cell>
        </row>
        <row r="121">
          <cell r="A121">
            <v>6330102</v>
          </cell>
          <cell r="B121" t="str">
            <v>VAT Payable non-resident</v>
          </cell>
          <cell r="C121" t="str">
            <v>B</v>
          </cell>
        </row>
        <row r="122">
          <cell r="A122">
            <v>6330103</v>
          </cell>
          <cell r="B122" t="str">
            <v>VAT Payable FA</v>
          </cell>
          <cell r="C122" t="str">
            <v>B</v>
          </cell>
        </row>
        <row r="123">
          <cell r="A123">
            <v>6330104</v>
          </cell>
          <cell r="B123" t="str">
            <v>VAT Payable shortages</v>
          </cell>
          <cell r="C123" t="str">
            <v>B</v>
          </cell>
        </row>
        <row r="124">
          <cell r="A124">
            <v>6330105</v>
          </cell>
          <cell r="B124" t="str">
            <v>VAT Payable other</v>
          </cell>
          <cell r="C124" t="str">
            <v>B</v>
          </cell>
        </row>
        <row r="125">
          <cell r="A125">
            <v>6330106</v>
          </cell>
          <cell r="B125" t="str">
            <v>VAT Payable Import</v>
          </cell>
          <cell r="C125" t="str">
            <v>B</v>
          </cell>
        </row>
        <row r="126">
          <cell r="A126">
            <v>6330201</v>
          </cell>
          <cell r="B126" t="str">
            <v>VAT Settlement Account</v>
          </cell>
          <cell r="C126" t="str">
            <v>B</v>
          </cell>
        </row>
        <row r="127">
          <cell r="A127">
            <v>6340101</v>
          </cell>
          <cell r="B127" t="str">
            <v>National PIT</v>
          </cell>
          <cell r="C127" t="str">
            <v>B</v>
          </cell>
        </row>
        <row r="128">
          <cell r="A128">
            <v>6340102</v>
          </cell>
          <cell r="B128" t="str">
            <v>Expat PIT</v>
          </cell>
          <cell r="C128" t="str">
            <v>B</v>
          </cell>
        </row>
        <row r="129">
          <cell r="A129">
            <v>6340103</v>
          </cell>
          <cell r="B129" t="str">
            <v>National social tax</v>
          </cell>
          <cell r="C129" t="str">
            <v>B</v>
          </cell>
        </row>
        <row r="130">
          <cell r="A130">
            <v>6340104</v>
          </cell>
          <cell r="B130" t="str">
            <v>Expat social tax</v>
          </cell>
          <cell r="C130" t="str">
            <v>B</v>
          </cell>
        </row>
        <row r="131">
          <cell r="A131">
            <v>6340105</v>
          </cell>
          <cell r="B131" t="str">
            <v>Property tax</v>
          </cell>
          <cell r="C131" t="str">
            <v>B</v>
          </cell>
        </row>
        <row r="132">
          <cell r="A132">
            <v>6340106</v>
          </cell>
          <cell r="B132" t="str">
            <v>Transporation tax</v>
          </cell>
          <cell r="C132" t="str">
            <v>B</v>
          </cell>
        </row>
        <row r="133">
          <cell r="A133">
            <v>6340107</v>
          </cell>
          <cell r="B133" t="str">
            <v>Withholding tax</v>
          </cell>
          <cell r="C133" t="str">
            <v>B</v>
          </cell>
        </row>
        <row r="134">
          <cell r="A134">
            <v>6340108</v>
          </cell>
          <cell r="B134" t="str">
            <v>Other tax</v>
          </cell>
          <cell r="C134" t="str">
            <v>B</v>
          </cell>
        </row>
        <row r="135">
          <cell r="A135">
            <v>6410101</v>
          </cell>
          <cell r="B135" t="str">
            <v>Liabilities Head Office</v>
          </cell>
          <cell r="C135" t="str">
            <v>B</v>
          </cell>
        </row>
        <row r="136">
          <cell r="A136">
            <v>6420101</v>
          </cell>
          <cell r="B136" t="str">
            <v>Liabilities Affiliated Co</v>
          </cell>
          <cell r="C136" t="str">
            <v>B</v>
          </cell>
        </row>
        <row r="137">
          <cell r="A137">
            <v>6530101</v>
          </cell>
          <cell r="B137" t="str">
            <v>Pension Fund Payables</v>
          </cell>
          <cell r="C137" t="str">
            <v>B</v>
          </cell>
        </row>
        <row r="138">
          <cell r="A138">
            <v>6610101</v>
          </cell>
          <cell r="B138" t="str">
            <v>Advanc Received Goods KZT</v>
          </cell>
          <cell r="C138" t="str">
            <v>B</v>
          </cell>
        </row>
        <row r="139">
          <cell r="A139">
            <v>6610102</v>
          </cell>
          <cell r="B139" t="str">
            <v>Advanc Received Goods USD</v>
          </cell>
          <cell r="C139" t="str">
            <v>B</v>
          </cell>
        </row>
        <row r="140">
          <cell r="A140">
            <v>6620101</v>
          </cell>
          <cell r="B140" t="str">
            <v>Advanc Received Serv KZT</v>
          </cell>
          <cell r="C140" t="str">
            <v>B</v>
          </cell>
        </row>
        <row r="141">
          <cell r="A141">
            <v>6620102</v>
          </cell>
          <cell r="B141" t="str">
            <v>Advanc Received Serv USD</v>
          </cell>
          <cell r="C141" t="str">
            <v>B</v>
          </cell>
        </row>
        <row r="142">
          <cell r="A142">
            <v>6710101</v>
          </cell>
          <cell r="B142" t="str">
            <v>Accounts Payable KZT</v>
          </cell>
          <cell r="C142" t="str">
            <v>B</v>
          </cell>
        </row>
        <row r="143">
          <cell r="A143">
            <v>6710102</v>
          </cell>
          <cell r="B143" t="str">
            <v>Accounts Payable USD</v>
          </cell>
          <cell r="C143" t="str">
            <v>B</v>
          </cell>
        </row>
        <row r="144">
          <cell r="A144">
            <v>6710103</v>
          </cell>
          <cell r="B144" t="str">
            <v>Accounts Payable GBP</v>
          </cell>
          <cell r="C144" t="str">
            <v>B</v>
          </cell>
        </row>
        <row r="145">
          <cell r="A145">
            <v>6710104</v>
          </cell>
          <cell r="B145" t="str">
            <v>Accounts Payable EUR</v>
          </cell>
          <cell r="C145" t="str">
            <v>B</v>
          </cell>
        </row>
        <row r="146">
          <cell r="A146">
            <v>6710105</v>
          </cell>
          <cell r="B146" t="str">
            <v>Accounts Payable RUR</v>
          </cell>
          <cell r="C146" t="str">
            <v>B</v>
          </cell>
        </row>
        <row r="147">
          <cell r="A147">
            <v>6810101</v>
          </cell>
          <cell r="B147" t="str">
            <v>Net wage payable</v>
          </cell>
          <cell r="C147" t="str">
            <v>B</v>
          </cell>
        </row>
        <row r="148">
          <cell r="A148">
            <v>6810102</v>
          </cell>
          <cell r="B148" t="str">
            <v>Net alimony payable</v>
          </cell>
          <cell r="C148" t="str">
            <v>B</v>
          </cell>
        </row>
        <row r="149">
          <cell r="A149">
            <v>6810103</v>
          </cell>
          <cell r="B149" t="str">
            <v>Net travel payable</v>
          </cell>
          <cell r="C149" t="str">
            <v>B</v>
          </cell>
        </row>
        <row r="150">
          <cell r="A150">
            <v>6810104</v>
          </cell>
          <cell r="B150" t="str">
            <v>Salary advances given</v>
          </cell>
          <cell r="C150" t="str">
            <v>B</v>
          </cell>
        </row>
        <row r="151">
          <cell r="A151">
            <v>6810105</v>
          </cell>
          <cell r="B151" t="str">
            <v>DailyAllowance Over Limit</v>
          </cell>
          <cell r="C151" t="str">
            <v>B</v>
          </cell>
        </row>
        <row r="152">
          <cell r="A152">
            <v>6810110</v>
          </cell>
          <cell r="B152" t="str">
            <v>Wage Rounding</v>
          </cell>
          <cell r="C152" t="str">
            <v>B</v>
          </cell>
        </row>
        <row r="153">
          <cell r="A153">
            <v>6810120</v>
          </cell>
          <cell r="B153" t="str">
            <v>Undistributed Salary</v>
          </cell>
          <cell r="C153" t="str">
            <v>B</v>
          </cell>
        </row>
        <row r="154">
          <cell r="A154">
            <v>6810201</v>
          </cell>
          <cell r="B154" t="str">
            <v>Expat wage payable</v>
          </cell>
          <cell r="C154" t="str">
            <v>B</v>
          </cell>
        </row>
        <row r="155">
          <cell r="A155">
            <v>6810202</v>
          </cell>
          <cell r="B155" t="str">
            <v>Expat Pension Fund</v>
          </cell>
          <cell r="C155" t="str">
            <v>B</v>
          </cell>
        </row>
        <row r="156">
          <cell r="A156">
            <v>6840101</v>
          </cell>
          <cell r="B156" t="str">
            <v>Interest Payable KZT</v>
          </cell>
          <cell r="C156" t="str">
            <v>B</v>
          </cell>
        </row>
        <row r="157">
          <cell r="A157">
            <v>6850101</v>
          </cell>
          <cell r="B157" t="str">
            <v>Vacations Accruals</v>
          </cell>
          <cell r="C157" t="str">
            <v>B</v>
          </cell>
        </row>
        <row r="158">
          <cell r="A158">
            <v>6860101</v>
          </cell>
          <cell r="B158" t="str">
            <v>Accruals</v>
          </cell>
          <cell r="C158" t="str">
            <v>B</v>
          </cell>
        </row>
        <row r="159">
          <cell r="A159">
            <v>6870101</v>
          </cell>
          <cell r="B159" t="str">
            <v>Long-term Debts</v>
          </cell>
          <cell r="C159" t="str">
            <v>B</v>
          </cell>
          <cell r="D159" t="str">
            <v>I</v>
          </cell>
        </row>
        <row r="160">
          <cell r="A160">
            <v>6870102</v>
          </cell>
          <cell r="B160" t="str">
            <v>Other</v>
          </cell>
          <cell r="C160" t="str">
            <v>B</v>
          </cell>
        </row>
        <row r="161">
          <cell r="A161">
            <v>7010101</v>
          </cell>
          <cell r="B161" t="str">
            <v>Sales - Core SLA</v>
          </cell>
          <cell r="C161" t="str">
            <v>P</v>
          </cell>
        </row>
        <row r="162">
          <cell r="A162">
            <v>7010102</v>
          </cell>
          <cell r="B162" t="str">
            <v>Sales - Admin Charge</v>
          </cell>
          <cell r="C162" t="str">
            <v>P</v>
          </cell>
        </row>
        <row r="163">
          <cell r="A163">
            <v>7010103</v>
          </cell>
          <cell r="B163" t="str">
            <v>Sales - Labor Expat</v>
          </cell>
          <cell r="C163" t="str">
            <v>P</v>
          </cell>
        </row>
        <row r="164">
          <cell r="A164">
            <v>7010104</v>
          </cell>
          <cell r="B164" t="str">
            <v>Sales - Labor National</v>
          </cell>
          <cell r="C164" t="str">
            <v>P</v>
          </cell>
        </row>
        <row r="165">
          <cell r="A165">
            <v>7010105</v>
          </cell>
          <cell r="B165" t="str">
            <v>Sales - Other Food&amp;Drink</v>
          </cell>
          <cell r="C165" t="str">
            <v>P</v>
          </cell>
        </row>
        <row r="166">
          <cell r="A166">
            <v>7010140</v>
          </cell>
          <cell r="B166" t="str">
            <v>Sales - Change Orders</v>
          </cell>
          <cell r="C166" t="str">
            <v>P</v>
          </cell>
        </row>
        <row r="167">
          <cell r="A167">
            <v>7010150</v>
          </cell>
          <cell r="B167" t="str">
            <v>Sales - Core Meals &gt; 2.2m</v>
          </cell>
          <cell r="C167" t="str">
            <v>P</v>
          </cell>
        </row>
        <row r="168">
          <cell r="A168">
            <v>7010160</v>
          </cell>
          <cell r="B168" t="str">
            <v>Sales - Diff Nation Recov</v>
          </cell>
          <cell r="C168" t="str">
            <v>P</v>
          </cell>
        </row>
        <row r="169">
          <cell r="A169">
            <v>7010201</v>
          </cell>
          <cell r="B169" t="str">
            <v>Sales - 3PTY</v>
          </cell>
          <cell r="C169" t="str">
            <v>P</v>
          </cell>
        </row>
        <row r="170">
          <cell r="A170">
            <v>7020101</v>
          </cell>
          <cell r="B170" t="str">
            <v>Sales - Alcohol / Liquor</v>
          </cell>
          <cell r="C170" t="str">
            <v>P</v>
          </cell>
        </row>
        <row r="171">
          <cell r="A171">
            <v>7020102</v>
          </cell>
          <cell r="B171" t="str">
            <v>Sales - Tobacco</v>
          </cell>
          <cell r="C171" t="str">
            <v>P</v>
          </cell>
        </row>
        <row r="172">
          <cell r="A172">
            <v>7020103</v>
          </cell>
          <cell r="B172" t="str">
            <v>Sales - Other Shop/Bar</v>
          </cell>
          <cell r="C172" t="str">
            <v>P</v>
          </cell>
        </row>
        <row r="173">
          <cell r="A173">
            <v>7020104</v>
          </cell>
          <cell r="B173" t="str">
            <v>Sales - Materials/Part</v>
          </cell>
          <cell r="C173" t="str">
            <v>P</v>
          </cell>
        </row>
        <row r="174">
          <cell r="A174">
            <v>7020105</v>
          </cell>
          <cell r="B174" t="str">
            <v>Sales - Food/Janitorial</v>
          </cell>
          <cell r="C174" t="str">
            <v>P</v>
          </cell>
        </row>
        <row r="175">
          <cell r="A175">
            <v>7020106</v>
          </cell>
          <cell r="B175" t="str">
            <v>Sales - TCO Special Order</v>
          </cell>
          <cell r="C175" t="str">
            <v>P</v>
          </cell>
          <cell r="D175" t="str">
            <v>D</v>
          </cell>
          <cell r="E175" t="str">
            <v>u</v>
          </cell>
          <cell r="F175" t="str">
            <v>sin</v>
          </cell>
        </row>
        <row r="176">
          <cell r="A176">
            <v>7030101</v>
          </cell>
          <cell r="B176" t="str">
            <v>Sales - Project Works</v>
          </cell>
          <cell r="C176" t="str">
            <v>P</v>
          </cell>
        </row>
        <row r="177">
          <cell r="A177">
            <v>7090101</v>
          </cell>
          <cell r="B177" t="str">
            <v>Sales - Bonus</v>
          </cell>
          <cell r="C177" t="str">
            <v>P</v>
          </cell>
        </row>
        <row r="178">
          <cell r="A178">
            <v>7110101</v>
          </cell>
          <cell r="B178" t="str">
            <v>Sales - Returns</v>
          </cell>
          <cell r="C178" t="str">
            <v>P</v>
          </cell>
        </row>
        <row r="179">
          <cell r="A179">
            <v>7120101</v>
          </cell>
          <cell r="B179" t="str">
            <v>Sales -  Global Discounts</v>
          </cell>
          <cell r="C179" t="str">
            <v>P</v>
          </cell>
        </row>
        <row r="180">
          <cell r="A180">
            <v>7120110</v>
          </cell>
          <cell r="B180" t="str">
            <v>Sales - Joint Award Disc</v>
          </cell>
          <cell r="C180" t="str">
            <v>P</v>
          </cell>
        </row>
        <row r="181">
          <cell r="A181">
            <v>7210101</v>
          </cell>
          <cell r="B181" t="str">
            <v>Sales - Intangible Assets</v>
          </cell>
          <cell r="C181" t="str">
            <v>P</v>
          </cell>
        </row>
        <row r="182">
          <cell r="A182">
            <v>7220101</v>
          </cell>
          <cell r="B182" t="str">
            <v>Sales - Fixed Assets</v>
          </cell>
          <cell r="C182" t="str">
            <v>P</v>
          </cell>
        </row>
        <row r="183">
          <cell r="A183">
            <v>7230101</v>
          </cell>
          <cell r="B183" t="str">
            <v>Sales - Security Bonds</v>
          </cell>
          <cell r="C183" t="str">
            <v>P</v>
          </cell>
        </row>
        <row r="184">
          <cell r="A184">
            <v>7240101</v>
          </cell>
          <cell r="B184" t="str">
            <v>Dividends &amp; Interests</v>
          </cell>
          <cell r="C184" t="str">
            <v>P</v>
          </cell>
        </row>
        <row r="185">
          <cell r="A185">
            <v>7250101</v>
          </cell>
          <cell r="B185" t="str">
            <v>FOREXGain SL USD</v>
          </cell>
          <cell r="C185" t="str">
            <v>P</v>
          </cell>
        </row>
        <row r="186">
          <cell r="A186">
            <v>7250102</v>
          </cell>
          <cell r="B186" t="str">
            <v>FOREXGain GL USD</v>
          </cell>
          <cell r="C186" t="str">
            <v>P</v>
          </cell>
        </row>
        <row r="187">
          <cell r="A187">
            <v>7250103</v>
          </cell>
          <cell r="B187" t="str">
            <v>FOREXGain GL MiscCurrency</v>
          </cell>
          <cell r="C187" t="str">
            <v>P</v>
          </cell>
        </row>
        <row r="188">
          <cell r="A188">
            <v>7250104</v>
          </cell>
          <cell r="B188" t="str">
            <v>FOREXGain PL MiscCurrency</v>
          </cell>
          <cell r="C188" t="str">
            <v>P</v>
          </cell>
        </row>
        <row r="189">
          <cell r="A189">
            <v>7250105</v>
          </cell>
          <cell r="B189" t="str">
            <v>FOREXGain PL USD</v>
          </cell>
          <cell r="C189" t="str">
            <v>P</v>
          </cell>
        </row>
        <row r="190">
          <cell r="A190">
            <v>7270101</v>
          </cell>
          <cell r="B190" t="str">
            <v>Gain on Conversion</v>
          </cell>
          <cell r="C190" t="str">
            <v>P</v>
          </cell>
        </row>
        <row r="191">
          <cell r="A191">
            <v>8010101</v>
          </cell>
          <cell r="B191" t="str">
            <v>Nation Salary Expense</v>
          </cell>
          <cell r="C191" t="str">
            <v>P</v>
          </cell>
        </row>
        <row r="192">
          <cell r="A192">
            <v>8010104</v>
          </cell>
          <cell r="B192" t="str">
            <v>Nation Social Tax Expense</v>
          </cell>
          <cell r="C192" t="str">
            <v>P</v>
          </cell>
        </row>
        <row r="193">
          <cell r="A193">
            <v>8010106</v>
          </cell>
          <cell r="B193" t="str">
            <v>Nation Vacation Accrual</v>
          </cell>
          <cell r="C193" t="str">
            <v>P</v>
          </cell>
        </row>
        <row r="194">
          <cell r="A194">
            <v>8010110</v>
          </cell>
          <cell r="B194" t="str">
            <v>FinAssistance&lt;50Min</v>
          </cell>
          <cell r="C194" t="str">
            <v>P</v>
          </cell>
        </row>
        <row r="195">
          <cell r="A195">
            <v>8010121</v>
          </cell>
          <cell r="B195" t="str">
            <v>Expat Salary Expense</v>
          </cell>
          <cell r="C195" t="str">
            <v>P</v>
          </cell>
        </row>
        <row r="196">
          <cell r="A196">
            <v>8010122</v>
          </cell>
          <cell r="B196" t="str">
            <v>Expat PIT Expense</v>
          </cell>
          <cell r="C196" t="str">
            <v>P</v>
          </cell>
        </row>
        <row r="197">
          <cell r="A197">
            <v>8010123</v>
          </cell>
          <cell r="B197" t="str">
            <v>Expat Social Tax Expense</v>
          </cell>
          <cell r="C197" t="str">
            <v>P</v>
          </cell>
        </row>
        <row r="198">
          <cell r="A198">
            <v>8010141</v>
          </cell>
          <cell r="B198" t="str">
            <v>Uniform</v>
          </cell>
          <cell r="C198" t="str">
            <v>P</v>
          </cell>
        </row>
        <row r="199">
          <cell r="A199">
            <v>8010201</v>
          </cell>
          <cell r="B199" t="str">
            <v>OP COS - Food &amp; Beverages</v>
          </cell>
          <cell r="C199" t="str">
            <v>P</v>
          </cell>
        </row>
        <row r="200">
          <cell r="A200">
            <v>8010202</v>
          </cell>
          <cell r="B200" t="str">
            <v>OP COS - Alcohol / Liquor</v>
          </cell>
          <cell r="C200" t="str">
            <v>P</v>
          </cell>
        </row>
        <row r="201">
          <cell r="A201">
            <v>8010203</v>
          </cell>
          <cell r="B201" t="str">
            <v>OP COS - Light Equipment</v>
          </cell>
          <cell r="C201" t="str">
            <v>P</v>
          </cell>
        </row>
        <row r="202">
          <cell r="A202">
            <v>8010211</v>
          </cell>
          <cell r="B202" t="str">
            <v>OP COS- InspectionCharges</v>
          </cell>
          <cell r="C202" t="str">
            <v>P</v>
          </cell>
          <cell r="D202" t="str">
            <v>á</v>
          </cell>
          <cell r="E202" t="str">
            <v>îò</v>
          </cell>
          <cell r="F202" t="str">
            <v>û</v>
          </cell>
        </row>
        <row r="203">
          <cell r="A203">
            <v>8010221</v>
          </cell>
          <cell r="B203" t="str">
            <v>OP COS - Janitorials</v>
          </cell>
          <cell r="C203" t="str">
            <v>P</v>
          </cell>
        </row>
        <row r="204">
          <cell r="A204">
            <v>8010222</v>
          </cell>
          <cell r="B204" t="str">
            <v>OP COS - Paper Disposable</v>
          </cell>
          <cell r="C204" t="str">
            <v>P</v>
          </cell>
        </row>
        <row r="205">
          <cell r="A205">
            <v>8010223</v>
          </cell>
          <cell r="B205" t="str">
            <v>OP COS - Disposable</v>
          </cell>
          <cell r="C205" t="str">
            <v>P</v>
          </cell>
          <cell r="D205" t="str">
            <v>a</v>
          </cell>
        </row>
        <row r="206">
          <cell r="A206">
            <v>8010241</v>
          </cell>
          <cell r="B206" t="str">
            <v>OP COS - Autoparts</v>
          </cell>
          <cell r="C206" t="str">
            <v>P</v>
          </cell>
        </row>
        <row r="207">
          <cell r="A207">
            <v>8010251</v>
          </cell>
          <cell r="B207" t="str">
            <v>OP COS - Spare Parts</v>
          </cell>
          <cell r="C207" t="str">
            <v>P</v>
          </cell>
        </row>
        <row r="208">
          <cell r="A208">
            <v>8010261</v>
          </cell>
          <cell r="B208" t="str">
            <v>OP COS - Reprographics</v>
          </cell>
          <cell r="C208" t="str">
            <v>P</v>
          </cell>
        </row>
        <row r="209">
          <cell r="A209">
            <v>8010271</v>
          </cell>
          <cell r="B209" t="str">
            <v>OP COS - ServByContractor</v>
          </cell>
          <cell r="C209" t="str">
            <v>P</v>
          </cell>
        </row>
        <row r="210">
          <cell r="A210">
            <v>8010401</v>
          </cell>
          <cell r="B210" t="str">
            <v>OP COS - Rent&amp;AttachCharg</v>
          </cell>
          <cell r="C210" t="str">
            <v>P</v>
          </cell>
        </row>
        <row r="211">
          <cell r="A211">
            <v>8010402</v>
          </cell>
          <cell r="B211" t="str">
            <v>OP COS - Local Transporta</v>
          </cell>
          <cell r="C211" t="str">
            <v>P</v>
          </cell>
        </row>
        <row r="212">
          <cell r="A212">
            <v>8010405</v>
          </cell>
          <cell r="B212" t="str">
            <v>OP COS - Custom Clearance</v>
          </cell>
          <cell r="C212" t="str">
            <v>P</v>
          </cell>
        </row>
        <row r="213">
          <cell r="A213">
            <v>8020201</v>
          </cell>
          <cell r="B213" t="str">
            <v>GS COS - Food &amp; Beverages</v>
          </cell>
          <cell r="C213" t="str">
            <v>P</v>
          </cell>
        </row>
        <row r="214">
          <cell r="A214">
            <v>8020202</v>
          </cell>
          <cell r="B214" t="str">
            <v>GS COS - Alcohol / Liquor</v>
          </cell>
          <cell r="C214" t="str">
            <v>P</v>
          </cell>
        </row>
        <row r="215">
          <cell r="A215">
            <v>8020203</v>
          </cell>
          <cell r="B215" t="str">
            <v>GS COS - Tobacco</v>
          </cell>
          <cell r="C215" t="str">
            <v>P</v>
          </cell>
        </row>
        <row r="216">
          <cell r="A216">
            <v>8020204</v>
          </cell>
          <cell r="B216" t="str">
            <v>GS COS - Other Shop/Bar</v>
          </cell>
          <cell r="C216" t="str">
            <v>P</v>
          </cell>
        </row>
        <row r="217">
          <cell r="A217">
            <v>8020205</v>
          </cell>
          <cell r="B217" t="str">
            <v>GS COS - Light Equipment</v>
          </cell>
          <cell r="C217" t="str">
            <v>P</v>
          </cell>
        </row>
        <row r="218">
          <cell r="A218">
            <v>8020221</v>
          </cell>
          <cell r="B218" t="str">
            <v>GS COS - Cleaning &amp; Janit</v>
          </cell>
          <cell r="C218" t="str">
            <v>P</v>
          </cell>
        </row>
        <row r="219">
          <cell r="A219">
            <v>8020241</v>
          </cell>
          <cell r="B219" t="str">
            <v>GS COS - Autoparts</v>
          </cell>
          <cell r="C219" t="str">
            <v>P</v>
          </cell>
        </row>
        <row r="220">
          <cell r="A220">
            <v>8020251</v>
          </cell>
          <cell r="B220" t="str">
            <v>GS COS - Spare Parts</v>
          </cell>
          <cell r="C220" t="str">
            <v>P</v>
          </cell>
        </row>
        <row r="221">
          <cell r="A221">
            <v>8020301</v>
          </cell>
          <cell r="B221" t="str">
            <v>GS COS - Distrib freight</v>
          </cell>
          <cell r="C221" t="str">
            <v>P</v>
          </cell>
          <cell r="D221" t="str">
            <v>u</v>
          </cell>
          <cell r="E221" t="str">
            <v>si</v>
          </cell>
          <cell r="F221" t="str">
            <v>ng</v>
          </cell>
        </row>
        <row r="222">
          <cell r="A222">
            <v>8020401</v>
          </cell>
          <cell r="B222" t="str">
            <v>GS COS - Special Purchase</v>
          </cell>
          <cell r="C222" t="str">
            <v>P</v>
          </cell>
        </row>
        <row r="223">
          <cell r="A223">
            <v>8030201</v>
          </cell>
          <cell r="B223" t="str">
            <v>COS - Project Work Materi</v>
          </cell>
          <cell r="C223" t="str">
            <v>P</v>
          </cell>
        </row>
        <row r="224">
          <cell r="A224">
            <v>8030250</v>
          </cell>
          <cell r="B224" t="str">
            <v>Credits reciv form Suplie</v>
          </cell>
          <cell r="C224" t="str">
            <v>P</v>
          </cell>
        </row>
        <row r="225">
          <cell r="A225">
            <v>8110101</v>
          </cell>
          <cell r="B225" t="str">
            <v>Marketing</v>
          </cell>
          <cell r="C225" t="str">
            <v>P</v>
          </cell>
        </row>
        <row r="226">
          <cell r="A226">
            <v>8210101</v>
          </cell>
          <cell r="B226" t="str">
            <v>Nation Salary Expense</v>
          </cell>
          <cell r="C226" t="str">
            <v>P</v>
          </cell>
        </row>
        <row r="227">
          <cell r="A227">
            <v>8210104</v>
          </cell>
          <cell r="B227" t="str">
            <v>Nation Social Tax Expense</v>
          </cell>
          <cell r="C227" t="str">
            <v>P</v>
          </cell>
        </row>
        <row r="228">
          <cell r="A228">
            <v>8210106</v>
          </cell>
          <cell r="B228" t="str">
            <v>Nation Vacation Accrual</v>
          </cell>
          <cell r="C228" t="str">
            <v>P</v>
          </cell>
          <cell r="D228" t="str">
            <v>u</v>
          </cell>
          <cell r="E228" t="str">
            <v>si</v>
          </cell>
          <cell r="F228" t="str">
            <v>ng</v>
          </cell>
        </row>
        <row r="229">
          <cell r="A229">
            <v>8210110</v>
          </cell>
          <cell r="B229" t="str">
            <v>FinAssistance&lt;50Min</v>
          </cell>
          <cell r="C229" t="str">
            <v>P</v>
          </cell>
        </row>
        <row r="230">
          <cell r="A230">
            <v>8210121</v>
          </cell>
          <cell r="B230" t="str">
            <v>Expat Salary Expense</v>
          </cell>
          <cell r="C230" t="str">
            <v>P</v>
          </cell>
        </row>
        <row r="231">
          <cell r="A231">
            <v>8210123</v>
          </cell>
          <cell r="B231" t="str">
            <v>Expat Social Tax Expense</v>
          </cell>
          <cell r="C231" t="str">
            <v>P</v>
          </cell>
        </row>
        <row r="232">
          <cell r="A232">
            <v>8210130</v>
          </cell>
          <cell r="B232" t="str">
            <v>Expat Salry Accrual</v>
          </cell>
          <cell r="C232" t="str">
            <v>P</v>
          </cell>
        </row>
        <row r="233">
          <cell r="A233">
            <v>8210141</v>
          </cell>
          <cell r="B233" t="str">
            <v>Uniform</v>
          </cell>
          <cell r="C233" t="str">
            <v>P</v>
          </cell>
        </row>
        <row r="234">
          <cell r="A234">
            <v>8210151</v>
          </cell>
          <cell r="B234" t="str">
            <v>Free Issues</v>
          </cell>
          <cell r="C234" t="str">
            <v>P</v>
          </cell>
        </row>
        <row r="235">
          <cell r="A235">
            <v>8210152</v>
          </cell>
          <cell r="B235" t="str">
            <v>Gifts &amp; Donations</v>
          </cell>
          <cell r="C235" t="str">
            <v>P</v>
          </cell>
        </row>
        <row r="236">
          <cell r="A236">
            <v>8210201</v>
          </cell>
          <cell r="B236" t="str">
            <v>Business trip / travel</v>
          </cell>
          <cell r="C236" t="str">
            <v>P</v>
          </cell>
        </row>
        <row r="237">
          <cell r="A237">
            <v>8210202</v>
          </cell>
          <cell r="B237" t="str">
            <v>Business trip / accomodat</v>
          </cell>
          <cell r="C237" t="str">
            <v>P</v>
          </cell>
        </row>
        <row r="238">
          <cell r="A238">
            <v>8210203</v>
          </cell>
          <cell r="B238" t="str">
            <v>Business trip / daily all</v>
          </cell>
          <cell r="C238" t="str">
            <v>P</v>
          </cell>
        </row>
        <row r="239">
          <cell r="A239">
            <v>8210204</v>
          </cell>
          <cell r="B239" t="str">
            <v>Business trip / other</v>
          </cell>
          <cell r="C239" t="str">
            <v>P</v>
          </cell>
        </row>
        <row r="240">
          <cell r="A240">
            <v>8210208</v>
          </cell>
          <cell r="B240" t="str">
            <v>Representative Expenses</v>
          </cell>
          <cell r="C240" t="str">
            <v>P</v>
          </cell>
        </row>
        <row r="241">
          <cell r="A241">
            <v>8210211</v>
          </cell>
          <cell r="B241" t="str">
            <v>Rotation Expats</v>
          </cell>
          <cell r="C241" t="str">
            <v>P</v>
          </cell>
        </row>
        <row r="242">
          <cell r="A242">
            <v>8210212</v>
          </cell>
          <cell r="B242" t="str">
            <v>Rotation National</v>
          </cell>
          <cell r="C242" t="str">
            <v>P</v>
          </cell>
        </row>
        <row r="243">
          <cell r="A243">
            <v>8210251</v>
          </cell>
          <cell r="B243" t="str">
            <v>Visa Expenses- Expats</v>
          </cell>
          <cell r="C243" t="str">
            <v>P</v>
          </cell>
        </row>
        <row r="244">
          <cell r="A244">
            <v>8210252</v>
          </cell>
          <cell r="B244" t="str">
            <v>BusinessEntertainment-Exp</v>
          </cell>
          <cell r="C244" t="str">
            <v>P</v>
          </cell>
        </row>
        <row r="245">
          <cell r="A245">
            <v>8210253</v>
          </cell>
          <cell r="B245" t="str">
            <v>BusinessTripOverLimit</v>
          </cell>
          <cell r="C245" t="str">
            <v>P</v>
          </cell>
        </row>
        <row r="246">
          <cell r="A246">
            <v>8210254</v>
          </cell>
          <cell r="B246" t="str">
            <v>Expat Medical Cost</v>
          </cell>
          <cell r="C246" t="str">
            <v>P</v>
          </cell>
        </row>
        <row r="247">
          <cell r="A247">
            <v>8210301</v>
          </cell>
          <cell r="B247" t="str">
            <v>Banking Charges</v>
          </cell>
          <cell r="C247" t="str">
            <v>P</v>
          </cell>
        </row>
        <row r="248">
          <cell r="A248">
            <v>8210302</v>
          </cell>
          <cell r="B248" t="str">
            <v>Audit Fees</v>
          </cell>
          <cell r="C248" t="str">
            <v>P</v>
          </cell>
        </row>
        <row r="249">
          <cell r="A249">
            <v>8210303</v>
          </cell>
          <cell r="B249" t="str">
            <v>Legal Fees</v>
          </cell>
          <cell r="C249" t="str">
            <v>P</v>
          </cell>
        </row>
        <row r="250">
          <cell r="A250">
            <v>8210304</v>
          </cell>
          <cell r="B250" t="str">
            <v>Consultancy Fees</v>
          </cell>
          <cell r="C250" t="str">
            <v>P</v>
          </cell>
        </row>
        <row r="251">
          <cell r="A251">
            <v>8210305</v>
          </cell>
          <cell r="B251" t="str">
            <v>Operating License Fees</v>
          </cell>
          <cell r="C251" t="str">
            <v>P</v>
          </cell>
        </row>
        <row r="252">
          <cell r="A252">
            <v>8210306</v>
          </cell>
          <cell r="B252" t="str">
            <v>Employee License Fees</v>
          </cell>
          <cell r="C252" t="str">
            <v>P</v>
          </cell>
        </row>
        <row r="253">
          <cell r="A253">
            <v>8210307</v>
          </cell>
          <cell r="B253" t="str">
            <v>Recruitment</v>
          </cell>
          <cell r="C253" t="str">
            <v>P</v>
          </cell>
        </row>
        <row r="254">
          <cell r="A254">
            <v>8210308</v>
          </cell>
          <cell r="B254" t="str">
            <v>Training</v>
          </cell>
          <cell r="C254" t="str">
            <v>P</v>
          </cell>
        </row>
        <row r="255">
          <cell r="A255">
            <v>8210309</v>
          </cell>
          <cell r="B255" t="str">
            <v>Insurance</v>
          </cell>
          <cell r="C255" t="str">
            <v>P</v>
          </cell>
        </row>
        <row r="256">
          <cell r="A256">
            <v>8210310</v>
          </cell>
          <cell r="B256" t="str">
            <v>Medical cost</v>
          </cell>
          <cell r="C256" t="str">
            <v>P</v>
          </cell>
        </row>
        <row r="257">
          <cell r="A257">
            <v>8210311</v>
          </cell>
          <cell r="B257" t="str">
            <v>Phones</v>
          </cell>
          <cell r="C257" t="str">
            <v>P</v>
          </cell>
        </row>
        <row r="258">
          <cell r="A258">
            <v>8210312</v>
          </cell>
          <cell r="B258" t="str">
            <v>Internet</v>
          </cell>
          <cell r="C258" t="str">
            <v>P</v>
          </cell>
        </row>
        <row r="259">
          <cell r="A259">
            <v>8210313</v>
          </cell>
          <cell r="B259" t="str">
            <v>Mailing service</v>
          </cell>
          <cell r="C259" t="str">
            <v>P</v>
          </cell>
        </row>
        <row r="260">
          <cell r="A260">
            <v>8210314</v>
          </cell>
          <cell r="B260" t="str">
            <v>Transport Registration</v>
          </cell>
          <cell r="C260" t="str">
            <v>P</v>
          </cell>
        </row>
        <row r="261">
          <cell r="A261">
            <v>8210320</v>
          </cell>
          <cell r="B261" t="str">
            <v>Rent &amp; Attached Charges</v>
          </cell>
          <cell r="C261" t="str">
            <v>P</v>
          </cell>
        </row>
        <row r="262">
          <cell r="A262">
            <v>8210401</v>
          </cell>
          <cell r="B262" t="str">
            <v>Stationery</v>
          </cell>
          <cell r="C262" t="str">
            <v>P</v>
          </cell>
        </row>
        <row r="263">
          <cell r="A263">
            <v>8210402</v>
          </cell>
          <cell r="B263" t="str">
            <v>Special Literature</v>
          </cell>
          <cell r="C263" t="str">
            <v>P</v>
          </cell>
        </row>
        <row r="264">
          <cell r="A264">
            <v>8210501</v>
          </cell>
          <cell r="B264" t="str">
            <v>Property Tax</v>
          </cell>
          <cell r="C264" t="str">
            <v>P</v>
          </cell>
        </row>
        <row r="265">
          <cell r="A265">
            <v>8210502</v>
          </cell>
          <cell r="B265" t="str">
            <v>Transportation tax</v>
          </cell>
          <cell r="C265" t="str">
            <v>P</v>
          </cell>
        </row>
        <row r="266">
          <cell r="A266">
            <v>8210511</v>
          </cell>
          <cell r="B266" t="str">
            <v>W/H Tax Non-residents</v>
          </cell>
          <cell r="C266" t="str">
            <v>P</v>
          </cell>
        </row>
        <row r="267">
          <cell r="A267">
            <v>8210512</v>
          </cell>
          <cell r="B267" t="str">
            <v>W/H Tax Residents</v>
          </cell>
          <cell r="C267" t="str">
            <v>P</v>
          </cell>
        </row>
        <row r="268">
          <cell r="A268">
            <v>8210521</v>
          </cell>
          <cell r="B268" t="str">
            <v>VAT Irrecoverable</v>
          </cell>
          <cell r="C268" t="str">
            <v>P</v>
          </cell>
        </row>
        <row r="269">
          <cell r="A269">
            <v>8210531</v>
          </cell>
          <cell r="B269" t="str">
            <v>Excises</v>
          </cell>
          <cell r="C269" t="str">
            <v>P</v>
          </cell>
        </row>
        <row r="270">
          <cell r="A270">
            <v>8210601</v>
          </cell>
          <cell r="B270" t="str">
            <v>Amortisation of Licenses</v>
          </cell>
          <cell r="C270" t="str">
            <v>P</v>
          </cell>
          <cell r="E270" t="str">
            <v>US</v>
          </cell>
          <cell r="F270" t="str">
            <v>D u</v>
          </cell>
        </row>
        <row r="271">
          <cell r="A271">
            <v>8210602</v>
          </cell>
          <cell r="B271" t="str">
            <v>Amortisation of Comp.Soft</v>
          </cell>
          <cell r="C271" t="str">
            <v>P</v>
          </cell>
        </row>
        <row r="272">
          <cell r="A272">
            <v>8210603</v>
          </cell>
          <cell r="B272" t="str">
            <v>Amortisation of Patents</v>
          </cell>
          <cell r="C272" t="str">
            <v>P</v>
          </cell>
        </row>
        <row r="273">
          <cell r="A273">
            <v>8210604</v>
          </cell>
          <cell r="B273" t="str">
            <v>Amortisation of Org. Cost</v>
          </cell>
          <cell r="C273" t="str">
            <v>P</v>
          </cell>
        </row>
        <row r="274">
          <cell r="A274">
            <v>8210605</v>
          </cell>
          <cell r="B274" t="str">
            <v>Amortisation of Goodwill</v>
          </cell>
          <cell r="C274" t="str">
            <v>P</v>
          </cell>
        </row>
        <row r="275">
          <cell r="A275">
            <v>8210606</v>
          </cell>
          <cell r="B275" t="str">
            <v>Amortisation of Other</v>
          </cell>
          <cell r="C275" t="str">
            <v>P</v>
          </cell>
        </row>
        <row r="276">
          <cell r="A276">
            <v>8210611</v>
          </cell>
          <cell r="B276" t="str">
            <v>Depr. Building&amp;Facilities</v>
          </cell>
          <cell r="C276" t="str">
            <v>P</v>
          </cell>
        </row>
        <row r="277">
          <cell r="A277">
            <v>8210612</v>
          </cell>
          <cell r="B277" t="str">
            <v>Depr. Machinery&amp;Equipment</v>
          </cell>
          <cell r="C277" t="str">
            <v>P</v>
          </cell>
        </row>
        <row r="278">
          <cell r="A278">
            <v>8210613</v>
          </cell>
          <cell r="B278" t="str">
            <v>Depr. Vehicles</v>
          </cell>
          <cell r="C278" t="str">
            <v>P</v>
          </cell>
          <cell r="E278" t="str">
            <v>US</v>
          </cell>
          <cell r="F278" t="str">
            <v>D u</v>
          </cell>
        </row>
        <row r="279">
          <cell r="A279">
            <v>8210614</v>
          </cell>
          <cell r="B279" t="str">
            <v>Depr. Computer</v>
          </cell>
          <cell r="C279" t="str">
            <v>P</v>
          </cell>
        </row>
        <row r="280">
          <cell r="A280">
            <v>8210615</v>
          </cell>
          <cell r="B280" t="str">
            <v>Depr. Other</v>
          </cell>
          <cell r="C280" t="str">
            <v>P</v>
          </cell>
        </row>
        <row r="281">
          <cell r="A281">
            <v>8210701</v>
          </cell>
          <cell r="B281" t="str">
            <v>Management Service Recov</v>
          </cell>
          <cell r="C281" t="str">
            <v>P</v>
          </cell>
        </row>
        <row r="282">
          <cell r="A282">
            <v>8210801</v>
          </cell>
          <cell r="B282" t="str">
            <v>3rd pty meals credit TCO</v>
          </cell>
          <cell r="C282" t="str">
            <v>P</v>
          </cell>
        </row>
        <row r="283">
          <cell r="A283">
            <v>8210901</v>
          </cell>
          <cell r="B283" t="str">
            <v>Provisions bad debts</v>
          </cell>
          <cell r="C283" t="str">
            <v>P</v>
          </cell>
        </row>
        <row r="284">
          <cell r="A284">
            <v>8210902</v>
          </cell>
          <cell r="B284" t="str">
            <v>Provisions other</v>
          </cell>
          <cell r="C284" t="str">
            <v>P</v>
          </cell>
        </row>
        <row r="285">
          <cell r="A285">
            <v>8210911</v>
          </cell>
          <cell r="B285" t="str">
            <v>Bad debts expenses</v>
          </cell>
          <cell r="C285" t="str">
            <v>P</v>
          </cell>
        </row>
        <row r="286">
          <cell r="A286">
            <v>8210921</v>
          </cell>
          <cell r="B286" t="str">
            <v>Tax fines &amp; penalties</v>
          </cell>
          <cell r="C286" t="str">
            <v>P</v>
          </cell>
        </row>
        <row r="287">
          <cell r="A287">
            <v>8210922</v>
          </cell>
          <cell r="B287" t="str">
            <v>Vendor fines &amp; penalties</v>
          </cell>
          <cell r="C287" t="str">
            <v>P</v>
          </cell>
        </row>
        <row r="288">
          <cell r="A288">
            <v>8210931</v>
          </cell>
          <cell r="B288" t="str">
            <v>Shortages/Damages</v>
          </cell>
          <cell r="C288" t="str">
            <v>P</v>
          </cell>
        </row>
        <row r="289">
          <cell r="A289">
            <v>8310101</v>
          </cell>
          <cell r="B289" t="str">
            <v>Loan Interest Expenses</v>
          </cell>
          <cell r="C289" t="str">
            <v>P</v>
          </cell>
        </row>
        <row r="290">
          <cell r="A290">
            <v>8410101</v>
          </cell>
          <cell r="B290" t="str">
            <v>Intangible assets expense</v>
          </cell>
          <cell r="C290" t="str">
            <v>P</v>
          </cell>
        </row>
        <row r="291">
          <cell r="A291">
            <v>8420101</v>
          </cell>
          <cell r="B291" t="str">
            <v>Fixed assets expenses</v>
          </cell>
          <cell r="C291" t="str">
            <v>P</v>
          </cell>
        </row>
        <row r="292">
          <cell r="A292">
            <v>8430101</v>
          </cell>
          <cell r="B292" t="str">
            <v>Security bonds expenses</v>
          </cell>
          <cell r="C292" t="str">
            <v>P</v>
          </cell>
        </row>
        <row r="293">
          <cell r="A293">
            <v>8440101</v>
          </cell>
          <cell r="B293" t="str">
            <v>FOREXLoss SL USD</v>
          </cell>
          <cell r="C293" t="str">
            <v>P</v>
          </cell>
        </row>
        <row r="294">
          <cell r="A294">
            <v>8440102</v>
          </cell>
          <cell r="B294" t="str">
            <v>FOREXLoss GL USD</v>
          </cell>
          <cell r="C294" t="str">
            <v>P</v>
          </cell>
        </row>
        <row r="295">
          <cell r="A295">
            <v>8440103</v>
          </cell>
          <cell r="B295" t="str">
            <v>FOREXLoss GL MiscCurrency</v>
          </cell>
          <cell r="C295" t="str">
            <v>P</v>
          </cell>
          <cell r="D295" t="str">
            <v>u</v>
          </cell>
          <cell r="E295" t="str">
            <v>si</v>
          </cell>
          <cell r="F295" t="str">
            <v>ng</v>
          </cell>
        </row>
        <row r="296">
          <cell r="A296">
            <v>8440104</v>
          </cell>
          <cell r="B296" t="str">
            <v>FOREXLoss PL MiscCurrency</v>
          </cell>
          <cell r="C296" t="str">
            <v>P</v>
          </cell>
        </row>
        <row r="297">
          <cell r="A297">
            <v>8440105</v>
          </cell>
          <cell r="B297" t="str">
            <v>FOREXLoss PL USD</v>
          </cell>
          <cell r="C297" t="str">
            <v>P</v>
          </cell>
        </row>
        <row r="298">
          <cell r="A298">
            <v>8450101</v>
          </cell>
          <cell r="B298" t="str">
            <v>Loss on Conversion</v>
          </cell>
          <cell r="C298" t="str">
            <v>P</v>
          </cell>
        </row>
        <row r="299">
          <cell r="A299">
            <v>8510101</v>
          </cell>
          <cell r="B299" t="str">
            <v>CIT Expenses</v>
          </cell>
          <cell r="C299" t="str">
            <v>P</v>
          </cell>
        </row>
        <row r="300">
          <cell r="A300">
            <v>8610101</v>
          </cell>
          <cell r="B300" t="str">
            <v>Irrecoverable Loss Disast</v>
          </cell>
          <cell r="C300" t="str">
            <v>P</v>
          </cell>
        </row>
        <row r="301">
          <cell r="A301">
            <v>8620101</v>
          </cell>
          <cell r="B301" t="str">
            <v>Gain/Loss Disasters</v>
          </cell>
          <cell r="C301" t="str">
            <v>P</v>
          </cell>
        </row>
        <row r="302">
          <cell r="A302">
            <v>8630101</v>
          </cell>
          <cell r="B302" t="str">
            <v>Gain/Loss Discontinued</v>
          </cell>
          <cell r="C302" t="str">
            <v>P</v>
          </cell>
        </row>
        <row r="303">
          <cell r="A303">
            <v>999999</v>
          </cell>
          <cell r="B303" t="str">
            <v>SYSTEM ERROR ACCOUNT</v>
          </cell>
          <cell r="C303" t="str">
            <v>P</v>
          </cell>
        </row>
        <row r="304">
          <cell r="A304" t="str">
            <v>A999999</v>
          </cell>
          <cell r="C304" t="str">
            <v>Z</v>
          </cell>
        </row>
        <row r="305">
          <cell r="A305" t="str">
            <v>D111101</v>
          </cell>
          <cell r="B305" t="str">
            <v>Amortisation of Licenses</v>
          </cell>
          <cell r="C305" t="str">
            <v>Z</v>
          </cell>
          <cell r="D305" t="str">
            <v>u</v>
          </cell>
          <cell r="E305" t="str">
            <v>si</v>
          </cell>
          <cell r="F305" t="str">
            <v>ng</v>
          </cell>
        </row>
        <row r="306">
          <cell r="A306" t="str">
            <v>D112101</v>
          </cell>
          <cell r="B306" t="str">
            <v>Amortisation of Comp.Soft</v>
          </cell>
          <cell r="C306" t="str">
            <v>Z</v>
          </cell>
        </row>
        <row r="307">
          <cell r="A307" t="str">
            <v>D113101</v>
          </cell>
          <cell r="B307" t="str">
            <v>Amortisation of Patents</v>
          </cell>
          <cell r="C307" t="str">
            <v>Z</v>
          </cell>
        </row>
        <row r="308">
          <cell r="A308" t="str">
            <v>D114101</v>
          </cell>
          <cell r="B308" t="str">
            <v>Amortisation of Org. Cost</v>
          </cell>
          <cell r="C308" t="str">
            <v>Z</v>
          </cell>
        </row>
        <row r="309">
          <cell r="A309" t="str">
            <v>D115101</v>
          </cell>
          <cell r="B309" t="str">
            <v>Amortisation of Goodwill</v>
          </cell>
          <cell r="C309" t="str">
            <v>Z</v>
          </cell>
          <cell r="D309" t="str">
            <v>u</v>
          </cell>
          <cell r="E309" t="str">
            <v>si</v>
          </cell>
          <cell r="F309" t="str">
            <v>ng</v>
          </cell>
        </row>
        <row r="310">
          <cell r="A310" t="str">
            <v>D116101</v>
          </cell>
          <cell r="B310" t="str">
            <v>Amortisation of Other</v>
          </cell>
          <cell r="C310" t="str">
            <v>Z</v>
          </cell>
        </row>
        <row r="311">
          <cell r="A311" t="str">
            <v>D131101</v>
          </cell>
          <cell r="B311" t="str">
            <v>Depr. Building&amp;Facilities</v>
          </cell>
          <cell r="C311" t="str">
            <v>Z</v>
          </cell>
        </row>
        <row r="312">
          <cell r="A312" t="str">
            <v>D132101</v>
          </cell>
          <cell r="B312" t="str">
            <v>Depr. Machinery&amp;Equipment</v>
          </cell>
          <cell r="C312" t="str">
            <v>Z</v>
          </cell>
        </row>
        <row r="313">
          <cell r="A313" t="str">
            <v>D133101</v>
          </cell>
          <cell r="B313" t="str">
            <v>Depr. Vehicles</v>
          </cell>
          <cell r="C313" t="str">
            <v>Z</v>
          </cell>
          <cell r="D313" t="str">
            <v>u</v>
          </cell>
          <cell r="E313" t="str">
            <v>si</v>
          </cell>
          <cell r="F313" t="str">
            <v>ng</v>
          </cell>
        </row>
        <row r="314">
          <cell r="A314" t="str">
            <v>D134101</v>
          </cell>
          <cell r="B314" t="str">
            <v>Depr. Computer Equipment</v>
          </cell>
          <cell r="C314" t="str">
            <v>Z</v>
          </cell>
        </row>
        <row r="315">
          <cell r="A315" t="str">
            <v>D134102</v>
          </cell>
          <cell r="B315" t="str">
            <v>Depr. Other</v>
          </cell>
          <cell r="C315" t="str">
            <v>Z</v>
          </cell>
        </row>
        <row r="316">
          <cell r="A316" t="str">
            <v>D821601</v>
          </cell>
          <cell r="B316" t="str">
            <v>Amortisation of Licenses</v>
          </cell>
          <cell r="C316" t="str">
            <v>Z</v>
          </cell>
        </row>
        <row r="317">
          <cell r="A317" t="str">
            <v>D821602</v>
          </cell>
          <cell r="B317" t="str">
            <v>Amortisation of Comp.Soft</v>
          </cell>
          <cell r="C317" t="str">
            <v>Z</v>
          </cell>
        </row>
        <row r="318">
          <cell r="A318" t="str">
            <v>D821603</v>
          </cell>
          <cell r="B318" t="str">
            <v>Amortisation of Patents</v>
          </cell>
          <cell r="C318" t="str">
            <v>Z</v>
          </cell>
        </row>
        <row r="319">
          <cell r="A319" t="str">
            <v>D821604</v>
          </cell>
          <cell r="B319" t="str">
            <v>Amortisation of Org. Cost</v>
          </cell>
          <cell r="C319" t="str">
            <v>Z</v>
          </cell>
        </row>
        <row r="320">
          <cell r="A320" t="str">
            <v>D821605</v>
          </cell>
          <cell r="B320" t="str">
            <v>Amortisation of Goodwill</v>
          </cell>
          <cell r="C320" t="str">
            <v>Z</v>
          </cell>
        </row>
        <row r="321">
          <cell r="A321" t="str">
            <v>D821606</v>
          </cell>
          <cell r="B321" t="str">
            <v>Amortisation of Other</v>
          </cell>
          <cell r="C321" t="str">
            <v>Z</v>
          </cell>
        </row>
        <row r="322">
          <cell r="A322" t="str">
            <v>D821611</v>
          </cell>
          <cell r="B322" t="str">
            <v>Depr. Building&amp;Facilities</v>
          </cell>
          <cell r="C322" t="str">
            <v>Z</v>
          </cell>
        </row>
        <row r="323">
          <cell r="A323" t="str">
            <v>D821612</v>
          </cell>
          <cell r="B323" t="str">
            <v>Depr. Machinery&amp;Equipment</v>
          </cell>
          <cell r="C323" t="str">
            <v>Z</v>
          </cell>
        </row>
        <row r="324">
          <cell r="A324" t="str">
            <v>D821613</v>
          </cell>
          <cell r="B324" t="str">
            <v>Depr. Vehicles</v>
          </cell>
          <cell r="C324" t="str">
            <v>Z</v>
          </cell>
        </row>
        <row r="325">
          <cell r="A325" t="str">
            <v>D821614</v>
          </cell>
          <cell r="B325" t="str">
            <v>Depr.CompEquipment</v>
          </cell>
          <cell r="C325" t="str">
            <v>Z</v>
          </cell>
        </row>
        <row r="326">
          <cell r="A326" t="str">
            <v>D821615</v>
          </cell>
          <cell r="B326" t="str">
            <v>Depr. Other</v>
          </cell>
          <cell r="C326" t="str">
            <v>Z</v>
          </cell>
        </row>
        <row r="327">
          <cell r="A327" t="str">
            <v>MN3PTY</v>
          </cell>
          <cell r="B327" t="str">
            <v>Meal number third party</v>
          </cell>
          <cell r="C327" t="str">
            <v>Z</v>
          </cell>
        </row>
        <row r="328">
          <cell r="A328" t="str">
            <v>MNADMIN</v>
          </cell>
          <cell r="B328" t="str">
            <v>Meal number administratio</v>
          </cell>
          <cell r="C328" t="str">
            <v>Z</v>
          </cell>
        </row>
        <row r="329">
          <cell r="A329" t="str">
            <v>MNBM</v>
          </cell>
          <cell r="B329" t="str">
            <v>Bag meal numbers</v>
          </cell>
          <cell r="C329" t="str">
            <v>Z</v>
          </cell>
        </row>
        <row r="330">
          <cell r="A330" t="str">
            <v>MNCATER</v>
          </cell>
          <cell r="B330" t="str">
            <v>Meal number catering staf</v>
          </cell>
          <cell r="C330" t="str">
            <v>Z</v>
          </cell>
        </row>
        <row r="331">
          <cell r="A331" t="str">
            <v>MNCONTR</v>
          </cell>
          <cell r="B331" t="str">
            <v>Meal number contractors</v>
          </cell>
          <cell r="C331" t="str">
            <v>Z</v>
          </cell>
        </row>
        <row r="332">
          <cell r="A332" t="str">
            <v>MNHB</v>
          </cell>
          <cell r="B332" t="str">
            <v>Hot Box numbers</v>
          </cell>
          <cell r="C332" t="str">
            <v>Z</v>
          </cell>
        </row>
        <row r="333">
          <cell r="A333" t="str">
            <v>MNMAINT</v>
          </cell>
          <cell r="B333" t="str">
            <v>Meal number maintenance</v>
          </cell>
          <cell r="C333" t="str">
            <v>Z</v>
          </cell>
        </row>
        <row r="334">
          <cell r="A334" t="str">
            <v>MNTCO</v>
          </cell>
          <cell r="B334" t="str">
            <v>Meal number TCO</v>
          </cell>
          <cell r="C334" t="str">
            <v>Z</v>
          </cell>
        </row>
        <row r="335">
          <cell r="A335" t="str">
            <v>MNTOTAL</v>
          </cell>
          <cell r="B335" t="str">
            <v>Meal number total</v>
          </cell>
          <cell r="C335" t="str">
            <v>Z</v>
          </cell>
        </row>
        <row r="336">
          <cell r="A336" t="str">
            <v>MNTRANS</v>
          </cell>
          <cell r="B336" t="str">
            <v>Meal number transportatio</v>
          </cell>
          <cell r="C336" t="str">
            <v>Z</v>
          </cell>
        </row>
        <row r="337">
          <cell r="A337" t="str">
            <v>T111101</v>
          </cell>
          <cell r="B337" t="str">
            <v>Amortisation of Licenses</v>
          </cell>
          <cell r="C337" t="str">
            <v>Z</v>
          </cell>
        </row>
        <row r="338">
          <cell r="A338" t="str">
            <v>T112101</v>
          </cell>
          <cell r="B338" t="str">
            <v>Amortisation of Comp.Soft</v>
          </cell>
          <cell r="C338" t="str">
            <v>Z</v>
          </cell>
        </row>
        <row r="339">
          <cell r="A339" t="str">
            <v>T113101</v>
          </cell>
          <cell r="B339" t="str">
            <v>Amortisation of Patents</v>
          </cell>
          <cell r="C339" t="str">
            <v>Z</v>
          </cell>
          <cell r="D339" t="str">
            <v>u</v>
          </cell>
          <cell r="E339" t="str">
            <v>si</v>
          </cell>
          <cell r="F339" t="str">
            <v>ng</v>
          </cell>
        </row>
        <row r="340">
          <cell r="A340" t="str">
            <v>T114101</v>
          </cell>
          <cell r="B340" t="str">
            <v>Amortisation of Org. Cost</v>
          </cell>
          <cell r="C340" t="str">
            <v>Z</v>
          </cell>
        </row>
        <row r="341">
          <cell r="A341" t="str">
            <v>T115101</v>
          </cell>
          <cell r="B341" t="str">
            <v>Amortisation of Goodwill</v>
          </cell>
          <cell r="C341" t="str">
            <v>Z</v>
          </cell>
        </row>
        <row r="342">
          <cell r="A342" t="str">
            <v>T116101</v>
          </cell>
          <cell r="B342" t="str">
            <v>Amortisation of Other</v>
          </cell>
          <cell r="C342" t="str">
            <v>Z</v>
          </cell>
        </row>
        <row r="343">
          <cell r="A343" t="str">
            <v>T131101</v>
          </cell>
          <cell r="B343" t="str">
            <v>Depr. Building&amp;Facilities</v>
          </cell>
          <cell r="C343" t="str">
            <v>Z</v>
          </cell>
        </row>
        <row r="344">
          <cell r="A344" t="str">
            <v>T132101</v>
          </cell>
          <cell r="B344" t="str">
            <v>Depr. Machinery&amp;Equipment</v>
          </cell>
          <cell r="C344" t="str">
            <v>Z</v>
          </cell>
        </row>
        <row r="345">
          <cell r="A345" t="str">
            <v>T133101</v>
          </cell>
          <cell r="B345" t="str">
            <v>Depr. Vehicles</v>
          </cell>
          <cell r="C345" t="str">
            <v>Z</v>
          </cell>
        </row>
        <row r="346">
          <cell r="A346" t="str">
            <v>T134101</v>
          </cell>
          <cell r="B346" t="str">
            <v>Depr. Computer Equipment</v>
          </cell>
          <cell r="C346" t="str">
            <v>Z</v>
          </cell>
        </row>
        <row r="347">
          <cell r="A347" t="str">
            <v>T134102</v>
          </cell>
          <cell r="B347" t="str">
            <v>Depr. Other</v>
          </cell>
          <cell r="C347" t="str">
            <v>Z</v>
          </cell>
        </row>
        <row r="348">
          <cell r="A348" t="str">
            <v>T821601</v>
          </cell>
          <cell r="B348" t="str">
            <v>Amortisation of Licenses</v>
          </cell>
          <cell r="C348" t="str">
            <v>Z</v>
          </cell>
        </row>
        <row r="349">
          <cell r="A349" t="str">
            <v>T821602</v>
          </cell>
          <cell r="B349" t="str">
            <v>Amortisation of Comp.Soft</v>
          </cell>
          <cell r="C349" t="str">
            <v>Z</v>
          </cell>
        </row>
        <row r="350">
          <cell r="A350" t="str">
            <v>T821603</v>
          </cell>
          <cell r="B350" t="str">
            <v>Amortisation of Patents</v>
          </cell>
          <cell r="C350" t="str">
            <v>Z</v>
          </cell>
        </row>
        <row r="351">
          <cell r="A351" t="str">
            <v>T821604</v>
          </cell>
          <cell r="B351" t="str">
            <v>Amortisation of Org. Cost</v>
          </cell>
          <cell r="C351" t="str">
            <v>Z</v>
          </cell>
        </row>
        <row r="352">
          <cell r="A352" t="str">
            <v>T821605</v>
          </cell>
          <cell r="B352" t="str">
            <v>Amortisation of Goodwill</v>
          </cell>
          <cell r="C352" t="str">
            <v>Z</v>
          </cell>
        </row>
        <row r="353">
          <cell r="A353" t="str">
            <v>T821606</v>
          </cell>
          <cell r="B353" t="str">
            <v>Amortisation of Other</v>
          </cell>
          <cell r="C353" t="str">
            <v>Z</v>
          </cell>
        </row>
        <row r="354">
          <cell r="A354" t="str">
            <v>T821611</v>
          </cell>
          <cell r="B354" t="str">
            <v>Depr. Building&amp;Facilities</v>
          </cell>
          <cell r="C354" t="str">
            <v>Z</v>
          </cell>
        </row>
        <row r="355">
          <cell r="A355" t="str">
            <v>T821612</v>
          </cell>
          <cell r="B355" t="str">
            <v>Depr. Machinery&amp;Equipment</v>
          </cell>
          <cell r="C355" t="str">
            <v>Z</v>
          </cell>
        </row>
        <row r="356">
          <cell r="A356" t="str">
            <v>T821613</v>
          </cell>
          <cell r="B356" t="str">
            <v>Depr. Vehicles</v>
          </cell>
          <cell r="C356" t="str">
            <v>Z</v>
          </cell>
        </row>
        <row r="357">
          <cell r="A357" t="str">
            <v>T821614</v>
          </cell>
          <cell r="B357" t="str">
            <v>Depr.CompEquipment</v>
          </cell>
          <cell r="C357" t="str">
            <v>Z</v>
          </cell>
        </row>
        <row r="358">
          <cell r="A358" t="str">
            <v>T821615</v>
          </cell>
          <cell r="B358" t="str">
            <v>Depr. Other</v>
          </cell>
          <cell r="C358" t="str">
            <v>Z</v>
          </cell>
        </row>
        <row r="359">
          <cell r="A359" t="str">
            <v>Z301102</v>
          </cell>
          <cell r="B359" t="str">
            <v>Trade Receivables USD</v>
          </cell>
          <cell r="C359" t="str">
            <v>Z</v>
          </cell>
        </row>
        <row r="360">
          <cell r="A360" t="str">
            <v>Z333102</v>
          </cell>
          <cell r="B360" t="str">
            <v>Expense advance USD</v>
          </cell>
          <cell r="C360" t="str">
            <v>Z</v>
          </cell>
        </row>
        <row r="361">
          <cell r="A361" t="str">
            <v>Z333104</v>
          </cell>
          <cell r="B361" t="str">
            <v>Employees Loans USD</v>
          </cell>
          <cell r="C361" t="str">
            <v>Z</v>
          </cell>
        </row>
        <row r="362">
          <cell r="A362" t="str">
            <v>Z333105</v>
          </cell>
          <cell r="B362" t="str">
            <v>Expence Advance GBP</v>
          </cell>
          <cell r="C362" t="str">
            <v>Z</v>
          </cell>
        </row>
        <row r="363">
          <cell r="A363" t="str">
            <v>Z333106</v>
          </cell>
          <cell r="B363" t="str">
            <v>Expanse Advance EUR</v>
          </cell>
          <cell r="C363" t="str">
            <v>Z</v>
          </cell>
        </row>
        <row r="364">
          <cell r="A364" t="str">
            <v>Z351102</v>
          </cell>
          <cell r="B364" t="str">
            <v>Advances for Goods USD</v>
          </cell>
          <cell r="C364" t="str">
            <v>Z</v>
          </cell>
        </row>
        <row r="365">
          <cell r="A365" t="str">
            <v>Z352102</v>
          </cell>
          <cell r="B365" t="str">
            <v>Advances for Service USD</v>
          </cell>
          <cell r="C365" t="str">
            <v>Z</v>
          </cell>
        </row>
        <row r="366">
          <cell r="A366" t="str">
            <v>Z423102</v>
          </cell>
          <cell r="B366" t="str">
            <v>Bank deposits USD</v>
          </cell>
          <cell r="C366" t="str">
            <v>Z</v>
          </cell>
        </row>
        <row r="367">
          <cell r="A367" t="str">
            <v>Z431101</v>
          </cell>
          <cell r="B367" t="str">
            <v>ABN AMRO USD account</v>
          </cell>
          <cell r="C367" t="str">
            <v>Z</v>
          </cell>
        </row>
        <row r="368">
          <cell r="A368" t="str">
            <v>Z431102</v>
          </cell>
          <cell r="B368" t="str">
            <v>CITIBANK USD Account</v>
          </cell>
          <cell r="C368" t="str">
            <v>Z</v>
          </cell>
        </row>
        <row r="369">
          <cell r="A369" t="str">
            <v>Z431103</v>
          </cell>
          <cell r="B369" t="str">
            <v>CITIBANK GBP Account</v>
          </cell>
          <cell r="C369" t="str">
            <v>Z</v>
          </cell>
        </row>
        <row r="370">
          <cell r="A370" t="str">
            <v>Z431104</v>
          </cell>
          <cell r="B370" t="str">
            <v>CITIBANK EUR Account</v>
          </cell>
          <cell r="C370" t="str">
            <v>Z</v>
          </cell>
        </row>
        <row r="371">
          <cell r="A371" t="str">
            <v>Z431201</v>
          </cell>
          <cell r="B371" t="str">
            <v>SD Visa Classic card Acco</v>
          </cell>
          <cell r="C371" t="str">
            <v>Z</v>
          </cell>
        </row>
        <row r="372">
          <cell r="A372" t="str">
            <v>Z432101</v>
          </cell>
          <cell r="B372" t="str">
            <v>USD account abroad</v>
          </cell>
          <cell r="C372" t="str">
            <v>Z</v>
          </cell>
        </row>
        <row r="373">
          <cell r="A373" t="str">
            <v>Z452101</v>
          </cell>
          <cell r="B373" t="str">
            <v>USD cash float</v>
          </cell>
          <cell r="C373" t="str">
            <v>Z</v>
          </cell>
        </row>
        <row r="374">
          <cell r="A374" t="str">
            <v>Z601101</v>
          </cell>
          <cell r="B374" t="str">
            <v>Bank Loans USD</v>
          </cell>
          <cell r="C374" t="str">
            <v>Z</v>
          </cell>
        </row>
        <row r="375">
          <cell r="A375" t="str">
            <v>Z602101</v>
          </cell>
          <cell r="B375" t="str">
            <v>Nonbank Loans USD</v>
          </cell>
          <cell r="C375" t="str">
            <v>Z</v>
          </cell>
        </row>
        <row r="376">
          <cell r="A376" t="str">
            <v>Z661102</v>
          </cell>
          <cell r="B376" t="str">
            <v>Advanc Received Goods USD</v>
          </cell>
          <cell r="C376" t="str">
            <v>Z</v>
          </cell>
        </row>
        <row r="377">
          <cell r="A377" t="str">
            <v>Z662102</v>
          </cell>
          <cell r="B377" t="str">
            <v>Advanc Received Serv USD</v>
          </cell>
          <cell r="C377" t="str">
            <v>Z</v>
          </cell>
        </row>
        <row r="378">
          <cell r="A378" t="str">
            <v>Z671102</v>
          </cell>
          <cell r="B378" t="str">
            <v>Accounts Payable USD</v>
          </cell>
          <cell r="C378" t="str">
            <v>Z</v>
          </cell>
        </row>
        <row r="379">
          <cell r="A379" t="str">
            <v>Z671103</v>
          </cell>
          <cell r="B379" t="str">
            <v>Accounts Payable GBP</v>
          </cell>
          <cell r="C379" t="str">
            <v>Z</v>
          </cell>
        </row>
        <row r="380">
          <cell r="A380" t="str">
            <v>Z671104</v>
          </cell>
          <cell r="B380" t="str">
            <v>Accounts Payable EUR</v>
          </cell>
          <cell r="C380" t="str">
            <v>Z</v>
          </cell>
        </row>
        <row r="381">
          <cell r="A381" t="str">
            <v>Z671105</v>
          </cell>
          <cell r="B381" t="str">
            <v>Accounts Payable RUR</v>
          </cell>
          <cell r="C381" t="str">
            <v>Z</v>
          </cell>
        </row>
        <row r="382">
          <cell r="A382" t="str">
            <v>ZZ</v>
          </cell>
          <cell r="B382" t="str">
            <v>error</v>
          </cell>
          <cell r="C382" t="str">
            <v>Z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lpan"/>
      <sheetName val="Disclosure(1)"/>
      <sheetName val="FA Mvmnt FINAL"/>
      <sheetName val="FA analytics"/>
      <sheetName val="PBC FA"/>
      <sheetName val="FA mvnt"/>
      <sheetName val="FA Add Testing"/>
      <sheetName val="IA mvnt"/>
      <sheetName val="Depreciation Recalculation"/>
      <sheetName val="Depr.expensed"/>
      <sheetName val="CIP"/>
      <sheetName val="CIP Addit"/>
      <sheetName val="Capitalization of interest"/>
      <sheetName val="%Capex"/>
      <sheetName val="126_PBC"/>
      <sheetName val="Sheet1"/>
      <sheetName val="XREF"/>
      <sheetName val="Expected vs Actual"/>
      <sheetName val="Threshold Calc"/>
      <sheetName val="Tickmarks"/>
    </sheetNames>
    <sheetDataSet>
      <sheetData sheetId="0" refreshError="1"/>
      <sheetData sheetId="1"/>
      <sheetData sheetId="2">
        <row r="21">
          <cell r="T21">
            <v>32812.964509999998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al Entries to TB"/>
      <sheetName val="ENTRIES"/>
      <sheetName val="633"/>
      <sheetName val="33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674-первонач"/>
      <sheetName val="6674 (к бюдж)"/>
      <sheetName val="окт.00"/>
      <sheetName val="янв.01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юс"/>
      <sheetName val="Сибтрак"/>
      <sheetName val="Сибтрак (2)"/>
      <sheetName val="РА &quot;Принцип"/>
      <sheetName val="6114"/>
      <sheetName val="форма"/>
      <sheetName val="бартер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674-первонач"/>
      <sheetName val="6674 (к бюдж)"/>
      <sheetName val="окт.00"/>
      <sheetName val="янв.01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ина"/>
      <sheetName val="бартер"/>
      <sheetName val="деньги"/>
      <sheetName val="Свод-глин"/>
      <sheetName val="Свод"/>
      <sheetName val="курсы"/>
      <sheetName val="Сверка"/>
      <sheetName val="Кап.К"/>
      <sheetName val="Welt"/>
    </sheetNames>
    <sheetDataSet>
      <sheetData sheetId="0" refreshError="1">
        <row r="220">
          <cell r="O220">
            <v>150347.19000000134</v>
          </cell>
        </row>
        <row r="270">
          <cell r="O270">
            <v>-1547484.9699999997</v>
          </cell>
        </row>
        <row r="481">
          <cell r="O481">
            <v>-5138161.1113023348</v>
          </cell>
        </row>
        <row r="587">
          <cell r="O587">
            <v>-1007160.4900000021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ст"/>
      <sheetName val="Штарк"/>
      <sheetName val="Вита"/>
      <sheetName val="Ирт"/>
      <sheetName val="Эн.монт.связь"/>
      <sheetName val="Промэн.изол"/>
      <sheetName val="Лифт"/>
      <sheetName val="Тунгат"/>
      <sheetName val="Базальт"/>
      <sheetName val="Казтеплом"/>
      <sheetName val="Промтехмонт"/>
      <sheetName val="Спецрем"/>
      <sheetName val="САЭМ"/>
      <sheetName val="ПРП ОАО ЕЭК"/>
      <sheetName val="Аль-Ж"/>
      <sheetName val="Аркада"/>
      <sheetName val="ИЦ ГАЗ"/>
      <sheetName val="Бекас"/>
      <sheetName val="Мечта"/>
      <sheetName val="Мехкол59"/>
      <sheetName val="Трасткомп"/>
      <sheetName val="ВостГИИЗ"/>
      <sheetName val="Курылыс"/>
      <sheetName val="ГПИ &quot;Сиб&quot;"/>
      <sheetName val="Диап"/>
      <sheetName val="Ай-Нур"/>
      <sheetName val="СКЭР"/>
      <sheetName val="Кэмонт"/>
      <sheetName val="Севказэнпр"/>
      <sheetName val="ПФ Стройм"/>
      <sheetName val="Дорст"/>
      <sheetName val="ПГидрогеол"/>
      <sheetName val="Проммон"/>
      <sheetName val="Ассоц.Энер"/>
      <sheetName val="спецавтом"/>
      <sheetName val="Техэнтест"/>
      <sheetName val="Трест ППС"/>
      <sheetName val="ПСФ ППС"/>
      <sheetName val="ВАМИ"/>
      <sheetName val="КОЧ"/>
      <sheetName val="Казгипроцв."/>
      <sheetName val="Пав.техэн"/>
      <sheetName val="ЭМУ"/>
      <sheetName val="Свод "/>
      <sheetName val="Свод 2000"/>
      <sheetName val="Свод 2000 (Лена)"/>
      <sheetName val="Бартер"/>
      <sheetName val="КомК"/>
      <sheetName val="АТиК"/>
      <sheetName val="АДС"/>
      <sheetName val="ПСК"/>
      <sheetName val="Биокор"/>
      <sheetName val="Халз"/>
      <sheetName val="Автом"/>
      <sheetName val="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R7">
            <v>0</v>
          </cell>
        </row>
      </sheetData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  <sheetName val="Income Statement"/>
      <sheetName val="Profitability"/>
      <sheetName val="Liquidity"/>
      <sheetName val="Leverage"/>
      <sheetName val="Other Analytical Proc."/>
      <sheetName val="Tickmarks"/>
      <sheetName val="draft"/>
    </sheetNames>
    <sheetDataSet>
      <sheetData sheetId="0" refreshError="1"/>
      <sheetData sheetId="1">
        <row r="15">
          <cell r="C15">
            <v>516706</v>
          </cell>
          <cell r="H15">
            <v>1501680</v>
          </cell>
        </row>
        <row r="18">
          <cell r="H18">
            <v>1503</v>
          </cell>
        </row>
        <row r="23">
          <cell r="H23">
            <v>38307</v>
          </cell>
        </row>
        <row r="36">
          <cell r="C36">
            <v>-149658.50667</v>
          </cell>
          <cell r="H36">
            <v>-1751368</v>
          </cell>
        </row>
      </sheetData>
      <sheetData sheetId="2">
        <row r="24">
          <cell r="E24">
            <v>46275.506670000002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ина"/>
      <sheetName val="деньги"/>
      <sheetName val="Свод-глин"/>
      <sheetName val="Свод"/>
      <sheetName val="курсы"/>
      <sheetName val="Сверка"/>
      <sheetName val="бартер"/>
      <sheetName val="Свод-КТ"/>
      <sheetName val="ДТ"/>
      <sheetName val="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ФП"/>
      <sheetName val="ОПУ"/>
      <sheetName val="ОИК"/>
      <sheetName val="ОДДС"/>
      <sheetName val="ОДДС косв"/>
      <sheetName val="ОДД"/>
      <sheetName val="ОДД косв конс"/>
      <sheetName val="ОДД конс"/>
      <sheetName val="Для ОДД (Innova)"/>
      <sheetName val="Для ОДД дочки"/>
      <sheetName val="анализ 1000"/>
      <sheetName val="приобретение"/>
      <sheetName val="выбытие дочек"/>
      <sheetName val="ИН ОС НМА"/>
      <sheetName val="переклас"/>
      <sheetName val="раскрытия"/>
      <sheetName val="ОНА-ОНО"/>
      <sheetName val="связанные"/>
      <sheetName val="риски"/>
      <sheetName val="СС ФИ"/>
      <sheetName val="свод доход-расходы"/>
      <sheetName val="доходы расходы дочек"/>
      <sheetName val="аффилированные"/>
      <sheetName val="ОСВ 2 полуг"/>
      <sheetName val="ОСВ 1 полуг"/>
      <sheetName val="ОСВ дочки"/>
      <sheetName val="5610"/>
      <sheetName val="примеч Макта"/>
      <sheetName val="КПН 2015"/>
      <sheetName val="Лист1"/>
    </sheetNames>
    <sheetDataSet>
      <sheetData sheetId="0">
        <row r="47">
          <cell r="O47">
            <v>1254281</v>
          </cell>
        </row>
      </sheetData>
      <sheetData sheetId="1">
        <row r="41">
          <cell r="Q41">
            <v>-2635145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B25">
            <v>50000</v>
          </cell>
        </row>
        <row r="173">
          <cell r="B173">
            <v>67518.080000000002</v>
          </cell>
        </row>
        <row r="174">
          <cell r="B174">
            <v>67518.080000000002</v>
          </cell>
        </row>
        <row r="175">
          <cell r="B175">
            <v>62848.800000000003</v>
          </cell>
        </row>
        <row r="176">
          <cell r="B176">
            <v>67518.080000000002</v>
          </cell>
        </row>
        <row r="177">
          <cell r="B177">
            <v>62848.800000000003</v>
          </cell>
        </row>
      </sheetData>
      <sheetData sheetId="11"/>
      <sheetData sheetId="12">
        <row r="34">
          <cell r="C34">
            <v>150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">
          <cell r="F18">
            <v>391921</v>
          </cell>
        </row>
        <row r="103">
          <cell r="J103">
            <v>0</v>
          </cell>
        </row>
      </sheetData>
      <sheetData sheetId="24">
        <row r="58">
          <cell r="C58">
            <v>7000686.8700000001</v>
          </cell>
        </row>
        <row r="65">
          <cell r="C65">
            <v>8090.2</v>
          </cell>
        </row>
        <row r="101">
          <cell r="D101">
            <v>678152.23</v>
          </cell>
        </row>
        <row r="104">
          <cell r="D104">
            <v>266951.43</v>
          </cell>
        </row>
        <row r="122">
          <cell r="D122">
            <v>1173583.07</v>
          </cell>
        </row>
        <row r="324">
          <cell r="C324">
            <v>2494.39</v>
          </cell>
        </row>
        <row r="413">
          <cell r="D413">
            <v>954422.25</v>
          </cell>
        </row>
        <row r="447">
          <cell r="C447">
            <v>747593.21</v>
          </cell>
        </row>
      </sheetData>
      <sheetData sheetId="25">
        <row r="27">
          <cell r="C27">
            <v>179.33</v>
          </cell>
        </row>
        <row r="44">
          <cell r="D44">
            <v>8583.42</v>
          </cell>
        </row>
        <row r="45">
          <cell r="D45">
            <v>11042.61</v>
          </cell>
        </row>
        <row r="58">
          <cell r="D58">
            <v>73193.490000000005</v>
          </cell>
        </row>
        <row r="108">
          <cell r="C108">
            <v>19896.64</v>
          </cell>
        </row>
        <row r="112">
          <cell r="D112">
            <v>1796.94</v>
          </cell>
        </row>
        <row r="113">
          <cell r="D113">
            <v>2569.36</v>
          </cell>
        </row>
        <row r="162">
          <cell r="C162">
            <v>2797658.63</v>
          </cell>
        </row>
        <row r="165">
          <cell r="C165">
            <v>35.86</v>
          </cell>
        </row>
        <row r="181">
          <cell r="D181">
            <v>1198</v>
          </cell>
        </row>
        <row r="183">
          <cell r="D183">
            <v>713960</v>
          </cell>
        </row>
        <row r="196">
          <cell r="D196">
            <v>14626.55</v>
          </cell>
        </row>
      </sheetData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dom Report"/>
      <sheetName val="Sheet2"/>
      <sheetName val="Sheet3"/>
      <sheetName val="SMSTemp"/>
    </sheetNames>
    <sheetDataSet>
      <sheetData sheetId="0"/>
      <sheetData sheetId="1"/>
      <sheetData sheetId="2"/>
      <sheetData sheetId="3">
        <row r="3">
          <cell r="B3" t="str">
            <v>Bogatyr Access Komir</v>
          </cell>
        </row>
        <row r="4">
          <cell r="B4" t="str">
            <v>31/12/01</v>
          </cell>
        </row>
        <row r="5">
          <cell r="B5" t="str">
            <v>to substatiate inventory balance through observati</v>
          </cell>
        </row>
        <row r="6">
          <cell r="B6" t="str">
            <v>DO</v>
          </cell>
        </row>
        <row r="7">
          <cell r="B7" t="str">
            <v>31-Mar-02</v>
          </cell>
        </row>
        <row r="13">
          <cell r="B13" t="str">
            <v>#,###,###,###,##0.00;(#,###,###,###,##0.00)</v>
          </cell>
        </row>
        <row r="15">
          <cell r="B15" t="str">
            <v>#,###,###,###,##0;(#,###,###,###,##0)</v>
          </cell>
        </row>
        <row r="45">
          <cell r="B45">
            <v>984227671.2093569</v>
          </cell>
        </row>
        <row r="46">
          <cell r="B46">
            <v>5678</v>
          </cell>
        </row>
        <row r="47">
          <cell r="B47">
            <v>179</v>
          </cell>
        </row>
        <row r="48">
          <cell r="B48">
            <v>60915811.921569996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siness Data"/>
      <sheetName val="Balance Sheet"/>
      <sheetName val="Income"/>
      <sheetName val="Balance Summary"/>
      <sheetName val="Income Summary"/>
      <sheetName val="FAS 133"/>
      <sheetName val="Notes"/>
      <sheetName val="Entity"/>
      <sheetName val="Period"/>
      <sheetName val="Year"/>
      <sheetName val="Consol"/>
      <sheetName val="Unconsol"/>
      <sheetName val="Bus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Administradora de Servicios Comerciales</v>
          </cell>
        </row>
        <row r="2">
          <cell r="A2" t="str">
            <v>AES Africa Holding BV</v>
          </cell>
        </row>
        <row r="3">
          <cell r="A3" t="str">
            <v>AES Alamitos Development, Inc.</v>
          </cell>
        </row>
        <row r="4">
          <cell r="A4" t="str">
            <v>AES Americas Investments Input</v>
          </cell>
        </row>
        <row r="5">
          <cell r="A5" t="str">
            <v>AES Anhui Power Co. Ltd. (BVI) Input</v>
          </cell>
        </row>
        <row r="6">
          <cell r="A6" t="str">
            <v>AES Argentina (US) Input</v>
          </cell>
        </row>
        <row r="7">
          <cell r="A7" t="str">
            <v>AES Atlantis Inc. - Marcona Input</v>
          </cell>
        </row>
        <row r="8">
          <cell r="A8" t="str">
            <v>AES Austin Input</v>
          </cell>
        </row>
        <row r="9">
          <cell r="A9" t="str">
            <v>AES Barka S.A.O.C. (Oman)</v>
          </cell>
        </row>
        <row r="10">
          <cell r="A10" t="str">
            <v>AES Barka Services 1 (Mauritius)</v>
          </cell>
        </row>
        <row r="11">
          <cell r="A11" t="str">
            <v>AES Barka Services 2 (Mauritius)</v>
          </cell>
        </row>
        <row r="12">
          <cell r="A12" t="str">
            <v>AES Bohemia</v>
          </cell>
        </row>
        <row r="13">
          <cell r="A13" t="str">
            <v>AES Brasil Ltda Development Office</v>
          </cell>
        </row>
        <row r="14">
          <cell r="A14" t="str">
            <v>AES Cameroon Holdings SA</v>
          </cell>
        </row>
        <row r="15">
          <cell r="A15" t="str">
            <v>AES Canal Power Services, Inc. Input</v>
          </cell>
        </row>
        <row r="16">
          <cell r="A16" t="str">
            <v>AES Cartagena Operations SL</v>
          </cell>
        </row>
        <row r="17">
          <cell r="A17" t="str">
            <v>AES Cayman Guaiba Input</v>
          </cell>
        </row>
        <row r="18">
          <cell r="A18" t="str">
            <v>AES Cayman Pampas Input</v>
          </cell>
        </row>
        <row r="19">
          <cell r="A19" t="str">
            <v>AES Central American Mgmt. Services, Inc</v>
          </cell>
        </row>
        <row r="20">
          <cell r="A20" t="str">
            <v>AES Chaparron I Ltd. (Cayman) Input</v>
          </cell>
        </row>
        <row r="21">
          <cell r="A21" t="str">
            <v>AES Chaparron II Ltd. (Cayman) Input</v>
          </cell>
        </row>
        <row r="22">
          <cell r="A22" t="str">
            <v>AES Colombia I. Corp.</v>
          </cell>
        </row>
        <row r="23">
          <cell r="A23" t="str">
            <v>AES Columbia Power LLC - Input</v>
          </cell>
        </row>
        <row r="24">
          <cell r="A24" t="str">
            <v>AES Communications Bolivia Ltda</v>
          </cell>
        </row>
        <row r="25">
          <cell r="A25" t="str">
            <v>AES Comunications INP</v>
          </cell>
        </row>
        <row r="26">
          <cell r="A26" t="str">
            <v>AES Corp. Input</v>
          </cell>
        </row>
        <row r="27">
          <cell r="A27" t="str">
            <v>AES Deepwater, Inc. Input</v>
          </cell>
        </row>
        <row r="28">
          <cell r="A28" t="str">
            <v>AES Distribuidores Salvadorenos Input</v>
          </cell>
        </row>
        <row r="29">
          <cell r="A29" t="str">
            <v>AES Distribuidores Salvadorenos, SRL</v>
          </cell>
        </row>
        <row r="30">
          <cell r="A30" t="str">
            <v>AES Distribution East, LLC (US) Input</v>
          </cell>
        </row>
        <row r="31">
          <cell r="A31" t="str">
            <v>AES Dutch BV (Netherlands) Input</v>
          </cell>
        </row>
        <row r="32">
          <cell r="A32" t="str">
            <v>AES EDC Funding, LLC (US) INP</v>
          </cell>
        </row>
        <row r="33">
          <cell r="A33" t="str">
            <v>AES Edeersa</v>
          </cell>
        </row>
        <row r="34">
          <cell r="A34" t="str">
            <v>AES Eden Ltd</v>
          </cell>
        </row>
        <row r="35">
          <cell r="A35" t="str">
            <v>AES El Salvador, Ltd Input</v>
          </cell>
        </row>
        <row r="36">
          <cell r="A36" t="str">
            <v>AES Electric, Ltd. Input</v>
          </cell>
        </row>
        <row r="37">
          <cell r="A37" t="str">
            <v>AES Engineering, Ltd. (Cayman)</v>
          </cell>
        </row>
        <row r="38">
          <cell r="A38" t="str">
            <v>AES Florestal</v>
          </cell>
        </row>
        <row r="39">
          <cell r="A39" t="str">
            <v>AES Forca Empreen. Ltda. (Brazil) Input</v>
          </cell>
        </row>
        <row r="40">
          <cell r="A40" t="str">
            <v>AES Frontier, LP</v>
          </cell>
        </row>
        <row r="41">
          <cell r="A41" t="str">
            <v>AES Global Insurance</v>
          </cell>
        </row>
        <row r="42">
          <cell r="A42" t="str">
            <v>AES Global Power Holdings BV</v>
          </cell>
        </row>
        <row r="43">
          <cell r="A43" t="str">
            <v>AES Global Power Holdings CV</v>
          </cell>
        </row>
        <row r="44">
          <cell r="A44" t="str">
            <v>AES Granbury, LLC Input</v>
          </cell>
        </row>
        <row r="45">
          <cell r="A45" t="str">
            <v>AES Great Falls BV, Input</v>
          </cell>
        </row>
        <row r="46">
          <cell r="A46" t="str">
            <v>AES Huntington Beach Development</v>
          </cell>
        </row>
        <row r="47">
          <cell r="A47" t="str">
            <v>AES India LLC</v>
          </cell>
        </row>
        <row r="48">
          <cell r="A48" t="str">
            <v>AES International Holdings II Ltd</v>
          </cell>
        </row>
        <row r="49">
          <cell r="A49" t="str">
            <v>AES International Holdings Ltd</v>
          </cell>
        </row>
        <row r="50">
          <cell r="A50" t="str">
            <v>AES Isthmus Energy, SA Input</v>
          </cell>
        </row>
        <row r="51">
          <cell r="A51" t="str">
            <v>AES Kalaeloa Venture LLC</v>
          </cell>
        </row>
        <row r="52">
          <cell r="A52" t="str">
            <v>AES Kelvin LLC</v>
          </cell>
        </row>
        <row r="53">
          <cell r="A53" t="str">
            <v>AES King Harbor, Inc.</v>
          </cell>
        </row>
        <row r="54">
          <cell r="A54" t="str">
            <v>AES Kingston Inc. - Input</v>
          </cell>
        </row>
        <row r="55">
          <cell r="A55" t="str">
            <v>AES LNG Marketing LLC</v>
          </cell>
        </row>
        <row r="56">
          <cell r="A56" t="str">
            <v>AES Meghnaghat, (pvt), Ltd</v>
          </cell>
        </row>
        <row r="57">
          <cell r="A57" t="str">
            <v>AES Merida BV Input</v>
          </cell>
        </row>
        <row r="58">
          <cell r="A58" t="str">
            <v>AES Mount Vernon, BV Input</v>
          </cell>
        </row>
        <row r="59">
          <cell r="A59" t="str">
            <v>AES New Guaiba Ltda. Input</v>
          </cell>
        </row>
        <row r="60">
          <cell r="A60" t="str">
            <v>AES Nigeria Holdings, Ltd</v>
          </cell>
        </row>
        <row r="61">
          <cell r="A61" t="str">
            <v>AES Oasis Holdco (Cayman) Ltd</v>
          </cell>
        </row>
        <row r="62">
          <cell r="A62" t="str">
            <v>AES Oklahoma Mgmt. Co. (DE) Input</v>
          </cell>
        </row>
        <row r="63">
          <cell r="A63" t="str">
            <v>AES Pakistan Operations</v>
          </cell>
        </row>
        <row r="64">
          <cell r="A64" t="str">
            <v>AES Panama Energy, SA Input</v>
          </cell>
        </row>
        <row r="65">
          <cell r="A65" t="str">
            <v>AES Panama Holding, LTD.</v>
          </cell>
        </row>
        <row r="66">
          <cell r="A66" t="str">
            <v>AES Power One Pty Ltd</v>
          </cell>
        </row>
        <row r="67">
          <cell r="A67" t="str">
            <v>AES Private LTD. Input</v>
          </cell>
        </row>
        <row r="68">
          <cell r="A68" t="str">
            <v>AES Puerto Rico Services Inc.</v>
          </cell>
        </row>
        <row r="69">
          <cell r="A69" t="str">
            <v>AES Qatar Holdings Ltd</v>
          </cell>
        </row>
        <row r="70">
          <cell r="A70" t="str">
            <v>AES Ras Laffan Holdings Ltd</v>
          </cell>
        </row>
        <row r="71">
          <cell r="A71" t="str">
            <v>AES Ras Laffan Operating Co</v>
          </cell>
        </row>
        <row r="72">
          <cell r="A72" t="str">
            <v>AES Rio Diamante, Inc. (US) Input</v>
          </cell>
        </row>
        <row r="73">
          <cell r="A73" t="str">
            <v>AES River Bend, LLC Input</v>
          </cell>
        </row>
        <row r="74">
          <cell r="A74" t="str">
            <v>AES Rivneoblenergo</v>
          </cell>
        </row>
        <row r="75">
          <cell r="A75" t="str">
            <v>AES Rock Springs, BV Input</v>
          </cell>
        </row>
        <row r="76">
          <cell r="A76" t="str">
            <v>AES San Nicolas (US) Input</v>
          </cell>
        </row>
        <row r="77">
          <cell r="A77" t="str">
            <v>AES Shady Point</v>
          </cell>
        </row>
        <row r="78">
          <cell r="A78" t="str">
            <v>AES Southland, LLC Input</v>
          </cell>
        </row>
        <row r="79">
          <cell r="A79" t="str">
            <v>AES Sul SA</v>
          </cell>
        </row>
        <row r="80">
          <cell r="A80" t="str">
            <v>AES Sul Trading Ltda. (Brazil)</v>
          </cell>
        </row>
        <row r="81">
          <cell r="A81" t="str">
            <v>AES Sunbelt, LLC (LP) Input</v>
          </cell>
        </row>
        <row r="82">
          <cell r="A82" t="str">
            <v>AES Technical Services FZE</v>
          </cell>
        </row>
        <row r="83">
          <cell r="A83" t="str">
            <v>AES Telecomunicaciones Salvadorenas</v>
          </cell>
        </row>
        <row r="84">
          <cell r="A84" t="str">
            <v>AES Termosul I, Ltd</v>
          </cell>
        </row>
        <row r="85">
          <cell r="A85" t="str">
            <v>AES Transpower Holding Pty LTD Ecogen</v>
          </cell>
        </row>
        <row r="86">
          <cell r="A86" t="str">
            <v>AES Venezuela Finance, LTD (UK) Input</v>
          </cell>
        </row>
        <row r="87">
          <cell r="A87" t="str">
            <v>AES Victoria Holding, BV Input</v>
          </cell>
        </row>
        <row r="88">
          <cell r="A88" t="str">
            <v>AES Wolf Hollow, LP</v>
          </cell>
        </row>
        <row r="89">
          <cell r="A89" t="str">
            <v>Aixi Flash Consolidation - Adjustment</v>
          </cell>
        </row>
        <row r="90">
          <cell r="A90" t="str">
            <v>Alamitos</v>
          </cell>
        </row>
        <row r="91">
          <cell r="A91" t="str">
            <v>Alicura Holdings,SRL (Arg) Input</v>
          </cell>
        </row>
        <row r="92">
          <cell r="A92" t="str">
            <v>Altail Power LLP, (KAZ)</v>
          </cell>
        </row>
        <row r="93">
          <cell r="A93" t="str">
            <v>Americas Int'l Hold. LTD. Input</v>
          </cell>
        </row>
        <row r="94">
          <cell r="A94" t="str">
            <v>Andres (Dominican Republic)</v>
          </cell>
        </row>
        <row r="95">
          <cell r="A95" t="str">
            <v>Andres BV, Input</v>
          </cell>
        </row>
        <row r="96">
          <cell r="A96" t="str">
            <v>ANDRES_CONADJ</v>
          </cell>
        </row>
        <row r="97">
          <cell r="A97" t="str">
            <v>ANGEL_FALLS_INP</v>
          </cell>
        </row>
        <row r="98">
          <cell r="A98" t="str">
            <v>Anhui Liyuan-AES Power Co. Ltd.</v>
          </cell>
        </row>
        <row r="99">
          <cell r="A99" t="str">
            <v>Anhui Power Co. (L) Ltd.</v>
          </cell>
        </row>
        <row r="100">
          <cell r="A100" t="str">
            <v>Anhui Power Consolidation - Adjustment</v>
          </cell>
        </row>
        <row r="101">
          <cell r="A101" t="str">
            <v>Argentina Investments, Ltd (Cayman)</v>
          </cell>
        </row>
        <row r="102">
          <cell r="A102" t="str">
            <v>Asociados de Electridad, SA Input</v>
          </cell>
        </row>
        <row r="103">
          <cell r="A103" t="str">
            <v>Atlantic Basin Services, Ltd</v>
          </cell>
        </row>
        <row r="104">
          <cell r="A104" t="str">
            <v>Atlantic SGA Input</v>
          </cell>
        </row>
        <row r="105">
          <cell r="A105" t="str">
            <v>Aurora Inc.</v>
          </cell>
        </row>
        <row r="106">
          <cell r="A106" t="str">
            <v>Australia Holding, BV Input</v>
          </cell>
        </row>
        <row r="107">
          <cell r="A107" t="str">
            <v>Baltic Holdings BV Input</v>
          </cell>
        </row>
        <row r="108">
          <cell r="A108" t="str">
            <v>Barka Holding Ltd Input</v>
          </cell>
        </row>
        <row r="109">
          <cell r="A109" t="str">
            <v>BARKA_CONADJ</v>
          </cell>
        </row>
        <row r="110">
          <cell r="A110" t="str">
            <v>Barry Ltd.</v>
          </cell>
        </row>
        <row r="111">
          <cell r="A111" t="str">
            <v>Barry Operations (UK)</v>
          </cell>
        </row>
        <row r="112">
          <cell r="A112" t="str">
            <v>Beauvoir BV</v>
          </cell>
        </row>
        <row r="113">
          <cell r="A113" t="str">
            <v>Beaver Valley LLC</v>
          </cell>
        </row>
        <row r="114">
          <cell r="A114" t="str">
            <v>Belfast West, Ltd.</v>
          </cell>
        </row>
        <row r="115">
          <cell r="A115" t="str">
            <v>Borsod Energetikia Kft. Input</v>
          </cell>
        </row>
        <row r="116">
          <cell r="A116" t="str">
            <v>Brasil Electrica</v>
          </cell>
        </row>
        <row r="117">
          <cell r="A117" t="str">
            <v>Brazil International Holdings</v>
          </cell>
        </row>
        <row r="118">
          <cell r="A118" t="str">
            <v>Brazil, Inc. Input</v>
          </cell>
        </row>
        <row r="119">
          <cell r="A119" t="str">
            <v>BV Operations LLC</v>
          </cell>
        </row>
        <row r="120">
          <cell r="A120" t="str">
            <v>CAESS Distribution Input</v>
          </cell>
        </row>
        <row r="121">
          <cell r="A121" t="str">
            <v>Caess Input</v>
          </cell>
        </row>
        <row r="122">
          <cell r="A122" t="str">
            <v>Caracoles SRL</v>
          </cell>
        </row>
        <row r="123">
          <cell r="A123" t="str">
            <v>Caribbean Services, Inc.</v>
          </cell>
        </row>
        <row r="124">
          <cell r="A124" t="str">
            <v>Cartagena Holdings BV</v>
          </cell>
        </row>
        <row r="125">
          <cell r="A125" t="str">
            <v>Cavanal Minerals, Inc. Input</v>
          </cell>
        </row>
        <row r="126">
          <cell r="A126" t="str">
            <v>Cayman Is. Holdings, Ltd. Input</v>
          </cell>
        </row>
        <row r="127">
          <cell r="A127" t="str">
            <v>Cayuga, LLC</v>
          </cell>
        </row>
        <row r="128">
          <cell r="A128" t="str">
            <v>Cemig High Level</v>
          </cell>
        </row>
        <row r="129">
          <cell r="A129" t="str">
            <v>Cemig Holdings</v>
          </cell>
        </row>
        <row r="130">
          <cell r="A130" t="str">
            <v>Central America Electric Light Input</v>
          </cell>
        </row>
        <row r="131">
          <cell r="A131" t="str">
            <v>Central Termica San Nicolas</v>
          </cell>
        </row>
        <row r="132">
          <cell r="A132" t="str">
            <v>Central Valley Fuels Management, Inc.</v>
          </cell>
        </row>
        <row r="133">
          <cell r="A133" t="str">
            <v>Cesco (India)</v>
          </cell>
        </row>
        <row r="134">
          <cell r="A134" t="str">
            <v>Chengdu AES Kaihua Gas Turbine Power Co.</v>
          </cell>
        </row>
        <row r="135">
          <cell r="A135" t="str">
            <v>Chengdu Consolidation - Adjustment</v>
          </cell>
        </row>
        <row r="136">
          <cell r="A136" t="str">
            <v>Chengdu Power Co. (L) Ltd. (Labuan)</v>
          </cell>
        </row>
        <row r="137">
          <cell r="A137" t="str">
            <v>Chigen Co (L)</v>
          </cell>
        </row>
        <row r="138">
          <cell r="A138" t="str">
            <v>Chigen Holding (L)</v>
          </cell>
        </row>
        <row r="139">
          <cell r="A139" t="str">
            <v>Chigen Input</v>
          </cell>
        </row>
        <row r="140">
          <cell r="A140" t="str">
            <v>China Co.</v>
          </cell>
        </row>
        <row r="141">
          <cell r="A141" t="str">
            <v>China Corp. Input</v>
          </cell>
        </row>
        <row r="142">
          <cell r="A142" t="str">
            <v>China Holding Co. Input</v>
          </cell>
        </row>
        <row r="143">
          <cell r="A143" t="str">
            <v>China Power Holding</v>
          </cell>
        </row>
        <row r="144">
          <cell r="A144" t="str">
            <v>Chivor S.A. ESP.</v>
          </cell>
        </row>
        <row r="145">
          <cell r="A145" t="str">
            <v>Chongqing Nanchuan Aixi Power Co. Ltd.</v>
          </cell>
        </row>
        <row r="146">
          <cell r="A146" t="str">
            <v>Cilcorp</v>
          </cell>
        </row>
        <row r="147">
          <cell r="A147" t="str">
            <v>Clesa GAAP Input</v>
          </cell>
        </row>
        <row r="148">
          <cell r="A148" t="str">
            <v>Clesa Pre-GAAP Input</v>
          </cell>
        </row>
        <row r="149">
          <cell r="A149" t="str">
            <v>Connecticut Mgmt. Co., (DE) Input</v>
          </cell>
        </row>
        <row r="150">
          <cell r="A150" t="str">
            <v>Corp EMD Ventures BV</v>
          </cell>
        </row>
        <row r="151">
          <cell r="A151" t="str">
            <v>Creative Res Input</v>
          </cell>
        </row>
        <row r="152">
          <cell r="A152" t="str">
            <v>Dahe</v>
          </cell>
        </row>
        <row r="153">
          <cell r="A153" t="str">
            <v>Delano Energy Copmany Inc. - Input</v>
          </cell>
        </row>
        <row r="154">
          <cell r="A154" t="str">
            <v>Distribucion Dominican Ltd, Input</v>
          </cell>
        </row>
        <row r="155">
          <cell r="A155" t="str">
            <v>Distribution East, Ltd. Input</v>
          </cell>
        </row>
        <row r="156">
          <cell r="A156" t="str">
            <v>Dominican Power Partners, LDC (Cayman)</v>
          </cell>
        </row>
        <row r="157">
          <cell r="A157" t="str">
            <v>Dominicana SA</v>
          </cell>
        </row>
        <row r="158">
          <cell r="A158" t="str">
            <v>Drax Top Level Adjusting Entries</v>
          </cell>
        </row>
        <row r="159">
          <cell r="A159" t="str">
            <v>Eastern Energy Input</v>
          </cell>
        </row>
        <row r="160">
          <cell r="A160" t="str">
            <v>Eastern Energy. LP Input</v>
          </cell>
        </row>
        <row r="161">
          <cell r="A161" t="str">
            <v>EDC Holding LLC, (US) INP</v>
          </cell>
        </row>
        <row r="162">
          <cell r="A162" t="str">
            <v>EDC Ireland Co (Ireland)</v>
          </cell>
        </row>
        <row r="163">
          <cell r="A163" t="str">
            <v>EDC, CA and CEDC, CA</v>
          </cell>
        </row>
        <row r="164">
          <cell r="A164" t="str">
            <v>EDELAP Top Level Adjusting Entity</v>
          </cell>
        </row>
        <row r="165">
          <cell r="A165" t="str">
            <v>EDEN_EDES Top Level Adjusting Entity</v>
          </cell>
        </row>
        <row r="166">
          <cell r="A166" t="str">
            <v>EEO (El Salvador)</v>
          </cell>
        </row>
        <row r="167">
          <cell r="A167" t="str">
            <v>EEO Distribution Input</v>
          </cell>
        </row>
        <row r="168">
          <cell r="A168" t="str">
            <v>EGE Chiriqui/Bayano SA (Panama)</v>
          </cell>
        </row>
        <row r="169">
          <cell r="A169" t="str">
            <v>El Faro Generating, LTD. Input</v>
          </cell>
        </row>
        <row r="170">
          <cell r="A170" t="str">
            <v>El Salvador Distribution Ventures Input</v>
          </cell>
        </row>
        <row r="171">
          <cell r="A171" t="str">
            <v>El Salvador Electric Light Input</v>
          </cell>
        </row>
        <row r="172">
          <cell r="A172" t="str">
            <v>El Salvador Energy Holdings Input</v>
          </cell>
        </row>
        <row r="173">
          <cell r="A173" t="str">
            <v>Eletronet SA (Brazil) Telecom</v>
          </cell>
        </row>
        <row r="174">
          <cell r="A174" t="str">
            <v>Elsta BV</v>
          </cell>
        </row>
        <row r="175">
          <cell r="A175" t="str">
            <v>Elsta BV &amp; CV (Netherlands)</v>
          </cell>
        </row>
        <row r="176">
          <cell r="A176" t="str">
            <v>Elsta BV (Netherlands) Input</v>
          </cell>
        </row>
        <row r="177">
          <cell r="A177" t="str">
            <v>EMD Ventures BV</v>
          </cell>
        </row>
        <row r="178">
          <cell r="A178" t="str">
            <v>Empr Distr de Elec del Este</v>
          </cell>
        </row>
        <row r="179">
          <cell r="A179" t="str">
            <v>Empressa Electrica De El Sal Input</v>
          </cell>
        </row>
        <row r="180">
          <cell r="A180" t="str">
            <v>Endeavor Development</v>
          </cell>
        </row>
        <row r="181">
          <cell r="A181" t="str">
            <v>Energia Cartagena SRL</v>
          </cell>
        </row>
        <row r="182">
          <cell r="A182" t="str">
            <v>Energy Ltd.</v>
          </cell>
        </row>
        <row r="183">
          <cell r="A183" t="str">
            <v>Enterprise Development</v>
          </cell>
        </row>
        <row r="184">
          <cell r="A184" t="str">
            <v>ESTI_PANAMA_HLD_INP</v>
          </cell>
        </row>
        <row r="185">
          <cell r="A185" t="str">
            <v>Fifoots Point, Ltd.</v>
          </cell>
        </row>
        <row r="186">
          <cell r="A186" t="str">
            <v>Frontier Texas</v>
          </cell>
        </row>
        <row r="187">
          <cell r="A187" t="str">
            <v>GENER Energia Verde</v>
          </cell>
        </row>
        <row r="188">
          <cell r="A188" t="str">
            <v>GENER Essa Input</v>
          </cell>
        </row>
        <row r="189">
          <cell r="A189" t="str">
            <v>Gener Input</v>
          </cell>
        </row>
        <row r="190">
          <cell r="A190" t="str">
            <v>GENER Norgener Input</v>
          </cell>
        </row>
        <row r="191">
          <cell r="A191" t="str">
            <v>GENER Overhead</v>
          </cell>
        </row>
        <row r="192">
          <cell r="A192" t="str">
            <v>Georgia Holdings BV (Neth), Input</v>
          </cell>
        </row>
        <row r="193">
          <cell r="A193" t="str">
            <v>Gitic</v>
          </cell>
        </row>
        <row r="194">
          <cell r="A194" t="str">
            <v>Great Plains Development Co Input</v>
          </cell>
        </row>
        <row r="195">
          <cell r="A195" t="str">
            <v>Greenidge, LLC</v>
          </cell>
        </row>
        <row r="196">
          <cell r="A196" t="str">
            <v>Guangxi</v>
          </cell>
        </row>
        <row r="197">
          <cell r="A197" t="str">
            <v>Guayama Holdings BV</v>
          </cell>
        </row>
        <row r="198">
          <cell r="A198" t="str">
            <v>Hanrahan SG&amp;A</v>
          </cell>
        </row>
        <row r="199">
          <cell r="A199" t="str">
            <v>Haripur (Pvt), Ltd</v>
          </cell>
        </row>
        <row r="200">
          <cell r="A200" t="str">
            <v>Haripur Consolidation - Adjustment</v>
          </cell>
        </row>
        <row r="201">
          <cell r="A201" t="str">
            <v>Hawaii Mgmt. Co. (DE) Input</v>
          </cell>
        </row>
        <row r="202">
          <cell r="A202" t="str">
            <v>Hawaii, Inc. (DE)</v>
          </cell>
        </row>
        <row r="203">
          <cell r="A203" t="str">
            <v>Hebei</v>
          </cell>
        </row>
        <row r="204">
          <cell r="A204" t="str">
            <v>Hefei Flash Consolidation - Adjustment</v>
          </cell>
        </row>
        <row r="205">
          <cell r="A205" t="str">
            <v>Hefei Zhongli Energy Co. Ltd.</v>
          </cell>
        </row>
        <row r="206">
          <cell r="A206" t="str">
            <v>Helong Power</v>
          </cell>
        </row>
        <row r="207">
          <cell r="A207" t="str">
            <v>Hemphill P&amp;L Co. GP</v>
          </cell>
        </row>
        <row r="208">
          <cell r="A208" t="str">
            <v>Hickling, LLC</v>
          </cell>
        </row>
        <row r="209">
          <cell r="A209" t="str">
            <v>Hidroelectrica Alicura, SA (Argentina)</v>
          </cell>
        </row>
        <row r="210">
          <cell r="A210" t="str">
            <v>Hipotecaria San Miguel</v>
          </cell>
        </row>
        <row r="211">
          <cell r="A211" t="str">
            <v>Hipotecaria Santa Ana Ltda</v>
          </cell>
        </row>
        <row r="212">
          <cell r="A212" t="str">
            <v>Hunan Xiangci-AES Hydro. Power Co.</v>
          </cell>
        </row>
        <row r="213">
          <cell r="A213" t="str">
            <v>Huntington Beach</v>
          </cell>
        </row>
        <row r="214">
          <cell r="A214" t="str">
            <v>India Holding Co. Inp</v>
          </cell>
        </row>
        <row r="215">
          <cell r="A215" t="str">
            <v>India Pvt Ltd Bd</v>
          </cell>
        </row>
        <row r="216">
          <cell r="A216" t="str">
            <v>Indian Queen Power, Ltd. (UK)</v>
          </cell>
        </row>
        <row r="217">
          <cell r="A217" t="str">
            <v>Indian Queens Holding Input</v>
          </cell>
        </row>
        <row r="218">
          <cell r="A218" t="str">
            <v>Indian Queens Operations, Ltd.</v>
          </cell>
        </row>
        <row r="219">
          <cell r="A219" t="str">
            <v>Infoenergy LTDA</v>
          </cell>
        </row>
        <row r="220">
          <cell r="A220" t="str">
            <v>Infovias Telecom Project Co. (Brazil)</v>
          </cell>
        </row>
        <row r="221">
          <cell r="A221" t="str">
            <v>Intricity Inc - Input</v>
          </cell>
        </row>
        <row r="222">
          <cell r="A222" t="str">
            <v>Inversora de San Nicholas S.A. Input</v>
          </cell>
        </row>
        <row r="223">
          <cell r="A223" t="str">
            <v>IPALCO Enterprises, Inc.</v>
          </cell>
        </row>
        <row r="224">
          <cell r="A224" t="str">
            <v>Ironwood LLC</v>
          </cell>
        </row>
        <row r="225">
          <cell r="A225" t="str">
            <v>Ironwood, Inc. Input</v>
          </cell>
        </row>
        <row r="226">
          <cell r="A226" t="str">
            <v>Ironwood_Top Level Adjusting Entries</v>
          </cell>
        </row>
        <row r="227">
          <cell r="A227" t="str">
            <v>Itabo Input</v>
          </cell>
        </row>
        <row r="228">
          <cell r="A228" t="str">
            <v>Jennison, LLC</v>
          </cell>
        </row>
        <row r="229">
          <cell r="A229" t="str">
            <v>Jiangsu</v>
          </cell>
        </row>
        <row r="230">
          <cell r="A230" t="str">
            <v>Jiaozuo AES Wan Fang  Power Co. Ltd.</v>
          </cell>
        </row>
        <row r="231">
          <cell r="A231" t="str">
            <v>Jiaozuo Power Partners L.P. Input</v>
          </cell>
        </row>
        <row r="232">
          <cell r="A232" t="str">
            <v>Kelanitissa Consolidation - Adjustment</v>
          </cell>
        </row>
        <row r="233">
          <cell r="A233" t="str">
            <v>Kelanitissa Limited</v>
          </cell>
        </row>
        <row r="234">
          <cell r="A234" t="str">
            <v>Keystone LLC - Input</v>
          </cell>
        </row>
        <row r="235">
          <cell r="A235" t="str">
            <v>Kievollenergo Input</v>
          </cell>
        </row>
        <row r="236">
          <cell r="A236" t="str">
            <v>Kilroot Electric Limited (Caymen)</v>
          </cell>
        </row>
        <row r="237">
          <cell r="A237" t="str">
            <v>Kilroot Power, Ltd. (UK) - Input</v>
          </cell>
        </row>
        <row r="238">
          <cell r="A238" t="str">
            <v>Kingston Cogen Limited P/S</v>
          </cell>
        </row>
        <row r="239">
          <cell r="A239" t="str">
            <v>Korea Inc</v>
          </cell>
        </row>
        <row r="240">
          <cell r="A240" t="str">
            <v>Kraftwerks Permnitz</v>
          </cell>
        </row>
        <row r="241">
          <cell r="A241" t="str">
            <v>Lake Worth Generation LLC</v>
          </cell>
        </row>
        <row r="242">
          <cell r="A242" t="str">
            <v>Lal Pir, Ltd.</v>
          </cell>
        </row>
        <row r="243">
          <cell r="A243" t="str">
            <v>Lightmetro High Level</v>
          </cell>
        </row>
        <row r="244">
          <cell r="A244" t="str">
            <v>Londonderry, LLC</v>
          </cell>
        </row>
        <row r="245">
          <cell r="A245" t="str">
            <v>Los Mina Top Level Adjusting Entity</v>
          </cell>
        </row>
        <row r="246">
          <cell r="A246" t="str">
            <v>Lyukobanya Coal Mine</v>
          </cell>
        </row>
        <row r="247">
          <cell r="A247" t="str">
            <v>Madison Holding BV. Input</v>
          </cell>
        </row>
        <row r="248">
          <cell r="A248" t="str">
            <v>Maikuben West CJSC - Input</v>
          </cell>
        </row>
        <row r="249">
          <cell r="A249" t="str">
            <v>Mayan Holdings SRL de CV Input</v>
          </cell>
        </row>
        <row r="250">
          <cell r="A250" t="str">
            <v>Medina Valley Cogen (No. 4) LLC</v>
          </cell>
        </row>
        <row r="251">
          <cell r="A251" t="str">
            <v>Medway Electric Ltd.</v>
          </cell>
        </row>
        <row r="252">
          <cell r="A252" t="str">
            <v>Medway Operations, Ltd.</v>
          </cell>
        </row>
        <row r="253">
          <cell r="A253" t="str">
            <v>Medway Power Ltd.</v>
          </cell>
        </row>
        <row r="254">
          <cell r="A254" t="str">
            <v>MEGHNAGHAT_CONADJ</v>
          </cell>
        </row>
        <row r="255">
          <cell r="A255" t="str">
            <v>Mendota Biomass Power, Ltd.</v>
          </cell>
        </row>
        <row r="256">
          <cell r="A256" t="str">
            <v>Mercury Cayman Holdings, Ltd. Input</v>
          </cell>
        </row>
        <row r="257">
          <cell r="A257" t="str">
            <v>Merida III SRL de CV</v>
          </cell>
        </row>
        <row r="258">
          <cell r="A258" t="str">
            <v>Merida Mgmt. Services Input</v>
          </cell>
        </row>
        <row r="259">
          <cell r="A259" t="str">
            <v>Merida Operaciones SRL de CV</v>
          </cell>
        </row>
        <row r="260">
          <cell r="A260" t="str">
            <v>Metro Telecom Input</v>
          </cell>
        </row>
        <row r="261">
          <cell r="A261" t="str">
            <v>Mexico Development, Inc,</v>
          </cell>
        </row>
        <row r="262">
          <cell r="A262" t="str">
            <v>Mexico Farms, Inc. (US) Input</v>
          </cell>
        </row>
        <row r="263">
          <cell r="A263" t="str">
            <v>Middelzee Holdings BV Input</v>
          </cell>
        </row>
        <row r="264">
          <cell r="A264" t="str">
            <v>Monroe Holdings, BV (Nether) Input</v>
          </cell>
        </row>
        <row r="265">
          <cell r="A265" t="str">
            <v>Mountain View Power Dev Co LLC</v>
          </cell>
        </row>
        <row r="266">
          <cell r="A266" t="str">
            <v>Mountainview Power Company</v>
          </cell>
        </row>
        <row r="267">
          <cell r="A267" t="str">
            <v>Mt Stuart BV Input</v>
          </cell>
        </row>
        <row r="268">
          <cell r="A268" t="str">
            <v>Mt. Stuart General Partnership</v>
          </cell>
        </row>
        <row r="269">
          <cell r="A269" t="str">
            <v>MTKVARI</v>
          </cell>
        </row>
        <row r="270">
          <cell r="A270" t="str">
            <v>New Energy Ventures, Inc.</v>
          </cell>
        </row>
        <row r="271">
          <cell r="A271" t="str">
            <v>Nigen Ltd. (UK) Input</v>
          </cell>
        </row>
        <row r="272">
          <cell r="A272" t="str">
            <v>Nigeria Barge Ltd</v>
          </cell>
        </row>
        <row r="273">
          <cell r="A273" t="str">
            <v>NY Funding, LLC</v>
          </cell>
        </row>
        <row r="274">
          <cell r="A274" t="str">
            <v>NY Holdings, LLC Input</v>
          </cell>
        </row>
        <row r="275">
          <cell r="A275" t="str">
            <v>Oasis</v>
          </cell>
        </row>
        <row r="276">
          <cell r="A276" t="str">
            <v>Oasis Finco, Ltd</v>
          </cell>
        </row>
        <row r="277">
          <cell r="A277" t="str">
            <v>Ocean Express LLC</v>
          </cell>
        </row>
        <row r="278">
          <cell r="A278" t="str">
            <v>Ocean LNG, Ltd - Input</v>
          </cell>
        </row>
        <row r="279">
          <cell r="A279" t="str">
            <v>Odyssey LLC</v>
          </cell>
        </row>
        <row r="280">
          <cell r="A280" t="str">
            <v>OPGC Consoliadtion adjustment entity</v>
          </cell>
        </row>
        <row r="281">
          <cell r="A281" t="str">
            <v>Orient Development</v>
          </cell>
        </row>
        <row r="282">
          <cell r="A282" t="str">
            <v>Ottana</v>
          </cell>
        </row>
        <row r="283">
          <cell r="A283" t="str">
            <v>Pacific Development - Input</v>
          </cell>
        </row>
        <row r="284">
          <cell r="A284" t="str">
            <v>Pak Gen Co.</v>
          </cell>
        </row>
        <row r="285">
          <cell r="A285" t="str">
            <v>Pak Gen Holdings Inc. Input</v>
          </cell>
        </row>
        <row r="286">
          <cell r="A286" t="str">
            <v>Pakistan Holdings Input</v>
          </cell>
        </row>
        <row r="287">
          <cell r="A287" t="str">
            <v>Parana IHC, Ltd. Input</v>
          </cell>
        </row>
        <row r="288">
          <cell r="A288" t="str">
            <v>Pasadena,Inc.</v>
          </cell>
        </row>
        <row r="289">
          <cell r="A289" t="str">
            <v>Placerita Input</v>
          </cell>
        </row>
        <row r="290">
          <cell r="A290" t="str">
            <v>Placerita Oil Co., Inc. (DE)</v>
          </cell>
        </row>
        <row r="291">
          <cell r="A291" t="str">
            <v>Power Direct, Inc, Input</v>
          </cell>
        </row>
        <row r="292">
          <cell r="A292" t="str">
            <v>Power Direct, LLC</v>
          </cell>
        </row>
        <row r="293">
          <cell r="A293" t="str">
            <v>Prachinburi Holdings BV</v>
          </cell>
        </row>
        <row r="294">
          <cell r="A294" t="str">
            <v>Prescott LLC</v>
          </cell>
        </row>
        <row r="295">
          <cell r="A295" t="str">
            <v>Puerto Rico L.P. (US)</v>
          </cell>
        </row>
        <row r="296">
          <cell r="A296" t="str">
            <v>Puerto Rico, Inc. (US) Input</v>
          </cell>
        </row>
        <row r="297">
          <cell r="A297" t="str">
            <v>QATAR_JV</v>
          </cell>
        </row>
        <row r="298">
          <cell r="A298" t="str">
            <v>Ras Laffan Power Co.</v>
          </cell>
        </row>
        <row r="299">
          <cell r="A299" t="str">
            <v>RAS_LAFFAN_CONADJ</v>
          </cell>
        </row>
        <row r="300">
          <cell r="A300" t="str">
            <v>Red Oak, Inc. Input</v>
          </cell>
        </row>
        <row r="301">
          <cell r="A301" t="str">
            <v>Redondo Beach</v>
          </cell>
        </row>
        <row r="302">
          <cell r="A302" t="str">
            <v>Rio De Janerio Input</v>
          </cell>
        </row>
        <row r="303">
          <cell r="A303" t="str">
            <v>River Mountain</v>
          </cell>
        </row>
        <row r="304">
          <cell r="A304" t="str">
            <v>Riverside Canal Power</v>
          </cell>
        </row>
        <row r="305">
          <cell r="A305" t="str">
            <v>San Francisco Energy</v>
          </cell>
        </row>
        <row r="306">
          <cell r="A306" t="str">
            <v>SEI de Argentina, SA (Argentina) Input</v>
          </cell>
        </row>
        <row r="307">
          <cell r="A307" t="str">
            <v>SEI y Asociados de Argentina, SA Input</v>
          </cell>
        </row>
        <row r="308">
          <cell r="A308" t="str">
            <v>Services, LTD</v>
          </cell>
        </row>
        <row r="309">
          <cell r="A309" t="str">
            <v>Shulbinsk GES, LSC</v>
          </cell>
        </row>
        <row r="310">
          <cell r="A310" t="str">
            <v>Shygys Energy LLP (Kaz)Op</v>
          </cell>
        </row>
        <row r="311">
          <cell r="A311" t="str">
            <v>Silk Road Holdings BV Input</v>
          </cell>
        </row>
        <row r="312">
          <cell r="A312" t="str">
            <v>Silk Road, Inc.</v>
          </cell>
        </row>
        <row r="313">
          <cell r="A313" t="str">
            <v>Sino-American Energy (BVI)</v>
          </cell>
        </row>
        <row r="314">
          <cell r="A314" t="str">
            <v>Sirocco Holdings BV</v>
          </cell>
        </row>
        <row r="315">
          <cell r="A315" t="str">
            <v>Sogrinsk TETS, LLP</v>
          </cell>
        </row>
        <row r="316">
          <cell r="A316" t="str">
            <v>Somerset Railroad Corporation</v>
          </cell>
        </row>
        <row r="317">
          <cell r="A317" t="str">
            <v>Somerset, LLC</v>
          </cell>
        </row>
        <row r="318">
          <cell r="A318" t="str">
            <v>Sonel SA Input</v>
          </cell>
        </row>
        <row r="319">
          <cell r="A319" t="str">
            <v>Songal Ltd.</v>
          </cell>
        </row>
        <row r="320">
          <cell r="A320" t="str">
            <v>Southington, LLC</v>
          </cell>
        </row>
        <row r="321">
          <cell r="A321" t="str">
            <v>ST Ekibastuz, LLP</v>
          </cell>
        </row>
        <row r="322">
          <cell r="A322" t="str">
            <v>Star Natural Gas Company</v>
          </cell>
        </row>
        <row r="323">
          <cell r="A323" t="str">
            <v>Summit Generation (UK) Input</v>
          </cell>
        </row>
        <row r="324">
          <cell r="A324" t="str">
            <v>Suntree Power, Ltd.</v>
          </cell>
        </row>
        <row r="325">
          <cell r="A325" t="str">
            <v>Taiwan Inc.</v>
          </cell>
        </row>
        <row r="326">
          <cell r="A326" t="str">
            <v>Tau Power BV Input</v>
          </cell>
        </row>
        <row r="327">
          <cell r="A327" t="str">
            <v>Telasi JSC</v>
          </cell>
        </row>
        <row r="328">
          <cell r="A328" t="str">
            <v>TermoAndes</v>
          </cell>
        </row>
        <row r="329">
          <cell r="A329" t="str">
            <v>Terneuzen Cogen BV (Netherlands) Input</v>
          </cell>
        </row>
        <row r="330">
          <cell r="A330" t="str">
            <v>Terneuzen Mgt. Svc BV</v>
          </cell>
        </row>
        <row r="331">
          <cell r="A331" t="str">
            <v>Texas Funding LLC Input</v>
          </cell>
        </row>
        <row r="332">
          <cell r="A332" t="str">
            <v>Thames, Inc.</v>
          </cell>
        </row>
        <row r="333">
          <cell r="A333" t="str">
            <v>Thermo Ecotek Corporation</v>
          </cell>
        </row>
        <row r="334">
          <cell r="A334" t="str">
            <v>Thermo Euro Ventures</v>
          </cell>
        </row>
        <row r="335">
          <cell r="A335" t="str">
            <v>Think AES SG&amp;A</v>
          </cell>
        </row>
        <row r="336">
          <cell r="A336" t="str">
            <v>Thomas Holdings BV</v>
          </cell>
        </row>
        <row r="337">
          <cell r="A337" t="str">
            <v>Tian Fu Power Co. (L) Ltd.</v>
          </cell>
        </row>
        <row r="338">
          <cell r="A338" t="str">
            <v>Tian Fu Power Co. Ltd. Input</v>
          </cell>
        </row>
        <row r="339">
          <cell r="A339" t="str">
            <v>TIETE High Level</v>
          </cell>
        </row>
        <row r="340">
          <cell r="A340" t="str">
            <v>Tisza Eromu RT Input</v>
          </cell>
        </row>
        <row r="341">
          <cell r="A341" t="str">
            <v>Tiszapalkonya Plant Input</v>
          </cell>
        </row>
        <row r="342">
          <cell r="A342" t="str">
            <v>Totem Power LLC</v>
          </cell>
        </row>
        <row r="343">
          <cell r="A343" t="str">
            <v>Tractebel Power Ltd. Input</v>
          </cell>
        </row>
        <row r="344">
          <cell r="A344" t="str">
            <v>Transpower Australia Pty Ltd</v>
          </cell>
        </row>
        <row r="345">
          <cell r="A345" t="str">
            <v>Transpower Pvt Ltd</v>
          </cell>
        </row>
        <row r="346">
          <cell r="A346" t="str">
            <v>Transpower, Inc. Input</v>
          </cell>
        </row>
        <row r="347">
          <cell r="A347" t="str">
            <v>UK Holdings</v>
          </cell>
        </row>
        <row r="348">
          <cell r="A348" t="str">
            <v>UK Retail Input Company</v>
          </cell>
        </row>
        <row r="349">
          <cell r="A349" t="str">
            <v>Unmapped Intercompany</v>
          </cell>
        </row>
        <row r="350">
          <cell r="A350" t="str">
            <v>Uruguaiana Holdings  Input</v>
          </cell>
        </row>
        <row r="351">
          <cell r="A351" t="str">
            <v>Uruguaiana Ltda.</v>
          </cell>
        </row>
        <row r="352">
          <cell r="A352" t="str">
            <v>Ust-Kamenogorsk GES, LLP</v>
          </cell>
        </row>
        <row r="353">
          <cell r="A353" t="str">
            <v>Ust-Kamenogorsk, TETS, LLP</v>
          </cell>
        </row>
        <row r="354">
          <cell r="A354" t="str">
            <v>Venezuela Finance, LTD (UK)</v>
          </cell>
        </row>
        <row r="355">
          <cell r="A355" t="str">
            <v>Victoria Partners, BV</v>
          </cell>
        </row>
        <row r="356">
          <cell r="A356" t="str">
            <v>Warrior Run Funding LLC Input</v>
          </cell>
        </row>
        <row r="357">
          <cell r="A357" t="str">
            <v>Warrior Run Limited Partnership</v>
          </cell>
        </row>
        <row r="358">
          <cell r="A358" t="str">
            <v>Warrior Run Top Level Adjusting Entity</v>
          </cell>
        </row>
        <row r="359">
          <cell r="A359" t="str">
            <v>Warrior Run, Inc. Input</v>
          </cell>
        </row>
        <row r="360">
          <cell r="A360" t="str">
            <v>Washington Holdings BV, Input</v>
          </cell>
        </row>
        <row r="361">
          <cell r="A361" t="str">
            <v>Western MD Management, Inc. Input</v>
          </cell>
        </row>
        <row r="362">
          <cell r="A362" t="str">
            <v>Westover, LLC</v>
          </cell>
        </row>
        <row r="363">
          <cell r="A363" t="str">
            <v>Whitefield P&amp;L Co. GP</v>
          </cell>
        </row>
        <row r="364">
          <cell r="A364" t="str">
            <v>Wuhu Consolidation - Adjustment</v>
          </cell>
        </row>
        <row r="365">
          <cell r="A365" t="str">
            <v>Wuhu Shaoda Electric Power Develop Co</v>
          </cell>
        </row>
        <row r="366">
          <cell r="A366" t="str">
            <v>Xiangci Flash Consolidation - Adjustment</v>
          </cell>
        </row>
        <row r="367">
          <cell r="A367" t="str">
            <v>Yangcheng Consolidation - Adjustment</v>
          </cell>
        </row>
        <row r="368">
          <cell r="A368" t="str">
            <v>Yangcheng International Power Co. (PRC)</v>
          </cell>
        </row>
        <row r="369">
          <cell r="A369" t="str">
            <v>Yangchun Fuyang Diesel Engine Power Co.</v>
          </cell>
        </row>
        <row r="370">
          <cell r="A370" t="str">
            <v>Yangchun Input</v>
          </cell>
        </row>
        <row r="371">
          <cell r="A371" t="str">
            <v>Yucatan SRL de CV Input</v>
          </cell>
        </row>
        <row r="372">
          <cell r="A372" t="str">
            <v>Zeg SP Zo.o</v>
          </cell>
        </row>
      </sheetData>
      <sheetData sheetId="12" refreshError="1">
        <row r="1">
          <cell r="A1" t="str">
            <v>Administradora de Servicios Comerciales</v>
          </cell>
        </row>
        <row r="2">
          <cell r="A2" t="str">
            <v>AES Africa Holding BV</v>
          </cell>
        </row>
        <row r="3">
          <cell r="A3" t="str">
            <v>AES Alamitos Development, Inc.</v>
          </cell>
        </row>
        <row r="4">
          <cell r="A4" t="str">
            <v>AES Americas Investments Input</v>
          </cell>
        </row>
        <row r="5">
          <cell r="A5" t="str">
            <v>AES Anhui Power Co. Ltd. (BVI) Input</v>
          </cell>
        </row>
        <row r="6">
          <cell r="A6" t="str">
            <v>AES Argentina (US) Input</v>
          </cell>
        </row>
        <row r="7">
          <cell r="A7" t="str">
            <v>AES Atlantis Inc. - Marcona Input</v>
          </cell>
        </row>
        <row r="8">
          <cell r="A8" t="str">
            <v>AES Austin Input</v>
          </cell>
        </row>
        <row r="9">
          <cell r="A9" t="str">
            <v>AES Barka S.A.O.C. (Oman)</v>
          </cell>
        </row>
        <row r="10">
          <cell r="A10" t="str">
            <v>AES Barka Services 1 (Mauritius)</v>
          </cell>
        </row>
        <row r="11">
          <cell r="A11" t="str">
            <v>AES Barka Services 2 (Mauritius)</v>
          </cell>
        </row>
        <row r="12">
          <cell r="A12" t="str">
            <v>AES Bohemia</v>
          </cell>
        </row>
        <row r="13">
          <cell r="A13" t="str">
            <v>AES Brasil Ltda Development Office</v>
          </cell>
        </row>
        <row r="14">
          <cell r="A14" t="str">
            <v>AES Cameroon Holdings SA</v>
          </cell>
        </row>
        <row r="15">
          <cell r="A15" t="str">
            <v>AES Canal Power Services, Inc. Input</v>
          </cell>
        </row>
        <row r="16">
          <cell r="A16" t="str">
            <v>AES Cartagena Operations SL</v>
          </cell>
        </row>
        <row r="17">
          <cell r="A17" t="str">
            <v>AES Cayman Guaiba Input</v>
          </cell>
        </row>
        <row r="18">
          <cell r="A18" t="str">
            <v>AES Cayman Pampas Input</v>
          </cell>
        </row>
        <row r="19">
          <cell r="A19" t="str">
            <v>AES Central American Mgmt. Services, Inc</v>
          </cell>
        </row>
        <row r="20">
          <cell r="A20" t="str">
            <v>AES Chaparron I Ltd. (Cayman) Input</v>
          </cell>
        </row>
        <row r="21">
          <cell r="A21" t="str">
            <v>AES Chaparron II Ltd. (Cayman) Input</v>
          </cell>
        </row>
        <row r="22">
          <cell r="A22" t="str">
            <v>AES Colombia I. Corp.</v>
          </cell>
        </row>
        <row r="23">
          <cell r="A23" t="str">
            <v>AES Columbia Power LLC - Input</v>
          </cell>
        </row>
        <row r="24">
          <cell r="A24" t="str">
            <v>AES Communications Bolivia Ltda</v>
          </cell>
        </row>
        <row r="25">
          <cell r="A25" t="str">
            <v>AES Comunications INP</v>
          </cell>
        </row>
        <row r="26">
          <cell r="A26" t="str">
            <v>AES Corp. Input</v>
          </cell>
        </row>
        <row r="27">
          <cell r="A27" t="str">
            <v>AES Deepwater, Inc. Input</v>
          </cell>
        </row>
        <row r="28">
          <cell r="A28" t="str">
            <v>AES Distribuidores Salvadorenos Input</v>
          </cell>
        </row>
        <row r="29">
          <cell r="A29" t="str">
            <v>AES Distribuidores Salvadorenos, SRL</v>
          </cell>
        </row>
        <row r="30">
          <cell r="A30" t="str">
            <v>AES Distribution East, LLC (US) Input</v>
          </cell>
        </row>
        <row r="31">
          <cell r="A31" t="str">
            <v>AES Dutch BV (Netherlands) Input</v>
          </cell>
        </row>
        <row r="32">
          <cell r="A32" t="str">
            <v>AES EDC Funding, LLC (US) INP</v>
          </cell>
        </row>
        <row r="33">
          <cell r="A33" t="str">
            <v>AES Edeersa</v>
          </cell>
        </row>
        <row r="34">
          <cell r="A34" t="str">
            <v>AES Eden Ltd</v>
          </cell>
        </row>
        <row r="35">
          <cell r="A35" t="str">
            <v>AES El Salvador, Ltd Input</v>
          </cell>
        </row>
        <row r="36">
          <cell r="A36" t="str">
            <v>AES Electric, Ltd. Input</v>
          </cell>
        </row>
        <row r="37">
          <cell r="A37" t="str">
            <v>AES Engineering, Ltd. (Cayman)</v>
          </cell>
        </row>
        <row r="38">
          <cell r="A38" t="str">
            <v>AES Florestal</v>
          </cell>
        </row>
        <row r="39">
          <cell r="A39" t="str">
            <v>AES Forca Empreen. Ltda. (Brazil) Input</v>
          </cell>
        </row>
        <row r="40">
          <cell r="A40" t="str">
            <v>AES Frontier, LP</v>
          </cell>
        </row>
        <row r="41">
          <cell r="A41" t="str">
            <v>AES Global Insurance</v>
          </cell>
        </row>
        <row r="42">
          <cell r="A42" t="str">
            <v>AES Global Power Holdings BV</v>
          </cell>
        </row>
        <row r="43">
          <cell r="A43" t="str">
            <v>AES Global Power Holdings CV</v>
          </cell>
        </row>
        <row r="44">
          <cell r="A44" t="str">
            <v>AES Granbury, LLC Input</v>
          </cell>
        </row>
        <row r="45">
          <cell r="A45" t="str">
            <v>AES Great Falls BV, Input</v>
          </cell>
        </row>
        <row r="46">
          <cell r="A46" t="str">
            <v>AES Huntington Beach Development</v>
          </cell>
        </row>
        <row r="47">
          <cell r="A47" t="str">
            <v>AES India LLC</v>
          </cell>
        </row>
        <row r="48">
          <cell r="A48" t="str">
            <v>AES International Holdings II Ltd</v>
          </cell>
        </row>
        <row r="49">
          <cell r="A49" t="str">
            <v>AES International Holdings Ltd</v>
          </cell>
        </row>
        <row r="50">
          <cell r="A50" t="str">
            <v>AES Isthmus Energy, SA Input</v>
          </cell>
        </row>
        <row r="51">
          <cell r="A51" t="str">
            <v>AES Kalaeloa Venture LLC</v>
          </cell>
        </row>
        <row r="52">
          <cell r="A52" t="str">
            <v>AES Kelvin LLC</v>
          </cell>
        </row>
        <row r="53">
          <cell r="A53" t="str">
            <v>AES King Harbor, Inc.</v>
          </cell>
        </row>
        <row r="54">
          <cell r="A54" t="str">
            <v>AES Kingston Inc. - Input</v>
          </cell>
        </row>
        <row r="55">
          <cell r="A55" t="str">
            <v>AES LNG Marketing LLC</v>
          </cell>
        </row>
        <row r="56">
          <cell r="A56" t="str">
            <v>AES Meghnaghat, (pvt), Ltd</v>
          </cell>
        </row>
        <row r="57">
          <cell r="A57" t="str">
            <v>AES Merida BV Input</v>
          </cell>
        </row>
        <row r="58">
          <cell r="A58" t="str">
            <v>AES Mount Vernon, BV Input</v>
          </cell>
        </row>
        <row r="59">
          <cell r="A59" t="str">
            <v>AES New Guaiba Ltda. Input</v>
          </cell>
        </row>
        <row r="60">
          <cell r="A60" t="str">
            <v>AES Nigeria Holdings, Ltd</v>
          </cell>
        </row>
        <row r="61">
          <cell r="A61" t="str">
            <v>AES Oasis Holdco (Cayman) Ltd</v>
          </cell>
        </row>
        <row r="62">
          <cell r="A62" t="str">
            <v>AES Oklahoma Mgmt. Co. (DE) Input</v>
          </cell>
        </row>
        <row r="63">
          <cell r="A63" t="str">
            <v>AES Pakistan Operations</v>
          </cell>
        </row>
        <row r="64">
          <cell r="A64" t="str">
            <v>AES Panama Energy, SA Input</v>
          </cell>
        </row>
        <row r="65">
          <cell r="A65" t="str">
            <v>AES Panama Holding, LTD.</v>
          </cell>
        </row>
        <row r="66">
          <cell r="A66" t="str">
            <v>AES Power One Pty Ltd</v>
          </cell>
        </row>
        <row r="67">
          <cell r="A67" t="str">
            <v>AES Private LTD. Input</v>
          </cell>
        </row>
        <row r="68">
          <cell r="A68" t="str">
            <v>AES Puerto Rico Services Inc.</v>
          </cell>
        </row>
        <row r="69">
          <cell r="A69" t="str">
            <v>AES Qatar Holdings Ltd</v>
          </cell>
        </row>
        <row r="70">
          <cell r="A70" t="str">
            <v>AES Ras Laffan Holdings Ltd</v>
          </cell>
        </row>
        <row r="71">
          <cell r="A71" t="str">
            <v>AES Ras Laffan Operating Co</v>
          </cell>
        </row>
        <row r="72">
          <cell r="A72" t="str">
            <v>AES Rio Diamante, Inc. (US) Input</v>
          </cell>
        </row>
        <row r="73">
          <cell r="A73" t="str">
            <v>AES River Bend, LLC Input</v>
          </cell>
        </row>
        <row r="74">
          <cell r="A74" t="str">
            <v>AES Rivneoblenergo</v>
          </cell>
        </row>
        <row r="75">
          <cell r="A75" t="str">
            <v>AES Rock Springs, BV Input</v>
          </cell>
        </row>
        <row r="76">
          <cell r="A76" t="str">
            <v>AES San Nicolas (US) Input</v>
          </cell>
        </row>
        <row r="77">
          <cell r="A77" t="str">
            <v>AES Shady Point</v>
          </cell>
        </row>
        <row r="78">
          <cell r="A78" t="str">
            <v>AES Southland, LLC Input</v>
          </cell>
        </row>
        <row r="79">
          <cell r="A79" t="str">
            <v>AES Sul SA</v>
          </cell>
        </row>
        <row r="80">
          <cell r="A80" t="str">
            <v>AES Sul Trading Ltda. (Brazil)</v>
          </cell>
        </row>
        <row r="81">
          <cell r="A81" t="str">
            <v>AES Sunbelt, LLC (LP) Input</v>
          </cell>
        </row>
        <row r="82">
          <cell r="A82" t="str">
            <v>AES Technical Services FZE</v>
          </cell>
        </row>
        <row r="83">
          <cell r="A83" t="str">
            <v>AES Telecomunicaciones Salvadorenas</v>
          </cell>
        </row>
        <row r="84">
          <cell r="A84" t="str">
            <v>AES Termosul I, Ltd</v>
          </cell>
        </row>
        <row r="85">
          <cell r="A85" t="str">
            <v>AES Transpower Holding Pty LTD Ecogen</v>
          </cell>
        </row>
        <row r="86">
          <cell r="A86" t="str">
            <v>AES Venezuela Finance, LTD (UK) Input</v>
          </cell>
        </row>
        <row r="87">
          <cell r="A87" t="str">
            <v>AES Victoria Holding, BV Input</v>
          </cell>
        </row>
        <row r="88">
          <cell r="A88" t="str">
            <v>AES Wolf Hollow, LP</v>
          </cell>
        </row>
        <row r="89">
          <cell r="A89" t="str">
            <v>Aixi Flash Consolidation - Adjustment</v>
          </cell>
        </row>
        <row r="90">
          <cell r="A90" t="str">
            <v>Alamitos</v>
          </cell>
        </row>
        <row r="91">
          <cell r="A91" t="str">
            <v>Alicura Holdings,SRL (Arg) Input</v>
          </cell>
        </row>
        <row r="92">
          <cell r="A92" t="str">
            <v>Altail Power LLP, (KAZ)</v>
          </cell>
        </row>
        <row r="93">
          <cell r="A93" t="str">
            <v>Americas Int'l Hold. LTD. Input</v>
          </cell>
        </row>
        <row r="94">
          <cell r="A94" t="str">
            <v>Andres (Dominican Republic)</v>
          </cell>
        </row>
        <row r="95">
          <cell r="A95" t="str">
            <v>Andres BV, Input</v>
          </cell>
        </row>
        <row r="96">
          <cell r="A96" t="str">
            <v>ANDRES_CONADJ</v>
          </cell>
        </row>
        <row r="97">
          <cell r="A97" t="str">
            <v>ANGEL_FALLS_INP</v>
          </cell>
        </row>
        <row r="98">
          <cell r="A98" t="str">
            <v>Anhui Liyuan-AES Power Co. Ltd.</v>
          </cell>
        </row>
        <row r="99">
          <cell r="A99" t="str">
            <v>Anhui Power Co. (L) Ltd.</v>
          </cell>
        </row>
        <row r="100">
          <cell r="A100" t="str">
            <v>Anhui Power Consolidation - Adjustment</v>
          </cell>
        </row>
        <row r="101">
          <cell r="A101" t="str">
            <v>Argentina Investments, Ltd (Cayman)</v>
          </cell>
        </row>
        <row r="102">
          <cell r="A102" t="str">
            <v>Asociados de Electridad, SA Input</v>
          </cell>
        </row>
        <row r="103">
          <cell r="A103" t="str">
            <v>Atlantic Basin Services, Ltd</v>
          </cell>
        </row>
        <row r="104">
          <cell r="A104" t="str">
            <v>Atlantic SGA Input</v>
          </cell>
        </row>
        <row r="105">
          <cell r="A105" t="str">
            <v>Aurora Inc.</v>
          </cell>
        </row>
        <row r="106">
          <cell r="A106" t="str">
            <v>Australia Holding, BV Input</v>
          </cell>
        </row>
        <row r="107">
          <cell r="A107" t="str">
            <v>Baltic Holdings BV Input</v>
          </cell>
        </row>
        <row r="108">
          <cell r="A108" t="str">
            <v>Barka Holding Ltd Input</v>
          </cell>
        </row>
        <row r="109">
          <cell r="A109" t="str">
            <v>BARKA_CONADJ</v>
          </cell>
        </row>
        <row r="110">
          <cell r="A110" t="str">
            <v>Barry Ltd.</v>
          </cell>
        </row>
        <row r="111">
          <cell r="A111" t="str">
            <v>Barry Operations (UK)</v>
          </cell>
        </row>
        <row r="112">
          <cell r="A112" t="str">
            <v>Beauvoir BV</v>
          </cell>
        </row>
        <row r="113">
          <cell r="A113" t="str">
            <v>Beaver Valley LLC</v>
          </cell>
        </row>
        <row r="114">
          <cell r="A114" t="str">
            <v>Belfast West, Ltd.</v>
          </cell>
        </row>
        <row r="115">
          <cell r="A115" t="str">
            <v>Borsod Energetikia Kft. Input</v>
          </cell>
        </row>
        <row r="116">
          <cell r="A116" t="str">
            <v>Brasil Electrica</v>
          </cell>
        </row>
        <row r="117">
          <cell r="A117" t="str">
            <v>Brazil International Holdings</v>
          </cell>
        </row>
        <row r="118">
          <cell r="A118" t="str">
            <v>Brazil, Inc. Input</v>
          </cell>
        </row>
        <row r="119">
          <cell r="A119" t="str">
            <v>BV Operations LLC</v>
          </cell>
        </row>
        <row r="120">
          <cell r="A120" t="str">
            <v>CAESS Distribution Input</v>
          </cell>
        </row>
        <row r="121">
          <cell r="A121" t="str">
            <v>Caess Input</v>
          </cell>
        </row>
        <row r="122">
          <cell r="A122" t="str">
            <v>Caracoles SRL</v>
          </cell>
        </row>
        <row r="123">
          <cell r="A123" t="str">
            <v>Caribbean Services, Inc.</v>
          </cell>
        </row>
        <row r="124">
          <cell r="A124" t="str">
            <v>Cartagena Holdings BV</v>
          </cell>
        </row>
        <row r="125">
          <cell r="A125" t="str">
            <v>Cavanal Minerals, Inc. Input</v>
          </cell>
        </row>
        <row r="126">
          <cell r="A126" t="str">
            <v>Cayman Is. Holdings, Ltd. Input</v>
          </cell>
        </row>
        <row r="127">
          <cell r="A127" t="str">
            <v>Cayuga, LLC</v>
          </cell>
        </row>
        <row r="128">
          <cell r="A128" t="str">
            <v>Cemig High Level</v>
          </cell>
        </row>
        <row r="129">
          <cell r="A129" t="str">
            <v>Cemig Holdings</v>
          </cell>
        </row>
        <row r="130">
          <cell r="A130" t="str">
            <v>Central America Electric Light Input</v>
          </cell>
        </row>
        <row r="131">
          <cell r="A131" t="str">
            <v>Central Termica San Nicolas</v>
          </cell>
        </row>
        <row r="132">
          <cell r="A132" t="str">
            <v>Central Valley Fuels Management, Inc.</v>
          </cell>
        </row>
        <row r="133">
          <cell r="A133" t="str">
            <v>Cesco (India)</v>
          </cell>
        </row>
        <row r="134">
          <cell r="A134" t="str">
            <v>Chengdu AES Kaihua Gas Turbine Power Co.</v>
          </cell>
        </row>
        <row r="135">
          <cell r="A135" t="str">
            <v>Chengdu Consolidation - Adjustment</v>
          </cell>
        </row>
        <row r="136">
          <cell r="A136" t="str">
            <v>Chengdu Power Co. (L) Ltd. (Labuan)</v>
          </cell>
        </row>
        <row r="137">
          <cell r="A137" t="str">
            <v>Chigen Co (L)</v>
          </cell>
        </row>
        <row r="138">
          <cell r="A138" t="str">
            <v>Chigen Holding (L)</v>
          </cell>
        </row>
        <row r="139">
          <cell r="A139" t="str">
            <v>Chigen Input</v>
          </cell>
        </row>
        <row r="140">
          <cell r="A140" t="str">
            <v>China Co.</v>
          </cell>
        </row>
        <row r="141">
          <cell r="A141" t="str">
            <v>China Corp. Input</v>
          </cell>
        </row>
        <row r="142">
          <cell r="A142" t="str">
            <v>China Holding Co. Input</v>
          </cell>
        </row>
        <row r="143">
          <cell r="A143" t="str">
            <v>China Power Holding</v>
          </cell>
        </row>
        <row r="144">
          <cell r="A144" t="str">
            <v>Chivor S.A. ESP.</v>
          </cell>
        </row>
        <row r="145">
          <cell r="A145" t="str">
            <v>Chongqing Nanchuan Aixi Power Co. Ltd.</v>
          </cell>
        </row>
        <row r="146">
          <cell r="A146" t="str">
            <v>Cilcorp</v>
          </cell>
        </row>
        <row r="147">
          <cell r="A147" t="str">
            <v>Clesa GAAP Input</v>
          </cell>
        </row>
        <row r="148">
          <cell r="A148" t="str">
            <v>Clesa Pre-GAAP Input</v>
          </cell>
        </row>
        <row r="149">
          <cell r="A149" t="str">
            <v>Connecticut Mgmt. Co., (DE) Input</v>
          </cell>
        </row>
        <row r="150">
          <cell r="A150" t="str">
            <v>Corp EMD Ventures BV</v>
          </cell>
        </row>
        <row r="151">
          <cell r="A151" t="str">
            <v>Creative Res Input</v>
          </cell>
        </row>
        <row r="152">
          <cell r="A152" t="str">
            <v>Dahe</v>
          </cell>
        </row>
        <row r="153">
          <cell r="A153" t="str">
            <v>Delano Energy Copmany Inc. - Input</v>
          </cell>
        </row>
        <row r="154">
          <cell r="A154" t="str">
            <v>Distribucion Dominican Ltd, Input</v>
          </cell>
        </row>
        <row r="155">
          <cell r="A155" t="str">
            <v>Distribution East, Ltd. Input</v>
          </cell>
        </row>
        <row r="156">
          <cell r="A156" t="str">
            <v>Dominican Power Partners, LDC (Cayman)</v>
          </cell>
        </row>
        <row r="157">
          <cell r="A157" t="str">
            <v>Dominicana SA</v>
          </cell>
        </row>
        <row r="158">
          <cell r="A158" t="str">
            <v>Drax Top Level Adjusting Entries</v>
          </cell>
        </row>
        <row r="159">
          <cell r="A159" t="str">
            <v>Eastern Energy Input</v>
          </cell>
        </row>
        <row r="160">
          <cell r="A160" t="str">
            <v>Eastern Energy. LP Input</v>
          </cell>
        </row>
        <row r="161">
          <cell r="A161" t="str">
            <v>EDC Holding LLC, (US) INP</v>
          </cell>
        </row>
        <row r="162">
          <cell r="A162" t="str">
            <v>EDC Ireland Co (Ireland)</v>
          </cell>
        </row>
        <row r="163">
          <cell r="A163" t="str">
            <v>EDC, CA and CEDC, CA</v>
          </cell>
        </row>
        <row r="164">
          <cell r="A164" t="str">
            <v>EDELAP Top Level Adjusting Entity</v>
          </cell>
        </row>
        <row r="165">
          <cell r="A165" t="str">
            <v>EDEN_EDES Top Level Adjusting Entity</v>
          </cell>
        </row>
        <row r="166">
          <cell r="A166" t="str">
            <v>EEO (El Salvador)</v>
          </cell>
        </row>
        <row r="167">
          <cell r="A167" t="str">
            <v>EEO Distribution Input</v>
          </cell>
        </row>
        <row r="168">
          <cell r="A168" t="str">
            <v>EGE Chiriqui/Bayano SA (Panama)</v>
          </cell>
        </row>
        <row r="169">
          <cell r="A169" t="str">
            <v>El Faro Generating, LTD. Input</v>
          </cell>
        </row>
        <row r="170">
          <cell r="A170" t="str">
            <v>El Salvador Distribution Ventures Input</v>
          </cell>
        </row>
        <row r="171">
          <cell r="A171" t="str">
            <v>El Salvador Electric Light Input</v>
          </cell>
        </row>
        <row r="172">
          <cell r="A172" t="str">
            <v>El Salvador Energy Holdings Input</v>
          </cell>
        </row>
        <row r="173">
          <cell r="A173" t="str">
            <v>Eletronet SA (Brazil) Telecom</v>
          </cell>
        </row>
        <row r="174">
          <cell r="A174" t="str">
            <v>Elsta BV</v>
          </cell>
        </row>
        <row r="175">
          <cell r="A175" t="str">
            <v>Elsta BV &amp; CV (Netherlands)</v>
          </cell>
        </row>
        <row r="176">
          <cell r="A176" t="str">
            <v>Elsta BV (Netherlands) Input</v>
          </cell>
        </row>
        <row r="177">
          <cell r="A177" t="str">
            <v>EMD Ventures BV</v>
          </cell>
        </row>
        <row r="178">
          <cell r="A178" t="str">
            <v>Empr Distr de Elec del Este</v>
          </cell>
        </row>
        <row r="179">
          <cell r="A179" t="str">
            <v>Empressa Electrica De El Sal Input</v>
          </cell>
        </row>
        <row r="180">
          <cell r="A180" t="str">
            <v>Endeavor Development</v>
          </cell>
        </row>
        <row r="181">
          <cell r="A181" t="str">
            <v>Energia Cartagena SRL</v>
          </cell>
        </row>
        <row r="182">
          <cell r="A182" t="str">
            <v>Energy Ltd.</v>
          </cell>
        </row>
        <row r="183">
          <cell r="A183" t="str">
            <v>Enterprise Development</v>
          </cell>
        </row>
        <row r="184">
          <cell r="A184" t="str">
            <v>ESTI_PANAMA_HLD_INP</v>
          </cell>
        </row>
        <row r="185">
          <cell r="A185" t="str">
            <v>Fifoots Point, Ltd.</v>
          </cell>
        </row>
        <row r="186">
          <cell r="A186" t="str">
            <v>Frontier Texas</v>
          </cell>
        </row>
        <row r="187">
          <cell r="A187" t="str">
            <v>GENER Energia Verde</v>
          </cell>
        </row>
        <row r="188">
          <cell r="A188" t="str">
            <v>GENER Essa Input</v>
          </cell>
        </row>
        <row r="189">
          <cell r="A189" t="str">
            <v>Gener Input</v>
          </cell>
        </row>
        <row r="190">
          <cell r="A190" t="str">
            <v>GENER Norgener Input</v>
          </cell>
        </row>
        <row r="191">
          <cell r="A191" t="str">
            <v>GENER Overhead</v>
          </cell>
        </row>
        <row r="192">
          <cell r="A192" t="str">
            <v>Georgia Holdings BV (Neth), Input</v>
          </cell>
        </row>
        <row r="193">
          <cell r="A193" t="str">
            <v>Gitic</v>
          </cell>
        </row>
        <row r="194">
          <cell r="A194" t="str">
            <v>Great Plains Development Co Input</v>
          </cell>
        </row>
        <row r="195">
          <cell r="A195" t="str">
            <v>Greenidge, LLC</v>
          </cell>
        </row>
        <row r="196">
          <cell r="A196" t="str">
            <v>Guangxi</v>
          </cell>
        </row>
        <row r="197">
          <cell r="A197" t="str">
            <v>Guayama Holdings BV</v>
          </cell>
        </row>
        <row r="198">
          <cell r="A198" t="str">
            <v>Hanrahan SG&amp;A</v>
          </cell>
        </row>
        <row r="199">
          <cell r="A199" t="str">
            <v>Haripur (Pvt), Ltd</v>
          </cell>
        </row>
        <row r="200">
          <cell r="A200" t="str">
            <v>Haripur Consolidation - Adjustment</v>
          </cell>
        </row>
        <row r="201">
          <cell r="A201" t="str">
            <v>Hawaii Mgmt. Co. (DE) Input</v>
          </cell>
        </row>
        <row r="202">
          <cell r="A202" t="str">
            <v>Hawaii, Inc. (DE)</v>
          </cell>
        </row>
        <row r="203">
          <cell r="A203" t="str">
            <v>Hebei</v>
          </cell>
        </row>
        <row r="204">
          <cell r="A204" t="str">
            <v>Hefei Flash Consolidation - Adjustment</v>
          </cell>
        </row>
        <row r="205">
          <cell r="A205" t="str">
            <v>Hefei Zhongli Energy Co. Ltd.</v>
          </cell>
        </row>
        <row r="206">
          <cell r="A206" t="str">
            <v>Helong Power</v>
          </cell>
        </row>
        <row r="207">
          <cell r="A207" t="str">
            <v>Hemphill P&amp;L Co. GP</v>
          </cell>
        </row>
        <row r="208">
          <cell r="A208" t="str">
            <v>Hickling, LLC</v>
          </cell>
        </row>
        <row r="209">
          <cell r="A209" t="str">
            <v>Hidroelectrica Alicura, SA (Argentina)</v>
          </cell>
        </row>
        <row r="210">
          <cell r="A210" t="str">
            <v>Hipotecaria San Miguel</v>
          </cell>
        </row>
        <row r="211">
          <cell r="A211" t="str">
            <v>Hipotecaria Santa Ana Ltda</v>
          </cell>
        </row>
        <row r="212">
          <cell r="A212" t="str">
            <v>Hunan Xiangci-AES Hydro. Power Co.</v>
          </cell>
        </row>
        <row r="213">
          <cell r="A213" t="str">
            <v>Huntington Beach</v>
          </cell>
        </row>
        <row r="214">
          <cell r="A214" t="str">
            <v>India Holding Co. Inp</v>
          </cell>
        </row>
        <row r="215">
          <cell r="A215" t="str">
            <v>India Pvt Ltd Bd</v>
          </cell>
        </row>
        <row r="216">
          <cell r="A216" t="str">
            <v>Indian Queen Power, Ltd. (UK)</v>
          </cell>
        </row>
        <row r="217">
          <cell r="A217" t="str">
            <v>Indian Queens Holding Input</v>
          </cell>
        </row>
        <row r="218">
          <cell r="A218" t="str">
            <v>Indian Queens Operations, Ltd.</v>
          </cell>
        </row>
        <row r="219">
          <cell r="A219" t="str">
            <v>Infoenergy LTDA</v>
          </cell>
        </row>
        <row r="220">
          <cell r="A220" t="str">
            <v>Infovias Telecom Project Co. (Brazil)</v>
          </cell>
        </row>
        <row r="221">
          <cell r="A221" t="str">
            <v>Intricity Inc - Input</v>
          </cell>
        </row>
        <row r="222">
          <cell r="A222" t="str">
            <v>Inversora de San Nicholas S.A. Input</v>
          </cell>
        </row>
        <row r="223">
          <cell r="A223" t="str">
            <v>IPALCO Enterprises, Inc.</v>
          </cell>
        </row>
        <row r="224">
          <cell r="A224" t="str">
            <v>Ironwood LLC</v>
          </cell>
        </row>
        <row r="225">
          <cell r="A225" t="str">
            <v>Ironwood, Inc. Input</v>
          </cell>
        </row>
        <row r="226">
          <cell r="A226" t="str">
            <v>Ironwood_Top Level Adjusting Entries</v>
          </cell>
        </row>
        <row r="227">
          <cell r="A227" t="str">
            <v>Itabo Input</v>
          </cell>
        </row>
        <row r="228">
          <cell r="A228" t="str">
            <v>Jennison, LLC</v>
          </cell>
        </row>
        <row r="229">
          <cell r="A229" t="str">
            <v>Jiangsu</v>
          </cell>
        </row>
        <row r="230">
          <cell r="A230" t="str">
            <v>Jiaozuo AES Wan Fang  Power Co. Ltd.</v>
          </cell>
        </row>
        <row r="231">
          <cell r="A231" t="str">
            <v>Jiaozuo Power Partners L.P. Input</v>
          </cell>
        </row>
        <row r="232">
          <cell r="A232" t="str">
            <v>Kelanitissa Consolidation - Adjustment</v>
          </cell>
        </row>
        <row r="233">
          <cell r="A233" t="str">
            <v>Kelanitissa Limited</v>
          </cell>
        </row>
        <row r="234">
          <cell r="A234" t="str">
            <v>Keystone LLC - Input</v>
          </cell>
        </row>
        <row r="235">
          <cell r="A235" t="str">
            <v>Kievollenergo Input</v>
          </cell>
        </row>
        <row r="236">
          <cell r="A236" t="str">
            <v>Kilroot Electric Limited (Caymen)</v>
          </cell>
        </row>
        <row r="237">
          <cell r="A237" t="str">
            <v>Kilroot Power, Ltd. (UK) - Input</v>
          </cell>
        </row>
        <row r="238">
          <cell r="A238" t="str">
            <v>Kingston Cogen Limited P/S</v>
          </cell>
        </row>
        <row r="239">
          <cell r="A239" t="str">
            <v>Korea Inc</v>
          </cell>
        </row>
        <row r="240">
          <cell r="A240" t="str">
            <v>Kraftwerks Permnitz</v>
          </cell>
        </row>
        <row r="241">
          <cell r="A241" t="str">
            <v>Lake Worth Generation LLC</v>
          </cell>
        </row>
        <row r="242">
          <cell r="A242" t="str">
            <v>Lal Pir, Ltd.</v>
          </cell>
        </row>
        <row r="243">
          <cell r="A243" t="str">
            <v>Lightmetro High Level</v>
          </cell>
        </row>
        <row r="244">
          <cell r="A244" t="str">
            <v>Londonderry, LLC</v>
          </cell>
        </row>
        <row r="245">
          <cell r="A245" t="str">
            <v>Los Mina Top Level Adjusting Entity</v>
          </cell>
        </row>
        <row r="246">
          <cell r="A246" t="str">
            <v>Lyukobanya Coal Mine</v>
          </cell>
        </row>
        <row r="247">
          <cell r="A247" t="str">
            <v>Madison Holding BV. Input</v>
          </cell>
        </row>
        <row r="248">
          <cell r="A248" t="str">
            <v>Maikuben West CJSC - Input</v>
          </cell>
        </row>
        <row r="249">
          <cell r="A249" t="str">
            <v>Mayan Holdings SRL de CV Input</v>
          </cell>
        </row>
        <row r="250">
          <cell r="A250" t="str">
            <v>Medina Valley Cogen (No. 4) LLC</v>
          </cell>
        </row>
        <row r="251">
          <cell r="A251" t="str">
            <v>Medway Electric Ltd.</v>
          </cell>
        </row>
        <row r="252">
          <cell r="A252" t="str">
            <v>Medway Operations, Ltd.</v>
          </cell>
        </row>
        <row r="253">
          <cell r="A253" t="str">
            <v>Medway Power Ltd.</v>
          </cell>
        </row>
        <row r="254">
          <cell r="A254" t="str">
            <v>MEGHNAGHAT_CONADJ</v>
          </cell>
        </row>
        <row r="255">
          <cell r="A255" t="str">
            <v>Mendota Biomass Power, Ltd.</v>
          </cell>
        </row>
        <row r="256">
          <cell r="A256" t="str">
            <v>Mercury Cayman Holdings, Ltd. Input</v>
          </cell>
        </row>
        <row r="257">
          <cell r="A257" t="str">
            <v>Merida III SRL de CV</v>
          </cell>
        </row>
        <row r="258">
          <cell r="A258" t="str">
            <v>Merida Mgmt. Services Input</v>
          </cell>
        </row>
        <row r="259">
          <cell r="A259" t="str">
            <v>Merida Operaciones SRL de CV</v>
          </cell>
        </row>
        <row r="260">
          <cell r="A260" t="str">
            <v>Metro Telecom Input</v>
          </cell>
        </row>
        <row r="261">
          <cell r="A261" t="str">
            <v>Mexico Development, Inc,</v>
          </cell>
        </row>
        <row r="262">
          <cell r="A262" t="str">
            <v>Mexico Farms, Inc. (US) Input</v>
          </cell>
        </row>
        <row r="263">
          <cell r="A263" t="str">
            <v>Middelzee Holdings BV Input</v>
          </cell>
        </row>
        <row r="264">
          <cell r="A264" t="str">
            <v>Monroe Holdings, BV (Nether) Input</v>
          </cell>
        </row>
        <row r="265">
          <cell r="A265" t="str">
            <v>Mountain View Power Dev Co LLC</v>
          </cell>
        </row>
        <row r="266">
          <cell r="A266" t="str">
            <v>Mountainview Power Company</v>
          </cell>
        </row>
        <row r="267">
          <cell r="A267" t="str">
            <v>Mt Stuart BV Input</v>
          </cell>
        </row>
        <row r="268">
          <cell r="A268" t="str">
            <v>Mt. Stuart General Partnership</v>
          </cell>
        </row>
        <row r="269">
          <cell r="A269" t="str">
            <v>MTKVARI</v>
          </cell>
        </row>
        <row r="270">
          <cell r="A270" t="str">
            <v>New Energy Ventures, Inc.</v>
          </cell>
        </row>
        <row r="271">
          <cell r="A271" t="str">
            <v>Nigen Ltd. (UK) Input</v>
          </cell>
        </row>
        <row r="272">
          <cell r="A272" t="str">
            <v>Nigeria Barge Ltd</v>
          </cell>
        </row>
        <row r="273">
          <cell r="A273" t="str">
            <v>NY Funding, LLC</v>
          </cell>
        </row>
        <row r="274">
          <cell r="A274" t="str">
            <v>NY Holdings, LLC Input</v>
          </cell>
        </row>
        <row r="275">
          <cell r="A275" t="str">
            <v>Oasis</v>
          </cell>
        </row>
        <row r="276">
          <cell r="A276" t="str">
            <v>Oasis Finco, Ltd</v>
          </cell>
        </row>
        <row r="277">
          <cell r="A277" t="str">
            <v>Ocean Express LLC</v>
          </cell>
        </row>
        <row r="278">
          <cell r="A278" t="str">
            <v>Ocean LNG, Ltd - Input</v>
          </cell>
        </row>
        <row r="279">
          <cell r="A279" t="str">
            <v>Odyssey LLC</v>
          </cell>
        </row>
        <row r="280">
          <cell r="A280" t="str">
            <v>OPGC Consoliadtion adjustment entity</v>
          </cell>
        </row>
        <row r="281">
          <cell r="A281" t="str">
            <v>Orient Development</v>
          </cell>
        </row>
        <row r="282">
          <cell r="A282" t="str">
            <v>Ottana</v>
          </cell>
        </row>
        <row r="283">
          <cell r="A283" t="str">
            <v>Pacific Development - Input</v>
          </cell>
        </row>
        <row r="284">
          <cell r="A284" t="str">
            <v>Pak Gen Co.</v>
          </cell>
        </row>
        <row r="285">
          <cell r="A285" t="str">
            <v>Pak Gen Holdings Inc. Input</v>
          </cell>
        </row>
        <row r="286">
          <cell r="A286" t="str">
            <v>Pakistan Holdings Input</v>
          </cell>
        </row>
        <row r="287">
          <cell r="A287" t="str">
            <v>Parana IHC, Ltd. Input</v>
          </cell>
        </row>
        <row r="288">
          <cell r="A288" t="str">
            <v>Pasadena,Inc.</v>
          </cell>
        </row>
        <row r="289">
          <cell r="A289" t="str">
            <v>Placerita Input</v>
          </cell>
        </row>
        <row r="290">
          <cell r="A290" t="str">
            <v>Placerita Oil Co., Inc. (DE)</v>
          </cell>
        </row>
        <row r="291">
          <cell r="A291" t="str">
            <v>Power Direct, Inc, Input</v>
          </cell>
        </row>
        <row r="292">
          <cell r="A292" t="str">
            <v>Power Direct, LLC</v>
          </cell>
        </row>
        <row r="293">
          <cell r="A293" t="str">
            <v>Prachinburi Holdings BV</v>
          </cell>
        </row>
        <row r="294">
          <cell r="A294" t="str">
            <v>Prescott LLC</v>
          </cell>
        </row>
        <row r="295">
          <cell r="A295" t="str">
            <v>Puerto Rico L.P. (US)</v>
          </cell>
        </row>
        <row r="296">
          <cell r="A296" t="str">
            <v>Puerto Rico, Inc. (US) Input</v>
          </cell>
        </row>
        <row r="297">
          <cell r="A297" t="str">
            <v>QATAR_JV</v>
          </cell>
        </row>
        <row r="298">
          <cell r="A298" t="str">
            <v>Ras Laffan Power Co.</v>
          </cell>
        </row>
        <row r="299">
          <cell r="A299" t="str">
            <v>RAS_LAFFAN_CONADJ</v>
          </cell>
        </row>
        <row r="300">
          <cell r="A300" t="str">
            <v>Red Oak, Inc. Input</v>
          </cell>
        </row>
        <row r="301">
          <cell r="A301" t="str">
            <v>Redondo Beach</v>
          </cell>
        </row>
        <row r="302">
          <cell r="A302" t="str">
            <v>Rio De Janerio Input</v>
          </cell>
        </row>
        <row r="303">
          <cell r="A303" t="str">
            <v>River Mountain</v>
          </cell>
        </row>
        <row r="304">
          <cell r="A304" t="str">
            <v>Riverside Canal Power</v>
          </cell>
        </row>
        <row r="305">
          <cell r="A305" t="str">
            <v>San Francisco Energy</v>
          </cell>
        </row>
        <row r="306">
          <cell r="A306" t="str">
            <v>SEI de Argentina, SA (Argentina) Input</v>
          </cell>
        </row>
        <row r="307">
          <cell r="A307" t="str">
            <v>SEI y Asociados de Argentina, SA Input</v>
          </cell>
        </row>
        <row r="308">
          <cell r="A308" t="str">
            <v>Services, LTD</v>
          </cell>
        </row>
        <row r="309">
          <cell r="A309" t="str">
            <v>Shulbinsk GES, LSC</v>
          </cell>
        </row>
        <row r="310">
          <cell r="A310" t="str">
            <v>Shygys Energy LLP (Kaz)Op</v>
          </cell>
        </row>
        <row r="311">
          <cell r="A311" t="str">
            <v>Silk Road Holdings BV Input</v>
          </cell>
        </row>
        <row r="312">
          <cell r="A312" t="str">
            <v>Silk Road, Inc.</v>
          </cell>
        </row>
        <row r="313">
          <cell r="A313" t="str">
            <v>Sino-American Energy (BVI)</v>
          </cell>
        </row>
        <row r="314">
          <cell r="A314" t="str">
            <v>Sirocco Holdings BV</v>
          </cell>
        </row>
        <row r="315">
          <cell r="A315" t="str">
            <v>Sogrinsk TETS, LLP</v>
          </cell>
        </row>
        <row r="316">
          <cell r="A316" t="str">
            <v>Somerset Railroad Corporation</v>
          </cell>
        </row>
        <row r="317">
          <cell r="A317" t="str">
            <v>Somerset, LLC</v>
          </cell>
        </row>
        <row r="318">
          <cell r="A318" t="str">
            <v>Sonel SA Input</v>
          </cell>
        </row>
        <row r="319">
          <cell r="A319" t="str">
            <v>Songal Ltd.</v>
          </cell>
        </row>
        <row r="320">
          <cell r="A320" t="str">
            <v>Southington, LLC</v>
          </cell>
        </row>
        <row r="321">
          <cell r="A321" t="str">
            <v>ST Ekibastuz, LLP</v>
          </cell>
        </row>
        <row r="322">
          <cell r="A322" t="str">
            <v>Star Natural Gas Company</v>
          </cell>
        </row>
        <row r="323">
          <cell r="A323" t="str">
            <v>Summit Generation (UK) Input</v>
          </cell>
        </row>
        <row r="324">
          <cell r="A324" t="str">
            <v>Suntree Power, Ltd.</v>
          </cell>
        </row>
        <row r="325">
          <cell r="A325" t="str">
            <v>Taiwan Inc.</v>
          </cell>
        </row>
        <row r="326">
          <cell r="A326" t="str">
            <v>Tau Power BV Input</v>
          </cell>
        </row>
        <row r="327">
          <cell r="A327" t="str">
            <v>Telasi JSC</v>
          </cell>
        </row>
        <row r="328">
          <cell r="A328" t="str">
            <v>TermoAndes</v>
          </cell>
        </row>
        <row r="329">
          <cell r="A329" t="str">
            <v>Terneuzen Cogen BV (Netherlands) Input</v>
          </cell>
        </row>
        <row r="330">
          <cell r="A330" t="str">
            <v>Terneuzen Mgt. Svc BV</v>
          </cell>
        </row>
        <row r="331">
          <cell r="A331" t="str">
            <v>Texas Funding LLC Input</v>
          </cell>
        </row>
        <row r="332">
          <cell r="A332" t="str">
            <v>Thames, Inc.</v>
          </cell>
        </row>
        <row r="333">
          <cell r="A333" t="str">
            <v>Thermo Ecotek Corporation</v>
          </cell>
        </row>
        <row r="334">
          <cell r="A334" t="str">
            <v>Thermo Euro Ventures</v>
          </cell>
        </row>
        <row r="335">
          <cell r="A335" t="str">
            <v>Think AES SG&amp;A</v>
          </cell>
        </row>
        <row r="336">
          <cell r="A336" t="str">
            <v>Thomas Holdings BV</v>
          </cell>
        </row>
        <row r="337">
          <cell r="A337" t="str">
            <v>Tian Fu Power Co. (L) Ltd.</v>
          </cell>
        </row>
        <row r="338">
          <cell r="A338" t="str">
            <v>Tian Fu Power Co. Ltd. Input</v>
          </cell>
        </row>
        <row r="339">
          <cell r="A339" t="str">
            <v>TIETE High Level</v>
          </cell>
        </row>
        <row r="340">
          <cell r="A340" t="str">
            <v>Tisza Eromu RT Input</v>
          </cell>
        </row>
        <row r="341">
          <cell r="A341" t="str">
            <v>Tiszapalkonya Plant Input</v>
          </cell>
        </row>
        <row r="342">
          <cell r="A342" t="str">
            <v>Totem Power LLC</v>
          </cell>
        </row>
        <row r="343">
          <cell r="A343" t="str">
            <v>Tractebel Power Ltd. Input</v>
          </cell>
        </row>
        <row r="344">
          <cell r="A344" t="str">
            <v>Transpower Australia Pty Ltd</v>
          </cell>
        </row>
        <row r="345">
          <cell r="A345" t="str">
            <v>Transpower Pvt Ltd</v>
          </cell>
        </row>
        <row r="346">
          <cell r="A346" t="str">
            <v>Transpower, Inc. Input</v>
          </cell>
        </row>
        <row r="347">
          <cell r="A347" t="str">
            <v>UK Holdings</v>
          </cell>
        </row>
        <row r="348">
          <cell r="A348" t="str">
            <v>UK Retail Input Company</v>
          </cell>
        </row>
        <row r="349">
          <cell r="A349" t="str">
            <v>Unmapped Intercompany</v>
          </cell>
        </row>
        <row r="350">
          <cell r="A350" t="str">
            <v>Uruguaiana Holdings  Input</v>
          </cell>
        </row>
        <row r="351">
          <cell r="A351" t="str">
            <v>Uruguaiana Ltda.</v>
          </cell>
        </row>
        <row r="352">
          <cell r="A352" t="str">
            <v>Ust-Kamenogorsk GES, LLP</v>
          </cell>
        </row>
        <row r="353">
          <cell r="A353" t="str">
            <v>Ust-Kamenogorsk, TETS, LLP</v>
          </cell>
        </row>
        <row r="354">
          <cell r="A354" t="str">
            <v>Venezuela Finance, LTD (UK)</v>
          </cell>
        </row>
        <row r="355">
          <cell r="A355" t="str">
            <v>Victoria Partners, BV</v>
          </cell>
        </row>
        <row r="356">
          <cell r="A356" t="str">
            <v>Warrior Run Funding LLC Input</v>
          </cell>
        </row>
        <row r="357">
          <cell r="A357" t="str">
            <v>Warrior Run Limited Partnership</v>
          </cell>
        </row>
        <row r="358">
          <cell r="A358" t="str">
            <v>Warrior Run Top Level Adjusting Entity</v>
          </cell>
        </row>
        <row r="359">
          <cell r="A359" t="str">
            <v>Warrior Run, Inc. Input</v>
          </cell>
        </row>
        <row r="360">
          <cell r="A360" t="str">
            <v>Washington Holdings BV, Input</v>
          </cell>
        </row>
        <row r="361">
          <cell r="A361" t="str">
            <v>Western MD Management, Inc. Input</v>
          </cell>
        </row>
        <row r="362">
          <cell r="A362" t="str">
            <v>Westover, LLC</v>
          </cell>
        </row>
        <row r="363">
          <cell r="A363" t="str">
            <v>Whitefield P&amp;L Co. GP</v>
          </cell>
        </row>
        <row r="364">
          <cell r="A364" t="str">
            <v>Wuhu Consolidation - Adjustment</v>
          </cell>
        </row>
        <row r="365">
          <cell r="A365" t="str">
            <v>Wuhu Shaoda Electric Power Develop Co</v>
          </cell>
        </row>
        <row r="366">
          <cell r="A366" t="str">
            <v>Xiangci Flash Consolidation - Adjustment</v>
          </cell>
        </row>
        <row r="367">
          <cell r="A367" t="str">
            <v>Yangcheng Consolidation - Adjustment</v>
          </cell>
        </row>
        <row r="368">
          <cell r="A368" t="str">
            <v>Yangcheng International Power Co. (PRC)</v>
          </cell>
        </row>
        <row r="369">
          <cell r="A369" t="str">
            <v>Yangchun Fuyang Diesel Engine Power Co.</v>
          </cell>
        </row>
        <row r="370">
          <cell r="A370" t="str">
            <v>Yangchun Input</v>
          </cell>
        </row>
        <row r="371">
          <cell r="A371" t="str">
            <v>Yucatan SRL de CV Input</v>
          </cell>
        </row>
        <row r="372">
          <cell r="A372" t="str">
            <v>Zeg SP Zo.o</v>
          </cell>
        </row>
      </sheetData>
      <sheetData sheetId="13" refreshError="1">
        <row r="1">
          <cell r="A1" t="str">
            <v>America Group</v>
          </cell>
        </row>
        <row r="2">
          <cell r="A2" t="str">
            <v>Americas S. Group</v>
          </cell>
        </row>
        <row r="3">
          <cell r="A3" t="str">
            <v>Andes Group</v>
          </cell>
        </row>
        <row r="4">
          <cell r="A4" t="str">
            <v>Atlantic Group</v>
          </cell>
        </row>
        <row r="5">
          <cell r="A5" t="str">
            <v>Aurora Group</v>
          </cell>
        </row>
        <row r="6">
          <cell r="A6" t="str">
            <v>Coral Group</v>
          </cell>
        </row>
        <row r="7">
          <cell r="A7" t="str">
            <v>Electric Group</v>
          </cell>
        </row>
        <row r="8">
          <cell r="A8" t="str">
            <v>Endeavor Group</v>
          </cell>
        </row>
        <row r="9">
          <cell r="A9" t="str">
            <v>Enterprise Group</v>
          </cell>
        </row>
        <row r="10">
          <cell r="A10" t="str">
            <v>Frontier Group</v>
          </cell>
        </row>
        <row r="11">
          <cell r="A11" t="str">
            <v>Gplains Group</v>
          </cell>
        </row>
        <row r="12">
          <cell r="A12" t="str">
            <v>Horizons Group</v>
          </cell>
        </row>
        <row r="13">
          <cell r="A13" t="str">
            <v>Oasis Group</v>
          </cell>
        </row>
        <row r="14">
          <cell r="A14" t="str">
            <v>Orient Group</v>
          </cell>
        </row>
        <row r="15">
          <cell r="A15" t="str">
            <v>Pacific Group</v>
          </cell>
        </row>
        <row r="16">
          <cell r="A16" t="str">
            <v>Sao Paulo Group</v>
          </cell>
        </row>
        <row r="17">
          <cell r="A17" t="str">
            <v>Silk Road Group</v>
          </cell>
        </row>
        <row r="18">
          <cell r="A18" t="str">
            <v>Sirocco Group</v>
          </cell>
        </row>
        <row r="19">
          <cell r="A19" t="str">
            <v>Think AES Group</v>
          </cell>
        </row>
        <row r="20">
          <cell r="A20" t="str">
            <v>Transpower Group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"/>
      <sheetName val="Depreciation 1"/>
      <sheetName val="Depreciation2"/>
      <sheetName val="PBC (fa balance SCALA)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s"/>
      <sheetName val="UK Pounds 2004"/>
      <sheetName val="Dutch crown 2004"/>
      <sheetName val="US Dollar 2004"/>
      <sheetName val=" Euro 2004"/>
      <sheetName val="Kgz Som 2004"/>
      <sheetName val="Russian Ruble 2004"/>
      <sheetName val="SDR 2004"/>
      <sheetName val="Uzbek Sum 2004"/>
      <sheetName val="Ukrainian griv.2004"/>
      <sheetName val="Swedish crown 2004"/>
      <sheetName val="Sweden Franc 2004"/>
    </sheetNames>
    <sheetDataSet>
      <sheetData sheetId="0"/>
      <sheetData sheetId="1"/>
      <sheetData sheetId="2"/>
      <sheetData sheetId="3">
        <row r="17">
          <cell r="C17">
            <v>143.33000000000001</v>
          </cell>
        </row>
        <row r="18">
          <cell r="C18">
            <v>143.33000000000001</v>
          </cell>
        </row>
        <row r="19">
          <cell r="C19">
            <v>143.33000000000001</v>
          </cell>
        </row>
        <row r="20">
          <cell r="C20">
            <v>143.33000000000001</v>
          </cell>
        </row>
        <row r="21">
          <cell r="C21">
            <v>143.33000000000001</v>
          </cell>
        </row>
        <row r="22">
          <cell r="C22">
            <v>142.91</v>
          </cell>
        </row>
        <row r="23">
          <cell r="C23">
            <v>142.66</v>
          </cell>
        </row>
        <row r="24">
          <cell r="C24">
            <v>142.35</v>
          </cell>
        </row>
        <row r="25">
          <cell r="C25">
            <v>142.15</v>
          </cell>
        </row>
        <row r="26">
          <cell r="C26">
            <v>142.63999999999999</v>
          </cell>
        </row>
        <row r="27">
          <cell r="C27">
            <v>142.63999999999999</v>
          </cell>
        </row>
        <row r="28">
          <cell r="C28">
            <v>142.63999999999999</v>
          </cell>
        </row>
        <row r="29">
          <cell r="C29">
            <v>142.6</v>
          </cell>
        </row>
        <row r="30">
          <cell r="C30">
            <v>142.08000000000001</v>
          </cell>
        </row>
        <row r="31">
          <cell r="C31">
            <v>141.62</v>
          </cell>
        </row>
        <row r="32">
          <cell r="C32">
            <v>141.29</v>
          </cell>
        </row>
        <row r="33">
          <cell r="C33">
            <v>141.36000000000001</v>
          </cell>
        </row>
        <row r="34">
          <cell r="C34">
            <v>141.36000000000001</v>
          </cell>
        </row>
        <row r="35">
          <cell r="C35">
            <v>141.36000000000001</v>
          </cell>
        </row>
        <row r="36">
          <cell r="C36">
            <v>141.35</v>
          </cell>
        </row>
        <row r="37">
          <cell r="C37">
            <v>140.5</v>
          </cell>
        </row>
        <row r="38">
          <cell r="C38">
            <v>139.80000000000001</v>
          </cell>
        </row>
        <row r="39">
          <cell r="C39">
            <v>139.87</v>
          </cell>
        </row>
        <row r="40">
          <cell r="C40">
            <v>139.71</v>
          </cell>
        </row>
        <row r="41">
          <cell r="C41">
            <v>139.71</v>
          </cell>
        </row>
        <row r="42">
          <cell r="C42">
            <v>139.71</v>
          </cell>
        </row>
        <row r="43">
          <cell r="C43">
            <v>139.5</v>
          </cell>
        </row>
        <row r="44">
          <cell r="C44">
            <v>139.53</v>
          </cell>
        </row>
        <row r="45">
          <cell r="C45">
            <v>139.4</v>
          </cell>
        </row>
        <row r="46">
          <cell r="C46">
            <v>139.38</v>
          </cell>
        </row>
        <row r="47">
          <cell r="C47">
            <v>139.41</v>
          </cell>
        </row>
        <row r="48">
          <cell r="C48">
            <v>139.41</v>
          </cell>
        </row>
        <row r="49">
          <cell r="C49">
            <v>139.41</v>
          </cell>
        </row>
        <row r="50">
          <cell r="C50">
            <v>139.41999999999999</v>
          </cell>
        </row>
        <row r="51">
          <cell r="C51">
            <v>139.47999999999999</v>
          </cell>
        </row>
        <row r="52">
          <cell r="C52">
            <v>139.38</v>
          </cell>
        </row>
        <row r="53">
          <cell r="C53">
            <v>139.41</v>
          </cell>
        </row>
        <row r="54">
          <cell r="C54">
            <v>139.28</v>
          </cell>
        </row>
        <row r="55">
          <cell r="C55">
            <v>139.28</v>
          </cell>
        </row>
        <row r="56">
          <cell r="C56">
            <v>139.28</v>
          </cell>
        </row>
        <row r="57">
          <cell r="C57">
            <v>139.25</v>
          </cell>
        </row>
        <row r="58">
          <cell r="C58">
            <v>139.22</v>
          </cell>
        </row>
        <row r="59">
          <cell r="C59">
            <v>139.16999999999999</v>
          </cell>
        </row>
        <row r="60">
          <cell r="C60">
            <v>139.13</v>
          </cell>
        </row>
        <row r="61">
          <cell r="C61">
            <v>139.09</v>
          </cell>
        </row>
        <row r="62">
          <cell r="C62">
            <v>139.09</v>
          </cell>
        </row>
        <row r="63">
          <cell r="C63">
            <v>139.09</v>
          </cell>
        </row>
        <row r="64">
          <cell r="C64">
            <v>139.05000000000001</v>
          </cell>
        </row>
        <row r="65">
          <cell r="C65">
            <v>139</v>
          </cell>
        </row>
        <row r="66">
          <cell r="C66">
            <v>138.97</v>
          </cell>
        </row>
        <row r="67">
          <cell r="C67">
            <v>138.86000000000001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А"/>
      <sheetName val="Б"/>
      <sheetName val="Таб 1"/>
      <sheetName val="Таб 1(a)"/>
      <sheetName val="Таб 2"/>
      <sheetName val="3"/>
      <sheetName val="Таб3"/>
      <sheetName val="Таб 4"/>
      <sheetName val="Таб 5"/>
      <sheetName val="Таб 6"/>
      <sheetName val="Таб 7"/>
      <sheetName val="Таб 8"/>
      <sheetName val="Таб 9 R"/>
      <sheetName val="Таб 10"/>
      <sheetName val="Таб 11 R"/>
      <sheetName val="Таб 12"/>
      <sheetName val="ТМЦ"/>
      <sheetName val="Таб 13 R"/>
      <sheetName val="14 Тенге"/>
      <sheetName val="14USD"/>
      <sheetName val="Таб 15 R"/>
      <sheetName val="Таб 16"/>
      <sheetName val="Таб-17 R"/>
      <sheetName val="Таб 18"/>
      <sheetName val="Таб 19"/>
      <sheetName val="Таб 20"/>
      <sheetName val="Таб 21"/>
      <sheetName val="Таб 22 R"/>
      <sheetName val="Таб 23"/>
      <sheetName val="Таб 24"/>
      <sheetName val="25 (2)"/>
      <sheetName val="26"/>
      <sheetName val="Таб 27 (уголь)"/>
      <sheetName val="Таб 27 (вскр)"/>
      <sheetName val="Таб 27 (щебень)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ormation"/>
      <sheetName val="BS"/>
      <sheetName val="PL"/>
      <sheetName val="Adjustments"/>
      <sheetName val="Shareholders' Equity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07"/>
      <sheetName val="IS07"/>
      <sheetName val="BS07"/>
      <sheetName val="CES07"/>
      <sheetName val="SCF07"/>
      <sheetName val="{2}Cash Flow Support"/>
      <sheetName val="LT Borrowings"/>
      <sheetName val="Client's FS draft"/>
      <sheetName val="AP07"/>
      <sheetName val="G&amp;A"/>
      <sheetName val="FC"/>
      <sheetName val="FA"/>
      <sheetName val="Tax"/>
      <sheetName val="DE"/>
      <sheetName val="Cash"/>
      <sheetName val="Prepaids"/>
      <sheetName val="ARO"/>
      <sheetName val="Deferred tax"/>
      <sheetName val="Additional Entries to TB"/>
      <sheetName val="Signed TB Mar 06 2008"/>
      <sheetName val="TB (3)"/>
      <sheetName val="%Capex"/>
      <sheetName val="671"/>
      <sheetName val="201"/>
      <sheetName val="BS"/>
      <sheetName val="IS"/>
      <sheetName val="Capital"/>
      <sheetName val="IFRS disclosures"/>
      <sheetName val="TB (2)"/>
      <sheetName val="Dislosure"/>
      <sheetName val="Tickmarks"/>
    </sheetNames>
    <sheetDataSet>
      <sheetData sheetId="0"/>
      <sheetData sheetId="1">
        <row r="17">
          <cell r="D17">
            <v>5329.2977588739295</v>
          </cell>
        </row>
      </sheetData>
      <sheetData sheetId="2">
        <row r="36">
          <cell r="D36">
            <v>178267.67484601645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9">
          <cell r="E229">
            <v>4533.43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4"/>
  <sheetViews>
    <sheetView topLeftCell="A34" workbookViewId="0">
      <selection sqref="A1:M66"/>
    </sheetView>
  </sheetViews>
  <sheetFormatPr defaultRowHeight="12.75" outlineLevelRow="1" outlineLevelCol="1" x14ac:dyDescent="0.2"/>
  <cols>
    <col min="1" max="1" width="47.7109375" style="82" customWidth="1"/>
    <col min="2" max="2" width="0.5703125" style="82" customWidth="1"/>
    <col min="3" max="3" width="6.7109375" style="82" customWidth="1"/>
    <col min="4" max="4" width="0.5703125" style="183" customWidth="1"/>
    <col min="5" max="9" width="11.7109375" style="82" hidden="1" customWidth="1" outlineLevel="1"/>
    <col min="10" max="10" width="14.7109375" style="183" customWidth="1" collapsed="1"/>
    <col min="11" max="11" width="0.5703125" style="183" customWidth="1"/>
    <col min="12" max="12" width="14.7109375" style="183" customWidth="1"/>
    <col min="13" max="13" width="11.140625" style="183" customWidth="1"/>
    <col min="14" max="16384" width="9.140625" style="183"/>
  </cols>
  <sheetData>
    <row r="1" spans="1:12" x14ac:dyDescent="0.2">
      <c r="A1" s="70" t="s">
        <v>135</v>
      </c>
      <c r="B1" s="138"/>
      <c r="C1" s="137"/>
      <c r="E1" s="137"/>
      <c r="F1" s="137"/>
      <c r="G1" s="138"/>
      <c r="H1" s="138"/>
      <c r="I1" s="138"/>
    </row>
    <row r="2" spans="1:12" x14ac:dyDescent="0.2">
      <c r="A2" s="107" t="s">
        <v>683</v>
      </c>
      <c r="B2" s="138"/>
      <c r="C2" s="137"/>
      <c r="E2" s="137"/>
      <c r="F2" s="137"/>
      <c r="G2" s="138"/>
      <c r="H2" s="138"/>
      <c r="I2" s="138"/>
    </row>
    <row r="3" spans="1:12" x14ac:dyDescent="0.2">
      <c r="A3" s="71"/>
      <c r="B3" s="138"/>
      <c r="C3" s="138"/>
      <c r="E3" s="106"/>
      <c r="F3" s="106"/>
      <c r="G3" s="138"/>
      <c r="H3" s="138"/>
      <c r="I3" s="138"/>
    </row>
    <row r="4" spans="1:12" ht="14.25" x14ac:dyDescent="0.2">
      <c r="A4" s="72" t="s">
        <v>224</v>
      </c>
      <c r="B4" s="140"/>
      <c r="C4" s="139"/>
      <c r="E4" s="139"/>
      <c r="F4" s="139"/>
      <c r="G4" s="139"/>
      <c r="H4" s="139"/>
      <c r="I4" s="139"/>
    </row>
    <row r="5" spans="1:12" ht="14.25" x14ac:dyDescent="0.2">
      <c r="A5" s="72" t="s">
        <v>177</v>
      </c>
      <c r="B5" s="140"/>
      <c r="C5" s="140"/>
      <c r="E5" s="140"/>
      <c r="F5" s="140"/>
      <c r="G5" s="140"/>
      <c r="H5" s="140"/>
      <c r="I5" s="140"/>
    </row>
    <row r="6" spans="1:12" x14ac:dyDescent="0.2">
      <c r="A6" s="73"/>
      <c r="J6" s="109"/>
      <c r="L6" s="109" t="s">
        <v>200</v>
      </c>
    </row>
    <row r="7" spans="1:12" ht="25.5" x14ac:dyDescent="0.2">
      <c r="A7" s="74"/>
      <c r="B7" s="91"/>
      <c r="C7" s="74" t="s">
        <v>222</v>
      </c>
      <c r="D7" s="371"/>
      <c r="E7" s="91" t="s">
        <v>210</v>
      </c>
      <c r="F7" s="91" t="s">
        <v>211</v>
      </c>
      <c r="G7" s="91" t="s">
        <v>212</v>
      </c>
      <c r="H7" s="91"/>
      <c r="I7" s="91"/>
      <c r="J7" s="84" t="s">
        <v>209</v>
      </c>
      <c r="K7" s="371"/>
      <c r="L7" s="84" t="s">
        <v>178</v>
      </c>
    </row>
    <row r="8" spans="1:12" x14ac:dyDescent="0.2">
      <c r="A8" s="75" t="s">
        <v>136</v>
      </c>
      <c r="B8" s="85"/>
      <c r="C8" s="85"/>
      <c r="D8" s="371"/>
      <c r="E8" s="85"/>
      <c r="F8" s="85"/>
      <c r="G8" s="85"/>
      <c r="H8" s="85"/>
      <c r="I8" s="85"/>
      <c r="J8" s="85"/>
      <c r="K8" s="371"/>
      <c r="L8" s="85"/>
    </row>
    <row r="9" spans="1:12" x14ac:dyDescent="0.2">
      <c r="A9" s="76" t="s">
        <v>137</v>
      </c>
      <c r="B9" s="86"/>
      <c r="C9" s="86"/>
      <c r="D9" s="371"/>
      <c r="E9" s="86"/>
      <c r="F9" s="86"/>
      <c r="G9" s="86"/>
      <c r="H9" s="86"/>
      <c r="I9" s="86"/>
      <c r="J9" s="86"/>
      <c r="K9" s="371"/>
      <c r="L9" s="86"/>
    </row>
    <row r="10" spans="1:12" x14ac:dyDescent="0.2">
      <c r="A10" s="77" t="s">
        <v>138</v>
      </c>
      <c r="B10" s="87"/>
      <c r="C10" s="86">
        <v>5</v>
      </c>
      <c r="D10" s="371"/>
      <c r="E10" s="87">
        <f>ROUND((SUMIF('ОСВ 1 кв'!$H$6:$H$80,A10,'ОСВ 1 кв'!$F$6:$F$80)-SUMIF('ОСВ 1 кв'!$H$6:$H$80,A10,'ОСВ 1 кв'!$G$6:$G$80))/1000,0)</f>
        <v>556</v>
      </c>
      <c r="F10" s="87">
        <f>ROUND((SUMIF('ОСВ 1 кв'!$H$91:$H$137,A10,'ОСВ 1 кв'!$F$91:$F$137)-SUMIF('ОСВ 1 кв'!$H$91:$H$137,A10,'ОСВ 1 кв'!$G$91:$G$137))/1000,0)</f>
        <v>2364</v>
      </c>
      <c r="G10" s="87"/>
      <c r="H10" s="87"/>
      <c r="I10" s="87"/>
      <c r="J10" s="87">
        <f>SUM(E10:I10)</f>
        <v>2920</v>
      </c>
      <c r="K10" s="371"/>
      <c r="L10" s="87">
        <v>5271</v>
      </c>
    </row>
    <row r="11" spans="1:12" x14ac:dyDescent="0.2">
      <c r="A11" s="77" t="s">
        <v>139</v>
      </c>
      <c r="B11" s="87"/>
      <c r="C11" s="86"/>
      <c r="D11" s="371"/>
      <c r="E11" s="87">
        <f>ROUND((SUMIF('ОСВ 1 кв'!$H$6:$H$80,A11,'ОСВ 1 кв'!$F$6:$F$80)-SUMIF('ОСВ 1 кв'!$H$6:$H$80,A11,'ОСВ 1 кв'!$G$6:$G$80))/1000,0)</f>
        <v>1253</v>
      </c>
      <c r="F11" s="87">
        <f>ROUND((SUMIF('ОСВ 1 кв'!$H$91:$H$137,A11,'ОСВ 1 кв'!$F$91:$F$137)-SUMIF('ОСВ 1 кв'!$H$91:$H$137,A11,'ОСВ 1 кв'!$G$91:$G$137))/1000,0)</f>
        <v>0</v>
      </c>
      <c r="G11" s="87"/>
      <c r="H11" s="87"/>
      <c r="I11" s="87"/>
      <c r="J11" s="87">
        <f t="shared" ref="J11:J22" si="0">SUM(E11:I11)</f>
        <v>1253</v>
      </c>
      <c r="K11" s="371"/>
      <c r="L11" s="87">
        <v>1367</v>
      </c>
    </row>
    <row r="12" spans="1:12" x14ac:dyDescent="0.2">
      <c r="A12" s="77" t="s">
        <v>141</v>
      </c>
      <c r="B12" s="87"/>
      <c r="C12" s="86"/>
      <c r="D12" s="371"/>
      <c r="E12" s="87">
        <f>ROUND((SUMIF('ОСВ 1 кв'!$H$6:$H$80,A12,'ОСВ 1 кв'!$F$6:$F$80)-SUMIF('ОСВ 1 кв'!$H$6:$H$80,A12,'ОСВ 1 кв'!$G$6:$G$80))/1000,0)</f>
        <v>392</v>
      </c>
      <c r="F12" s="87">
        <f>ROUND((SUMIF('ОСВ 1 кв'!$H$91:$H$137,A12,'ОСВ 1 кв'!$F$91:$F$137)-SUMIF('ОСВ 1 кв'!$H$91:$H$137,A12,'ОСВ 1 кв'!$G$91:$G$137))/1000,0)</f>
        <v>28</v>
      </c>
      <c r="G12" s="87"/>
      <c r="H12" s="87">
        <v>-28</v>
      </c>
      <c r="I12" s="87"/>
      <c r="J12" s="87">
        <f t="shared" si="0"/>
        <v>392</v>
      </c>
      <c r="K12" s="371"/>
      <c r="L12" s="87">
        <v>392</v>
      </c>
    </row>
    <row r="13" spans="1:12" x14ac:dyDescent="0.2">
      <c r="A13" s="77" t="s">
        <v>142</v>
      </c>
      <c r="B13" s="87"/>
      <c r="C13" s="86">
        <v>6</v>
      </c>
      <c r="D13" s="371"/>
      <c r="E13" s="87">
        <f>ROUND((SUMIF('ОСВ 1 кв'!$H$6:$H$80,A13,'ОСВ 1 кв'!$F$6:$F$80)-SUMIF('ОСВ 1 кв'!$H$6:$H$80,A13,'ОСВ 1 кв'!$G$6:$G$80))/1000,0)</f>
        <v>4864</v>
      </c>
      <c r="F13" s="87">
        <f>ROUND((SUMIF('ОСВ 1 кв'!$H$91:$H$137,A13,'ОСВ 1 кв'!$F$91:$F$137)-SUMIF('ОСВ 1 кв'!$H$91:$H$137,A13,'ОСВ 1 кв'!$G$91:$G$137))/1000,0)</f>
        <v>12814</v>
      </c>
      <c r="G13" s="87"/>
      <c r="H13" s="87"/>
      <c r="I13" s="87"/>
      <c r="J13" s="87">
        <f t="shared" si="0"/>
        <v>17678</v>
      </c>
      <c r="K13" s="371"/>
      <c r="L13" s="87">
        <v>17549</v>
      </c>
    </row>
    <row r="14" spans="1:12" x14ac:dyDescent="0.2">
      <c r="A14" s="77" t="s">
        <v>143</v>
      </c>
      <c r="B14" s="87"/>
      <c r="C14" s="86">
        <v>7</v>
      </c>
      <c r="D14" s="371"/>
      <c r="E14" s="87">
        <f>ROUND((SUMIF('ОСВ 1 кв'!$H$6:$H$80,A14,'ОСВ 1 кв'!$F$6:$F$80)-SUMIF('ОСВ 1 кв'!$H$6:$H$80,A14,'ОСВ 1 кв'!$G$6:$G$80))/1000,0)</f>
        <v>435</v>
      </c>
      <c r="F14" s="87">
        <f>ROUND((SUMIF('ОСВ 1 кв'!$H$91:$H$137,A14,'ОСВ 1 кв'!$F$91:$F$137)-SUMIF('ОСВ 1 кв'!$H$91:$H$137,A14,'ОСВ 1 кв'!$G$91:$G$137))/1000,0)</f>
        <v>23608</v>
      </c>
      <c r="G14" s="87"/>
      <c r="H14" s="87"/>
      <c r="I14" s="87"/>
      <c r="J14" s="87">
        <f t="shared" si="0"/>
        <v>24043</v>
      </c>
      <c r="K14" s="371"/>
      <c r="L14" s="87">
        <v>23745</v>
      </c>
    </row>
    <row r="15" spans="1:12" x14ac:dyDescent="0.2">
      <c r="A15" s="78" t="s">
        <v>144</v>
      </c>
      <c r="B15" s="87"/>
      <c r="C15" s="86"/>
      <c r="D15" s="371"/>
      <c r="E15" s="89">
        <f t="shared" ref="E15:J15" si="1">SUM(E10:E14)</f>
        <v>7500</v>
      </c>
      <c r="F15" s="89">
        <f t="shared" si="1"/>
        <v>38814</v>
      </c>
      <c r="G15" s="89">
        <f t="shared" si="1"/>
        <v>0</v>
      </c>
      <c r="H15" s="89">
        <f t="shared" si="1"/>
        <v>-28</v>
      </c>
      <c r="I15" s="89">
        <f t="shared" si="1"/>
        <v>0</v>
      </c>
      <c r="J15" s="88">
        <f t="shared" si="1"/>
        <v>46286</v>
      </c>
      <c r="K15" s="371"/>
      <c r="L15" s="88">
        <f>SUM(L10:L14)</f>
        <v>48324</v>
      </c>
    </row>
    <row r="16" spans="1:12" ht="3.75" customHeight="1" x14ac:dyDescent="0.2">
      <c r="A16" s="78"/>
      <c r="B16" s="87"/>
      <c r="C16" s="86"/>
      <c r="D16" s="371"/>
      <c r="E16" s="89"/>
      <c r="F16" s="89"/>
      <c r="G16" s="89"/>
      <c r="H16" s="89"/>
      <c r="I16" s="89"/>
      <c r="J16" s="87">
        <f t="shared" si="0"/>
        <v>0</v>
      </c>
      <c r="K16" s="371"/>
      <c r="L16" s="89"/>
    </row>
    <row r="17" spans="1:12" x14ac:dyDescent="0.2">
      <c r="A17" s="78" t="s">
        <v>145</v>
      </c>
      <c r="B17" s="89"/>
      <c r="C17" s="86"/>
      <c r="D17" s="371"/>
      <c r="E17" s="86"/>
      <c r="F17" s="86"/>
      <c r="G17" s="86"/>
      <c r="H17" s="86"/>
      <c r="I17" s="86"/>
      <c r="J17" s="87">
        <f t="shared" si="0"/>
        <v>0</v>
      </c>
      <c r="K17" s="371"/>
      <c r="L17" s="87"/>
    </row>
    <row r="18" spans="1:12" collapsed="1" x14ac:dyDescent="0.2">
      <c r="A18" s="77" t="s">
        <v>146</v>
      </c>
      <c r="B18" s="89"/>
      <c r="C18" s="86">
        <v>8</v>
      </c>
      <c r="D18" s="371"/>
      <c r="E18" s="87">
        <f>ROUND((SUMIF('ОСВ 1 кв'!$H$6:$H$80,A18,'ОСВ 1 кв'!$F$6:$F$80)-SUMIF('ОСВ 1 кв'!$H$6:$H$80,A18,'ОСВ 1 кв'!$G$6:$G$80))/1000,0)</f>
        <v>9199</v>
      </c>
      <c r="F18" s="87">
        <f>ROUND((SUMIF('ОСВ 1 кв'!$H$91:$H$137,A18,'ОСВ 1 кв'!$F$91:$F$137)-SUMIF('ОСВ 1 кв'!$H$91:$H$137,A18,'ОСВ 1 кв'!$G$91:$G$137))/1000,0)</f>
        <v>0</v>
      </c>
      <c r="G18" s="87"/>
      <c r="H18" s="87"/>
      <c r="I18" s="87"/>
      <c r="J18" s="87">
        <f t="shared" si="0"/>
        <v>9199</v>
      </c>
      <c r="K18" s="371"/>
      <c r="L18" s="87">
        <v>9285</v>
      </c>
    </row>
    <row r="19" spans="1:12" hidden="1" outlineLevel="1" x14ac:dyDescent="0.2">
      <c r="A19" s="77" t="s">
        <v>147</v>
      </c>
      <c r="B19" s="87"/>
      <c r="C19" s="86"/>
      <c r="D19" s="371"/>
      <c r="E19" s="87">
        <f>ROUND((SUMIF('ОСВ 1 кв'!$H$6:$H$80,A19,'ОСВ 1 кв'!$F$6:$F$80)-SUMIF('ОСВ 1 кв'!$H$6:$H$80,A19,'ОСВ 1 кв'!$G$6:$G$80))/1000,0)</f>
        <v>7500000</v>
      </c>
      <c r="F19" s="87">
        <f>ROUND((SUMIF('ОСВ 1 кв'!$H$91:$H$137,A19,'ОСВ 1 кв'!$F$91:$F$137)-SUMIF('ОСВ 1 кв'!$H$91:$H$137,A19,'ОСВ 1 кв'!$G$91:$G$137))/1000,0)</f>
        <v>0</v>
      </c>
      <c r="G19" s="87">
        <f>-E19</f>
        <v>-7500000</v>
      </c>
      <c r="H19" s="87"/>
      <c r="I19" s="87"/>
      <c r="J19" s="87">
        <f t="shared" si="0"/>
        <v>0</v>
      </c>
      <c r="K19" s="371"/>
      <c r="L19" s="87">
        <v>0</v>
      </c>
    </row>
    <row r="20" spans="1:12" x14ac:dyDescent="0.2">
      <c r="A20" s="77" t="s">
        <v>148</v>
      </c>
      <c r="B20" s="87"/>
      <c r="C20" s="86">
        <v>9</v>
      </c>
      <c r="D20" s="371"/>
      <c r="E20" s="87">
        <f>ROUND((SUMIF('ОСВ 1 кв'!$H$6:$H$80,A20,'ОСВ 1 кв'!$F$6:$F$80)-SUMIF('ОСВ 1 кв'!$H$6:$H$80,A20,'ОСВ 1 кв'!$G$6:$G$80))/1000,0)</f>
        <v>0</v>
      </c>
      <c r="F20" s="87">
        <f>ROUND((SUMIF('ОСВ 1 кв'!$H$91:$H$137,A20,'ОСВ 1 кв'!$F$91:$F$137)-SUMIF('ОСВ 1 кв'!$H$91:$H$137,A20,'ОСВ 1 кв'!$G$91:$G$137))/1000,0)</f>
        <v>5500030</v>
      </c>
      <c r="G20" s="87"/>
      <c r="H20" s="87"/>
      <c r="I20" s="87"/>
      <c r="J20" s="87">
        <f t="shared" si="0"/>
        <v>5500030</v>
      </c>
      <c r="K20" s="371"/>
      <c r="L20" s="87">
        <v>5500030</v>
      </c>
    </row>
    <row r="21" spans="1:12" x14ac:dyDescent="0.2">
      <c r="A21" s="77" t="s">
        <v>150</v>
      </c>
      <c r="B21" s="87"/>
      <c r="C21" s="86">
        <v>10</v>
      </c>
      <c r="D21" s="371"/>
      <c r="E21" s="87">
        <f>ROUND((SUMIF('ОСВ 1 кв'!$H$6:$H$80,A21,'ОСВ 1 кв'!$F$6:$F$80)-SUMIF('ОСВ 1 кв'!$H$6:$H$80,A21,'ОСВ 1 кв'!$G$6:$G$80))/1000,0)</f>
        <v>370</v>
      </c>
      <c r="F21" s="87">
        <f>ROUND((SUMIF('ОСВ 1 кв'!$H$91:$H$137,A21,'ОСВ 1 кв'!$F$91:$F$137)-SUMIF('ОСВ 1 кв'!$H$91:$H$137,A21,'ОСВ 1 кв'!$G$91:$G$137))/1000,0)</f>
        <v>0</v>
      </c>
      <c r="G21" s="87"/>
      <c r="H21" s="87"/>
      <c r="I21" s="87"/>
      <c r="J21" s="87">
        <f t="shared" si="0"/>
        <v>370</v>
      </c>
      <c r="K21" s="371"/>
      <c r="L21" s="87">
        <v>388</v>
      </c>
    </row>
    <row r="22" spans="1:12" x14ac:dyDescent="0.2">
      <c r="A22" s="77" t="s">
        <v>151</v>
      </c>
      <c r="B22" s="87"/>
      <c r="C22" s="86"/>
      <c r="D22" s="371"/>
      <c r="E22" s="87">
        <f>ROUND((SUMIF('ОСВ 1 кв'!$H$6:$H$80,A22,'ОСВ 1 кв'!$F$6:$F$80)-SUMIF('ОСВ 1 кв'!$H$6:$H$80,A22,'ОСВ 1 кв'!$G$6:$G$80))/1000,0)</f>
        <v>0</v>
      </c>
      <c r="F22" s="87">
        <f>ROUND((SUMIF('ОСВ 1 кв'!$H$91:$H$137,A22,'ОСВ 1 кв'!$F$91:$F$137)-SUMIF('ОСВ 1 кв'!$H$91:$H$137,A22,'ОСВ 1 кв'!$G$91:$G$137))/1000,0)</f>
        <v>0</v>
      </c>
      <c r="G22" s="87">
        <v>2112034</v>
      </c>
      <c r="H22" s="87"/>
      <c r="I22" s="87"/>
      <c r="J22" s="87">
        <f t="shared" si="0"/>
        <v>2112034</v>
      </c>
      <c r="K22" s="371"/>
      <c r="L22" s="87">
        <v>2112034</v>
      </c>
    </row>
    <row r="23" spans="1:12" ht="13.5" thickBot="1" x14ac:dyDescent="0.25">
      <c r="A23" s="78" t="s">
        <v>152</v>
      </c>
      <c r="B23" s="87"/>
      <c r="C23" s="86"/>
      <c r="D23" s="371"/>
      <c r="E23" s="89">
        <f t="shared" ref="E23:J23" si="2">SUM(E18:E22)</f>
        <v>7509569</v>
      </c>
      <c r="F23" s="89">
        <f t="shared" si="2"/>
        <v>5500030</v>
      </c>
      <c r="G23" s="89">
        <f t="shared" si="2"/>
        <v>-5387966</v>
      </c>
      <c r="H23" s="89">
        <f t="shared" si="2"/>
        <v>0</v>
      </c>
      <c r="I23" s="89">
        <f t="shared" si="2"/>
        <v>0</v>
      </c>
      <c r="J23" s="90">
        <f t="shared" si="2"/>
        <v>7621633</v>
      </c>
      <c r="K23" s="371"/>
      <c r="L23" s="90">
        <f>SUM(L18:L22)</f>
        <v>7621737</v>
      </c>
    </row>
    <row r="24" spans="1:12" ht="13.5" thickTop="1" x14ac:dyDescent="0.2">
      <c r="A24" s="78" t="s">
        <v>153</v>
      </c>
      <c r="B24" s="87"/>
      <c r="C24" s="86"/>
      <c r="D24" s="371"/>
      <c r="E24" s="89">
        <f t="shared" ref="E24:J24" si="3">E15+E23</f>
        <v>7517069</v>
      </c>
      <c r="F24" s="89">
        <f t="shared" si="3"/>
        <v>5538844</v>
      </c>
      <c r="G24" s="89">
        <f t="shared" si="3"/>
        <v>-5387966</v>
      </c>
      <c r="H24" s="89">
        <f t="shared" si="3"/>
        <v>-28</v>
      </c>
      <c r="I24" s="89">
        <f t="shared" si="3"/>
        <v>0</v>
      </c>
      <c r="J24" s="89">
        <f t="shared" si="3"/>
        <v>7667919</v>
      </c>
      <c r="K24" s="371"/>
      <c r="L24" s="89">
        <f>L15+L23</f>
        <v>7670061</v>
      </c>
    </row>
    <row r="25" spans="1:12" ht="3.75" customHeight="1" x14ac:dyDescent="0.2">
      <c r="A25" s="79"/>
      <c r="B25" s="87"/>
      <c r="C25" s="86"/>
      <c r="D25" s="371"/>
      <c r="E25" s="87"/>
      <c r="F25" s="87"/>
      <c r="G25" s="87"/>
      <c r="H25" s="87"/>
      <c r="I25" s="87"/>
      <c r="J25" s="87"/>
      <c r="K25" s="371"/>
      <c r="L25" s="87"/>
    </row>
    <row r="26" spans="1:12" x14ac:dyDescent="0.2">
      <c r="A26" s="75" t="s">
        <v>154</v>
      </c>
      <c r="B26" s="89"/>
      <c r="C26" s="86"/>
      <c r="D26" s="371"/>
      <c r="E26" s="86"/>
      <c r="F26" s="86"/>
      <c r="G26" s="86"/>
      <c r="H26" s="86"/>
      <c r="I26" s="86"/>
      <c r="J26" s="91"/>
      <c r="K26" s="371"/>
      <c r="L26" s="91"/>
    </row>
    <row r="27" spans="1:12" x14ac:dyDescent="0.2">
      <c r="A27" s="78" t="s">
        <v>155</v>
      </c>
      <c r="B27" s="89"/>
      <c r="C27" s="86"/>
      <c r="D27" s="371"/>
      <c r="E27" s="86"/>
      <c r="F27" s="86"/>
      <c r="G27" s="86"/>
      <c r="H27" s="86"/>
      <c r="I27" s="86"/>
      <c r="J27" s="79"/>
      <c r="K27" s="371"/>
      <c r="L27" s="79"/>
    </row>
    <row r="28" spans="1:12" x14ac:dyDescent="0.2">
      <c r="A28" s="77" t="s">
        <v>156</v>
      </c>
      <c r="B28" s="87"/>
      <c r="C28" s="372"/>
      <c r="D28" s="371"/>
      <c r="E28" s="87">
        <f>ROUND((SUMIF('ОСВ 1 кв'!$H$6:$H$80,A28,'ОСВ 1 кв'!$G$6:$G$80)-SUMIF('ОСВ 1 кв'!$H$6:$H$80,A28,'ОСВ 1 кв'!$F$6:$F$80))/1000,0)</f>
        <v>9</v>
      </c>
      <c r="F28" s="87">
        <f>ROUND((SUMIF('ОСВ 1 кв'!$H$91:$H$137,A28,'ОСВ 1 кв'!$G$91:$G$137)-SUMIF('ОСВ 1 кв'!$H$91:$H$137,A28,'ОСВ 1 кв'!$F$91:$F$137))/1000,0)</f>
        <v>11</v>
      </c>
      <c r="G28" s="87"/>
      <c r="H28" s="87"/>
      <c r="I28" s="87"/>
      <c r="J28" s="87">
        <f t="shared" ref="J28:J33" si="4">SUM(E28:I28)</f>
        <v>20</v>
      </c>
      <c r="K28" s="371"/>
      <c r="L28" s="87">
        <v>188</v>
      </c>
    </row>
    <row r="29" spans="1:12" ht="25.5" x14ac:dyDescent="0.2">
      <c r="A29" s="77" t="s">
        <v>157</v>
      </c>
      <c r="B29" s="91"/>
      <c r="C29" s="86"/>
      <c r="D29" s="371"/>
      <c r="E29" s="87">
        <f>ROUND((SUMIF('ОСВ 1 кв'!$H$6:$H$80,A29,'ОСВ 1 кв'!$G$6:$G$80)-SUMIF('ОСВ 1 кв'!$H$6:$H$80,A29,'ОСВ 1 кв'!$F$6:$F$80))/1000,0)</f>
        <v>2</v>
      </c>
      <c r="F29" s="87">
        <f>ROUND((SUMIF('ОСВ 1 кв'!$H$91:$H$137,A29,'ОСВ 1 кв'!$G$91:$G$137)-SUMIF('ОСВ 1 кв'!$H$91:$H$137,A29,'ОСВ 1 кв'!$F$91:$F$137))/1000,0)</f>
        <v>12</v>
      </c>
      <c r="G29" s="87"/>
      <c r="H29" s="87"/>
      <c r="I29" s="87"/>
      <c r="J29" s="87">
        <f>SUM(E29:I29)-1</f>
        <v>13</v>
      </c>
      <c r="K29" s="371"/>
      <c r="L29" s="87">
        <v>1</v>
      </c>
    </row>
    <row r="30" spans="1:12" x14ac:dyDescent="0.2">
      <c r="A30" s="77" t="s">
        <v>158</v>
      </c>
      <c r="B30" s="79"/>
      <c r="C30" s="86">
        <v>11</v>
      </c>
      <c r="D30" s="371"/>
      <c r="E30" s="87">
        <f>ROUND((SUMIF('ОСВ 1 кв'!$H$6:$H$80,A30,'ОСВ 1 кв'!$G$6:$G$80)-SUMIF('ОСВ 1 кв'!$H$6:$H$80,A30,'ОСВ 1 кв'!$F$6:$F$80))/1000,0)</f>
        <v>3067947</v>
      </c>
      <c r="F30" s="87">
        <f>ROUND((SUMIF('ОСВ 1 кв'!$H$91:$H$137,A30,'ОСВ 1 кв'!$G$91:$G$137)-SUMIF('ОСВ 1 кв'!$H$91:$H$137,A30,'ОСВ 1 кв'!$F$91:$F$137))/1000,0)</f>
        <v>0</v>
      </c>
      <c r="G30" s="87"/>
      <c r="H30" s="87"/>
      <c r="I30" s="87"/>
      <c r="J30" s="87">
        <f t="shared" si="4"/>
        <v>3067947</v>
      </c>
      <c r="K30" s="371"/>
      <c r="L30" s="87">
        <v>3139797</v>
      </c>
    </row>
    <row r="31" spans="1:12" x14ac:dyDescent="0.2">
      <c r="A31" s="77" t="s">
        <v>159</v>
      </c>
      <c r="B31" s="87"/>
      <c r="C31" s="86">
        <v>12</v>
      </c>
      <c r="D31" s="371"/>
      <c r="E31" s="87">
        <f>ROUND((SUMIF('ОСВ 1 кв'!$H$6:$H$80,A31,'ОСВ 1 кв'!$G$6:$G$80)-SUMIF('ОСВ 1 кв'!$H$6:$H$80,A31,'ОСВ 1 кв'!$F$6:$F$80))/1000,0)</f>
        <v>103</v>
      </c>
      <c r="F31" s="87">
        <f>ROUND((SUMIF('ОСВ 1 кв'!$H$91:$H$137,A31,'ОСВ 1 кв'!$G$91:$G$137)-SUMIF('ОСВ 1 кв'!$H$91:$H$137,A31,'ОСВ 1 кв'!$F$91:$F$137))/1000,0)</f>
        <v>3359</v>
      </c>
      <c r="G31" s="87"/>
      <c r="H31" s="87"/>
      <c r="I31" s="87"/>
      <c r="J31" s="87">
        <f t="shared" si="4"/>
        <v>3462</v>
      </c>
      <c r="K31" s="371"/>
      <c r="L31" s="87">
        <v>3658</v>
      </c>
    </row>
    <row r="32" spans="1:12" x14ac:dyDescent="0.2">
      <c r="A32" s="77" t="s">
        <v>160</v>
      </c>
      <c r="B32" s="87"/>
      <c r="C32" s="86"/>
      <c r="D32" s="371"/>
      <c r="E32" s="87">
        <f>ROUND((SUMIF('ОСВ 1 кв'!$H$6:$H$80,A32,'ОСВ 1 кв'!$G$6:$G$80)-SUMIF('ОСВ 1 кв'!$H$6:$H$80,A32,'ОСВ 1 кв'!$F$6:$F$80))/1000,0)</f>
        <v>21</v>
      </c>
      <c r="F32" s="87">
        <f>ROUND((SUMIF('ОСВ 1 кв'!$H$91:$H$137,A32,'ОСВ 1 кв'!$G$91:$G$137)-SUMIF('ОСВ 1 кв'!$H$91:$H$137,A32,'ОСВ 1 кв'!$F$91:$F$137))/1000,0)</f>
        <v>61</v>
      </c>
      <c r="G32" s="87"/>
      <c r="H32" s="87"/>
      <c r="I32" s="87"/>
      <c r="J32" s="87">
        <f t="shared" si="4"/>
        <v>82</v>
      </c>
      <c r="K32" s="371"/>
      <c r="L32" s="87">
        <v>59</v>
      </c>
    </row>
    <row r="33" spans="1:12" x14ac:dyDescent="0.2">
      <c r="A33" s="77" t="s">
        <v>161</v>
      </c>
      <c r="B33" s="87"/>
      <c r="C33" s="86">
        <v>13</v>
      </c>
      <c r="D33" s="371"/>
      <c r="E33" s="87">
        <f>ROUND((SUMIF('ОСВ 1 кв'!$H$6:$H$80,A33,'ОСВ 1 кв'!$G$6:$G$80)-SUMIF('ОСВ 1 кв'!$H$6:$H$80,A33,'ОСВ 1 кв'!$F$6:$F$80))/1000,0)</f>
        <v>289446</v>
      </c>
      <c r="F33" s="87">
        <f>ROUND((SUMIF('ОСВ 1 кв'!$H$91:$H$137,A33,'ОСВ 1 кв'!$G$91:$G$137)-SUMIF('ОСВ 1 кв'!$H$91:$H$137,A33,'ОСВ 1 кв'!$F$91:$F$137))/1000,0)</f>
        <v>32431</v>
      </c>
      <c r="G33" s="87"/>
      <c r="H33" s="87"/>
      <c r="I33" s="87"/>
      <c r="J33" s="87">
        <f t="shared" si="4"/>
        <v>321877</v>
      </c>
      <c r="K33" s="371"/>
      <c r="L33" s="87">
        <v>174895</v>
      </c>
    </row>
    <row r="34" spans="1:12" x14ac:dyDescent="0.2">
      <c r="A34" s="78" t="s">
        <v>162</v>
      </c>
      <c r="B34" s="87"/>
      <c r="C34" s="86"/>
      <c r="D34" s="371"/>
      <c r="E34" s="89">
        <f t="shared" ref="E34:I34" si="5">SUM(E28:E33)</f>
        <v>3357528</v>
      </c>
      <c r="F34" s="89">
        <f t="shared" si="5"/>
        <v>35874</v>
      </c>
      <c r="G34" s="89">
        <f t="shared" si="5"/>
        <v>0</v>
      </c>
      <c r="H34" s="89">
        <f t="shared" si="5"/>
        <v>0</v>
      </c>
      <c r="I34" s="89">
        <f t="shared" si="5"/>
        <v>0</v>
      </c>
      <c r="J34" s="88">
        <f t="shared" ref="J34:L34" si="6">SUM(J28:J33)</f>
        <v>3393401</v>
      </c>
      <c r="K34" s="371"/>
      <c r="L34" s="88">
        <f t="shared" si="6"/>
        <v>3318598</v>
      </c>
    </row>
    <row r="35" spans="1:12" ht="3.75" customHeight="1" x14ac:dyDescent="0.2">
      <c r="A35" s="78"/>
      <c r="B35" s="87"/>
      <c r="C35" s="86"/>
      <c r="D35" s="371"/>
      <c r="E35" s="89"/>
      <c r="F35" s="89"/>
      <c r="G35" s="89"/>
      <c r="H35" s="89"/>
      <c r="I35" s="89"/>
      <c r="J35" s="89"/>
      <c r="K35" s="371"/>
      <c r="L35" s="89"/>
    </row>
    <row r="36" spans="1:12" x14ac:dyDescent="0.2">
      <c r="A36" s="78" t="s">
        <v>163</v>
      </c>
      <c r="B36" s="87"/>
      <c r="C36" s="86"/>
      <c r="D36" s="371"/>
      <c r="E36" s="87"/>
      <c r="F36" s="87"/>
      <c r="G36" s="87"/>
      <c r="H36" s="87"/>
      <c r="I36" s="87"/>
      <c r="J36" s="79"/>
      <c r="K36" s="371"/>
      <c r="L36" s="79"/>
    </row>
    <row r="37" spans="1:12" x14ac:dyDescent="0.2">
      <c r="A37" s="80" t="s">
        <v>164</v>
      </c>
      <c r="B37" s="89"/>
      <c r="C37" s="86"/>
      <c r="D37" s="371"/>
      <c r="E37" s="87">
        <f>ROUND((SUMIF('ОСВ 1 кв'!$H$6:$H$80,A37,'ОСВ 1 кв'!$G$6:$G$80)-SUMIF('ОСВ 1 кв'!$H$6:$H$80,A37,'ОСВ 1 кв'!$F$6:$F$80))/1000,0)</f>
        <v>16</v>
      </c>
      <c r="F37" s="87">
        <f>ROUND((SUMIF('ОСВ 1 кв'!$H$91:$H$137,A37,'ОСВ 1 кв'!$G$91:$G$137)-SUMIF('ОСВ 1 кв'!$H$91:$H$137,A37,'ОСВ 1 кв'!$F$91:$F$137))/1000,0)</f>
        <v>0</v>
      </c>
      <c r="G37" s="87"/>
      <c r="H37" s="87">
        <v>1035247</v>
      </c>
      <c r="I37" s="87"/>
      <c r="J37" s="87">
        <f t="shared" ref="J37" si="7">SUM(E37:I37)</f>
        <v>1035263</v>
      </c>
      <c r="K37" s="371"/>
      <c r="L37" s="92">
        <v>1035263</v>
      </c>
    </row>
    <row r="38" spans="1:12" x14ac:dyDescent="0.2">
      <c r="A38" s="78" t="s">
        <v>165</v>
      </c>
      <c r="B38" s="89"/>
      <c r="C38" s="86"/>
      <c r="D38" s="371"/>
      <c r="E38" s="89">
        <f>SUM(E37:E37)</f>
        <v>16</v>
      </c>
      <c r="F38" s="89">
        <f>SUM(F37:F37)</f>
        <v>0</v>
      </c>
      <c r="G38" s="89">
        <f>SUM(G37:G37)</f>
        <v>0</v>
      </c>
      <c r="H38" s="89">
        <f t="shared" ref="H38:I38" si="8">SUM(H37:H37)</f>
        <v>1035247</v>
      </c>
      <c r="I38" s="89">
        <f t="shared" si="8"/>
        <v>0</v>
      </c>
      <c r="J38" s="89">
        <f>SUM(J37:J37)</f>
        <v>1035263</v>
      </c>
      <c r="K38" s="371"/>
      <c r="L38" s="89">
        <f>SUM(L37:L37)</f>
        <v>1035263</v>
      </c>
    </row>
    <row r="39" spans="1:12" ht="3.75" customHeight="1" x14ac:dyDescent="0.2">
      <c r="A39" s="78"/>
      <c r="B39" s="79"/>
      <c r="C39" s="86"/>
      <c r="D39" s="371"/>
      <c r="E39" s="89"/>
      <c r="F39" s="89"/>
      <c r="G39" s="89"/>
      <c r="H39" s="89"/>
      <c r="I39" s="89"/>
      <c r="J39" s="89"/>
      <c r="K39" s="371"/>
      <c r="L39" s="89"/>
    </row>
    <row r="40" spans="1:12" x14ac:dyDescent="0.2">
      <c r="A40" s="78" t="s">
        <v>166</v>
      </c>
      <c r="B40" s="87"/>
      <c r="C40" s="86"/>
      <c r="D40" s="371"/>
      <c r="E40" s="87"/>
      <c r="F40" s="87"/>
      <c r="G40" s="87"/>
      <c r="H40" s="87"/>
      <c r="I40" s="87"/>
      <c r="J40" s="87"/>
      <c r="K40" s="371"/>
      <c r="L40" s="87"/>
    </row>
    <row r="41" spans="1:12" collapsed="1" x14ac:dyDescent="0.2">
      <c r="A41" s="80" t="s">
        <v>167</v>
      </c>
      <c r="B41" s="87"/>
      <c r="C41" s="86"/>
      <c r="D41" s="371"/>
      <c r="E41" s="87">
        <f>ROUND((SUMIF('ОСВ 1 кв'!$H$6:$H$80,A41,'ОСВ 1 кв'!$G$6:$G$80)-SUMIF('ОСВ 1 кв'!$H$6:$H$80,A41,'ОСВ 1 кв'!$F$6:$F$80))/1000,0)</f>
        <v>1254281</v>
      </c>
      <c r="F41" s="87">
        <f>ROUND((SUMIF('ОСВ 1 кв'!$H$91:$H$137,A41,'ОСВ 1 кв'!$G$91:$G$137)-SUMIF('ОСВ 1 кв'!$H$91:$H$137,A41,'ОСВ 1 кв'!$F$91:$F$137))/1000,0)</f>
        <v>352800</v>
      </c>
      <c r="G41" s="87">
        <f>-F41</f>
        <v>-352800</v>
      </c>
      <c r="H41" s="87"/>
      <c r="I41" s="87"/>
      <c r="J41" s="87">
        <f t="shared" ref="J41:J45" si="9">SUM(E41:I41)</f>
        <v>1254281</v>
      </c>
      <c r="K41" s="371"/>
      <c r="L41" s="87">
        <v>1254281</v>
      </c>
    </row>
    <row r="42" spans="1:12" hidden="1" outlineLevel="1" x14ac:dyDescent="0.2">
      <c r="A42" s="80" t="s">
        <v>168</v>
      </c>
      <c r="B42" s="89"/>
      <c r="C42" s="86"/>
      <c r="D42" s="371"/>
      <c r="E42" s="87">
        <f>ROUND((SUMIF('ОСВ 1 кв'!$H$6:$H$80,A42,'ОСВ 1 кв'!$G$6:$G$80)-SUMIF('ОСВ 1 кв'!$H$6:$H$80,A42,'ОСВ 1 кв'!$F$6:$F$80))/1000,0)</f>
        <v>5039341</v>
      </c>
      <c r="F42" s="87">
        <f>ROUND((SUMIF('ОСВ 1 кв'!$H$91:$H$137,A42,'ОСВ 1 кв'!$G$91:$G$137)-SUMIF('ОСВ 1 кв'!$H$91:$H$137,A42,'ОСВ 1 кв'!$F$91:$F$137))/1000,0)</f>
        <v>0</v>
      </c>
      <c r="G42" s="87">
        <f>-E42</f>
        <v>-5039341</v>
      </c>
      <c r="H42" s="87"/>
      <c r="I42" s="87"/>
      <c r="J42" s="87">
        <f t="shared" si="9"/>
        <v>0</v>
      </c>
      <c r="K42" s="371"/>
      <c r="L42" s="87">
        <v>0</v>
      </c>
    </row>
    <row r="43" spans="1:12" collapsed="1" x14ac:dyDescent="0.2">
      <c r="A43" s="80" t="s">
        <v>169</v>
      </c>
      <c r="B43" s="89"/>
      <c r="C43" s="86"/>
      <c r="D43" s="371"/>
      <c r="E43" s="87">
        <f>ROUND((SUMIF('ОСВ 1 кв'!$H$6:$H$80,A43,'ОСВ 1 кв'!$G$6:$G$80)-SUMIF('ОСВ 1 кв'!$H$6:$H$80,A43,'ОСВ 1 кв'!$F$6:$F$80))/1000,0)</f>
        <v>-2134097</v>
      </c>
      <c r="F43" s="87">
        <f>ROUND((SUMIF('ОСВ 1 кв'!$H$91:$H$137,A43,'ОСВ 1 кв'!$G$91:$G$137)-SUMIF('ОСВ 1 кв'!$H$91:$H$137,A43,'ОСВ 1 кв'!$F$91:$F$137))/1000,0)</f>
        <v>5150171</v>
      </c>
      <c r="G43" s="87">
        <f>SUM(G44:G45)</f>
        <v>109175</v>
      </c>
      <c r="H43" s="87">
        <f t="shared" ref="H43:I43" si="10">SUM(H44:H45)</f>
        <v>-1035275</v>
      </c>
      <c r="I43" s="87">
        <f t="shared" si="10"/>
        <v>0</v>
      </c>
      <c r="J43" s="87">
        <f t="shared" si="9"/>
        <v>2089974</v>
      </c>
      <c r="K43" s="371"/>
      <c r="L43" s="87">
        <v>2166309</v>
      </c>
    </row>
    <row r="44" spans="1:12" hidden="1" outlineLevel="1" x14ac:dyDescent="0.2">
      <c r="A44" s="81" t="s">
        <v>170</v>
      </c>
      <c r="B44" s="87"/>
      <c r="C44" s="86"/>
      <c r="D44" s="371"/>
      <c r="E44" s="87">
        <f>ROUND(('ОСВ 1 кв'!G73-'ОСВ 1 кв'!C73)/1000,0)</f>
        <v>-70845</v>
      </c>
      <c r="F44" s="87">
        <f>ROUND('ОСВ 1 кв'!E134/1000,0)</f>
        <v>-6100</v>
      </c>
      <c r="G44" s="87">
        <f>-ОПУ!H30</f>
        <v>610</v>
      </c>
      <c r="H44" s="87"/>
      <c r="I44" s="87"/>
      <c r="J44" s="87">
        <f t="shared" si="9"/>
        <v>-76335</v>
      </c>
      <c r="K44" s="371"/>
      <c r="L44" s="136">
        <v>253098</v>
      </c>
    </row>
    <row r="45" spans="1:12" hidden="1" outlineLevel="1" x14ac:dyDescent="0.2">
      <c r="A45" s="81" t="s">
        <v>171</v>
      </c>
      <c r="B45" s="87"/>
      <c r="C45" s="86"/>
      <c r="D45" s="371"/>
      <c r="E45" s="87">
        <f>ROUND(('ОСВ 1 кв'!C71+'ОСВ 1 кв'!C73)/1000,0)</f>
        <v>-2063252</v>
      </c>
      <c r="F45" s="87">
        <f>ROUND(('ОСВ 1 кв'!C134+'ОСВ 1 кв'!C135)/1000,0)</f>
        <v>5156271</v>
      </c>
      <c r="G45" s="87">
        <f>-ROUND(E72*0.9,0)+10-ОИК!I10</f>
        <v>108565</v>
      </c>
      <c r="H45" s="87">
        <f>H12-H37</f>
        <v>-1035275</v>
      </c>
      <c r="I45" s="87"/>
      <c r="J45" s="87">
        <f t="shared" si="9"/>
        <v>2166309</v>
      </c>
      <c r="K45" s="371"/>
      <c r="L45" s="136">
        <v>1913216</v>
      </c>
    </row>
    <row r="46" spans="1:12" x14ac:dyDescent="0.2">
      <c r="A46" s="75" t="s">
        <v>172</v>
      </c>
      <c r="B46" s="87"/>
      <c r="C46" s="86"/>
      <c r="D46" s="371"/>
      <c r="E46" s="89">
        <f>SUM(E41:E43)</f>
        <v>4159525</v>
      </c>
      <c r="F46" s="89">
        <f t="shared" ref="F46:I46" si="11">SUM(F41:F43)</f>
        <v>5502971</v>
      </c>
      <c r="G46" s="89">
        <f t="shared" si="11"/>
        <v>-5282966</v>
      </c>
      <c r="H46" s="89">
        <f t="shared" si="11"/>
        <v>-1035275</v>
      </c>
      <c r="I46" s="89">
        <f t="shared" si="11"/>
        <v>0</v>
      </c>
      <c r="J46" s="89">
        <f t="shared" ref="J46:L46" si="12">SUM(J41:J43)</f>
        <v>3344255</v>
      </c>
      <c r="K46" s="371"/>
      <c r="L46" s="89">
        <f t="shared" si="12"/>
        <v>3420590</v>
      </c>
    </row>
    <row r="47" spans="1:12" x14ac:dyDescent="0.2">
      <c r="A47" s="80" t="s">
        <v>173</v>
      </c>
      <c r="B47" s="87"/>
      <c r="C47" s="86"/>
      <c r="D47" s="371"/>
      <c r="E47" s="87"/>
      <c r="F47" s="87"/>
      <c r="G47" s="87">
        <f>-105000</f>
        <v>-105000</v>
      </c>
      <c r="H47" s="87"/>
      <c r="I47" s="87"/>
      <c r="J47" s="87">
        <f t="shared" ref="J47" si="13">SUM(E47:I47)</f>
        <v>-105000</v>
      </c>
      <c r="K47" s="371"/>
      <c r="L47" s="87">
        <v>-104390</v>
      </c>
    </row>
    <row r="48" spans="1:12" ht="13.5" thickBot="1" x14ac:dyDescent="0.25">
      <c r="A48" s="78" t="s">
        <v>174</v>
      </c>
      <c r="B48" s="87"/>
      <c r="C48" s="86"/>
      <c r="D48" s="371"/>
      <c r="E48" s="89">
        <f>E46+E47</f>
        <v>4159525</v>
      </c>
      <c r="F48" s="89">
        <f t="shared" ref="F48" si="14">F46+F47</f>
        <v>5502971</v>
      </c>
      <c r="G48" s="89">
        <f>G46+G47</f>
        <v>-5387966</v>
      </c>
      <c r="H48" s="89">
        <f t="shared" ref="H48:I48" si="15">H46+H47</f>
        <v>-1035275</v>
      </c>
      <c r="I48" s="89">
        <f t="shared" si="15"/>
        <v>0</v>
      </c>
      <c r="J48" s="90">
        <f>J46+J47</f>
        <v>3239255</v>
      </c>
      <c r="K48" s="371"/>
      <c r="L48" s="90">
        <f>L46+L47</f>
        <v>3316200</v>
      </c>
    </row>
    <row r="49" spans="1:12" ht="13.5" thickTop="1" x14ac:dyDescent="0.2">
      <c r="A49" s="78" t="s">
        <v>175</v>
      </c>
      <c r="B49" s="87"/>
      <c r="C49" s="86"/>
      <c r="D49" s="371"/>
      <c r="E49" s="89">
        <f>E34+E38+E48</f>
        <v>7517069</v>
      </c>
      <c r="F49" s="89">
        <f>F34+F38+F48</f>
        <v>5538845</v>
      </c>
      <c r="G49" s="89">
        <f>G34+G38+G48</f>
        <v>-5387966</v>
      </c>
      <c r="H49" s="89">
        <f t="shared" ref="H49:I49" si="16">H34+H38+H48</f>
        <v>-28</v>
      </c>
      <c r="I49" s="89">
        <f t="shared" si="16"/>
        <v>0</v>
      </c>
      <c r="J49" s="89">
        <f>J34+J38+J48</f>
        <v>7667919</v>
      </c>
      <c r="K49" s="371"/>
      <c r="L49" s="89">
        <f>L34+L38+L48</f>
        <v>7670061</v>
      </c>
    </row>
    <row r="50" spans="1:12" x14ac:dyDescent="0.2">
      <c r="B50" s="89"/>
      <c r="C50" s="144"/>
      <c r="G50" s="141"/>
      <c r="H50" s="141"/>
      <c r="I50" s="141"/>
    </row>
    <row r="51" spans="1:12" x14ac:dyDescent="0.2">
      <c r="B51" s="87"/>
      <c r="C51" s="144"/>
      <c r="E51" s="160">
        <f>E24-E49</f>
        <v>0</v>
      </c>
      <c r="F51" s="142">
        <f>F24-F49</f>
        <v>-1</v>
      </c>
      <c r="G51" s="142">
        <f>G24-G49</f>
        <v>0</v>
      </c>
      <c r="H51" s="142">
        <f t="shared" ref="H51:I51" si="17">H24-H49</f>
        <v>0</v>
      </c>
      <c r="I51" s="142">
        <f t="shared" si="17"/>
        <v>0</v>
      </c>
      <c r="J51" s="375">
        <f>J24-J49</f>
        <v>0</v>
      </c>
      <c r="K51" s="376"/>
      <c r="L51" s="375">
        <f>L24-L49</f>
        <v>0</v>
      </c>
    </row>
    <row r="52" spans="1:12" x14ac:dyDescent="0.2">
      <c r="B52" s="89"/>
      <c r="C52" s="144"/>
    </row>
    <row r="53" spans="1:12" x14ac:dyDescent="0.2">
      <c r="A53" s="82" t="s">
        <v>684</v>
      </c>
      <c r="D53" s="82" t="s">
        <v>353</v>
      </c>
    </row>
    <row r="54" spans="1:12" x14ac:dyDescent="0.2">
      <c r="D54" s="82"/>
    </row>
    <row r="55" spans="1:12" x14ac:dyDescent="0.2">
      <c r="D55" s="82"/>
    </row>
    <row r="56" spans="1:12" x14ac:dyDescent="0.2">
      <c r="A56" s="82" t="s">
        <v>685</v>
      </c>
      <c r="D56" s="82" t="s">
        <v>686</v>
      </c>
    </row>
    <row r="61" spans="1:12" x14ac:dyDescent="0.2">
      <c r="A61" s="141"/>
    </row>
    <row r="67" spans="1:10" x14ac:dyDescent="0.2">
      <c r="A67" s="83" t="s">
        <v>176</v>
      </c>
      <c r="B67" s="89"/>
      <c r="C67" s="144"/>
      <c r="J67" s="184">
        <f>(J34+J38)/J46</f>
        <v>1.3242602612540013</v>
      </c>
    </row>
    <row r="68" spans="1:10" x14ac:dyDescent="0.2">
      <c r="C68" s="141"/>
    </row>
    <row r="69" spans="1:10" x14ac:dyDescent="0.2">
      <c r="B69" s="142"/>
    </row>
    <row r="71" spans="1:10" x14ac:dyDescent="0.2">
      <c r="A71" s="141" t="s">
        <v>167</v>
      </c>
      <c r="C71" s="188"/>
      <c r="E71" s="116">
        <v>352800</v>
      </c>
    </row>
    <row r="72" spans="1:10" ht="13.5" thickBot="1" x14ac:dyDescent="0.25">
      <c r="A72" s="141" t="s">
        <v>218</v>
      </c>
      <c r="E72" s="116">
        <v>-4628</v>
      </c>
    </row>
    <row r="73" spans="1:10" ht="13.5" thickTop="1" x14ac:dyDescent="0.2">
      <c r="A73" s="185" t="s">
        <v>219</v>
      </c>
      <c r="E73" s="186">
        <f>E71+E72</f>
        <v>348172</v>
      </c>
    </row>
    <row r="74" spans="1:10" x14ac:dyDescent="0.2">
      <c r="A74" s="185" t="s">
        <v>220</v>
      </c>
      <c r="E74" s="145">
        <f>ROUND(E72*0.1,0)+10</f>
        <v>-453</v>
      </c>
    </row>
  </sheetData>
  <pageMargins left="0.7" right="0.7" top="0.75" bottom="0.75" header="0.3" footer="0.3"/>
  <pageSetup paperSize="9" orientation="portrait" horizontalDpi="0" verticalDpi="0" r:id="rId1"/>
  <ignoredErrors>
    <ignoredError sqref="L46" formulaRange="1"/>
    <ignoredError sqref="J15 J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1"/>
  <sheetViews>
    <sheetView workbookViewId="0">
      <selection activeCell="A4" sqref="A4:I21"/>
    </sheetView>
  </sheetViews>
  <sheetFormatPr defaultRowHeight="12.75" x14ac:dyDescent="0.2"/>
  <cols>
    <col min="1" max="1" width="37.7109375" style="190" customWidth="1"/>
    <col min="2" max="2" width="0.5703125" style="190" customWidth="1"/>
    <col min="3" max="3" width="11.28515625" style="190" customWidth="1"/>
    <col min="4" max="4" width="0.5703125" style="190" customWidth="1"/>
    <col min="5" max="5" width="11.28515625" style="190" customWidth="1"/>
    <col min="6" max="6" width="0.5703125" style="190" customWidth="1"/>
    <col min="7" max="7" width="11.28515625" style="190" customWidth="1"/>
    <col min="8" max="8" width="0.5703125" style="190" customWidth="1"/>
    <col min="9" max="9" width="11.28515625" style="190" customWidth="1"/>
    <col min="10" max="16384" width="9.140625" style="190"/>
  </cols>
  <sheetData>
    <row r="4" spans="1:9" x14ac:dyDescent="0.2">
      <c r="A4" s="191"/>
      <c r="B4" s="191"/>
      <c r="C4" s="382" t="s">
        <v>340</v>
      </c>
      <c r="D4" s="382"/>
      <c r="E4" s="382"/>
      <c r="F4" s="224"/>
      <c r="G4" s="382" t="s">
        <v>341</v>
      </c>
      <c r="H4" s="382"/>
      <c r="I4" s="382"/>
    </row>
    <row r="5" spans="1:9" ht="25.5" x14ac:dyDescent="0.2">
      <c r="A5" s="191"/>
      <c r="B5" s="191"/>
      <c r="C5" s="225" t="s">
        <v>345</v>
      </c>
      <c r="D5" s="191"/>
      <c r="E5" s="225" t="s">
        <v>328</v>
      </c>
      <c r="F5" s="191"/>
      <c r="G5" s="225" t="s">
        <v>345</v>
      </c>
      <c r="H5" s="191"/>
      <c r="I5" s="225" t="s">
        <v>328</v>
      </c>
    </row>
    <row r="6" spans="1:9" x14ac:dyDescent="0.2">
      <c r="A6" s="200" t="s">
        <v>323</v>
      </c>
      <c r="B6" s="191"/>
      <c r="C6" s="191"/>
      <c r="D6" s="191"/>
      <c r="E6" s="191"/>
      <c r="F6" s="191"/>
      <c r="G6" s="191"/>
      <c r="H6" s="191"/>
      <c r="I6" s="191"/>
    </row>
    <row r="7" spans="1:9" x14ac:dyDescent="0.2">
      <c r="A7" s="200" t="s">
        <v>342</v>
      </c>
      <c r="B7" s="191"/>
      <c r="C7" s="191"/>
      <c r="D7" s="191"/>
      <c r="E7" s="191"/>
      <c r="F7" s="191"/>
      <c r="G7" s="191"/>
      <c r="H7" s="191"/>
      <c r="I7" s="191"/>
    </row>
    <row r="8" spans="1:9" x14ac:dyDescent="0.2">
      <c r="A8" s="191" t="s">
        <v>138</v>
      </c>
      <c r="B8" s="191"/>
      <c r="C8" s="87">
        <f>раскрытия!C6</f>
        <v>2920</v>
      </c>
      <c r="D8" s="87"/>
      <c r="E8" s="87">
        <f>раскрытия!E6</f>
        <v>5271</v>
      </c>
      <c r="F8" s="87"/>
      <c r="G8" s="87">
        <f>C8</f>
        <v>2920</v>
      </c>
      <c r="H8" s="87"/>
      <c r="I8" s="87">
        <f>E8</f>
        <v>5271</v>
      </c>
    </row>
    <row r="9" spans="1:9" x14ac:dyDescent="0.2">
      <c r="A9" s="200" t="s">
        <v>343</v>
      </c>
      <c r="B9" s="191"/>
      <c r="C9" s="87"/>
      <c r="D9" s="87"/>
      <c r="E9" s="87"/>
      <c r="F9" s="87"/>
      <c r="G9" s="87"/>
      <c r="H9" s="87"/>
      <c r="I9" s="87"/>
    </row>
    <row r="10" spans="1:9" x14ac:dyDescent="0.2">
      <c r="A10" s="193" t="s">
        <v>139</v>
      </c>
      <c r="B10" s="191"/>
      <c r="C10" s="87">
        <v>1253</v>
      </c>
      <c r="D10" s="87"/>
      <c r="E10" s="87">
        <v>1367</v>
      </c>
      <c r="F10" s="87"/>
      <c r="G10" s="87">
        <f t="shared" ref="G10:G11" si="0">C10</f>
        <v>1253</v>
      </c>
      <c r="H10" s="87"/>
      <c r="I10" s="87">
        <f t="shared" ref="I10:I11" si="1">E10</f>
        <v>1367</v>
      </c>
    </row>
    <row r="11" spans="1:9" x14ac:dyDescent="0.2">
      <c r="A11" s="193" t="s">
        <v>146</v>
      </c>
      <c r="B11" s="191"/>
      <c r="C11" s="87">
        <f>раскрытия!C38</f>
        <v>9199</v>
      </c>
      <c r="D11" s="87"/>
      <c r="E11" s="87">
        <f>раскрытия!E38</f>
        <v>9285</v>
      </c>
      <c r="F11" s="87"/>
      <c r="G11" s="87">
        <f t="shared" si="0"/>
        <v>9199</v>
      </c>
      <c r="H11" s="87"/>
      <c r="I11" s="87">
        <f t="shared" si="1"/>
        <v>9285</v>
      </c>
    </row>
    <row r="12" spans="1:9" x14ac:dyDescent="0.2">
      <c r="A12" s="200" t="s">
        <v>344</v>
      </c>
      <c r="B12" s="191"/>
      <c r="C12" s="87">
        <v>0</v>
      </c>
      <c r="D12" s="87"/>
      <c r="E12" s="87">
        <v>0</v>
      </c>
      <c r="F12" s="87"/>
      <c r="G12" s="87">
        <v>0</v>
      </c>
      <c r="H12" s="87"/>
      <c r="I12" s="87">
        <v>0</v>
      </c>
    </row>
    <row r="13" spans="1:9" ht="13.5" x14ac:dyDescent="0.25">
      <c r="A13" s="226" t="s">
        <v>324</v>
      </c>
      <c r="B13" s="191"/>
      <c r="C13" s="219">
        <f>SUM(C8:C12)</f>
        <v>13372</v>
      </c>
      <c r="D13" s="87"/>
      <c r="E13" s="219">
        <f>SUM(E8:E12)</f>
        <v>15923</v>
      </c>
      <c r="F13" s="87"/>
      <c r="G13" s="219">
        <f>SUM(G8:G12)</f>
        <v>13372</v>
      </c>
      <c r="H13" s="87"/>
      <c r="I13" s="219">
        <f>SUM(I8:I12)</f>
        <v>15923</v>
      </c>
    </row>
    <row r="14" spans="1:9" ht="3" customHeight="1" x14ac:dyDescent="0.2">
      <c r="A14" s="227"/>
      <c r="B14" s="191"/>
      <c r="C14" s="87"/>
      <c r="D14" s="87"/>
      <c r="E14" s="87"/>
      <c r="F14" s="87"/>
      <c r="G14" s="87"/>
      <c r="H14" s="87"/>
      <c r="I14" s="87"/>
    </row>
    <row r="15" spans="1:9" x14ac:dyDescent="0.2">
      <c r="A15" s="200" t="s">
        <v>246</v>
      </c>
      <c r="B15" s="191"/>
      <c r="C15" s="87"/>
      <c r="D15" s="87"/>
      <c r="E15" s="87"/>
      <c r="F15" s="87"/>
      <c r="G15" s="87"/>
      <c r="H15" s="87"/>
      <c r="I15" s="87"/>
    </row>
    <row r="16" spans="1:9" x14ac:dyDescent="0.2">
      <c r="A16" s="200" t="s">
        <v>342</v>
      </c>
      <c r="B16" s="191"/>
      <c r="C16" s="87">
        <v>0</v>
      </c>
      <c r="D16" s="87"/>
      <c r="E16" s="87">
        <v>0</v>
      </c>
      <c r="F16" s="191"/>
      <c r="G16" s="87">
        <f t="shared" ref="G16" si="2">C16</f>
        <v>0</v>
      </c>
      <c r="H16" s="87"/>
      <c r="I16" s="87">
        <f t="shared" ref="I16" si="3">E16</f>
        <v>0</v>
      </c>
    </row>
    <row r="17" spans="1:9" x14ac:dyDescent="0.2">
      <c r="A17" s="200" t="s">
        <v>343</v>
      </c>
      <c r="B17" s="191"/>
      <c r="C17" s="87"/>
      <c r="D17" s="87"/>
      <c r="E17" s="87"/>
      <c r="F17" s="87"/>
      <c r="G17" s="191"/>
      <c r="H17" s="191"/>
      <c r="I17" s="191"/>
    </row>
    <row r="18" spans="1:9" x14ac:dyDescent="0.2">
      <c r="A18" s="193" t="s">
        <v>250</v>
      </c>
      <c r="B18" s="191"/>
      <c r="C18" s="87">
        <v>3462</v>
      </c>
      <c r="D18" s="87"/>
      <c r="E18" s="87">
        <v>3658</v>
      </c>
      <c r="F18" s="87"/>
      <c r="G18" s="87">
        <f>C18</f>
        <v>3462</v>
      </c>
      <c r="H18" s="87"/>
      <c r="I18" s="87">
        <f>E18</f>
        <v>3658</v>
      </c>
    </row>
    <row r="19" spans="1:9" x14ac:dyDescent="0.2">
      <c r="A19" s="191" t="s">
        <v>325</v>
      </c>
      <c r="B19" s="191"/>
      <c r="C19" s="87">
        <f>раскрытия!C68</f>
        <v>3067947</v>
      </c>
      <c r="D19" s="87"/>
      <c r="E19" s="87">
        <f>раскрытия!E68</f>
        <v>3139797</v>
      </c>
      <c r="F19" s="87"/>
      <c r="G19" s="87">
        <f>C19</f>
        <v>3067947</v>
      </c>
      <c r="H19" s="87"/>
      <c r="I19" s="87">
        <f>E19</f>
        <v>3139797</v>
      </c>
    </row>
    <row r="20" spans="1:9" x14ac:dyDescent="0.2">
      <c r="A20" s="200" t="s">
        <v>344</v>
      </c>
      <c r="B20" s="191"/>
      <c r="C20" s="87">
        <v>0</v>
      </c>
      <c r="D20" s="87"/>
      <c r="E20" s="87">
        <v>0</v>
      </c>
      <c r="F20" s="87"/>
      <c r="G20" s="87">
        <f>C17</f>
        <v>0</v>
      </c>
      <c r="H20" s="87"/>
      <c r="I20" s="87">
        <f>E17</f>
        <v>0</v>
      </c>
    </row>
    <row r="21" spans="1:9" ht="13.5" x14ac:dyDescent="0.25">
      <c r="A21" s="226" t="s">
        <v>326</v>
      </c>
      <c r="B21" s="191"/>
      <c r="C21" s="219">
        <f>SUM(C16:C20)</f>
        <v>3071409</v>
      </c>
      <c r="D21" s="87"/>
      <c r="E21" s="219">
        <f>SUM(E16:E20)</f>
        <v>3143455</v>
      </c>
      <c r="F21" s="87"/>
      <c r="G21" s="219">
        <f>SUM(G16:G20)</f>
        <v>3071409</v>
      </c>
      <c r="H21" s="87"/>
      <c r="I21" s="219">
        <f>SUM(I16:I20)</f>
        <v>3143455</v>
      </c>
    </row>
  </sheetData>
  <mergeCells count="2">
    <mergeCell ref="C4:E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43"/>
  <sheetViews>
    <sheetView topLeftCell="A232" workbookViewId="0">
      <selection activeCell="I174" sqref="I174"/>
    </sheetView>
  </sheetViews>
  <sheetFormatPr defaultColWidth="8.7109375" defaultRowHeight="12" outlineLevelRow="2" x14ac:dyDescent="0.2"/>
  <cols>
    <col min="1" max="1" width="38.42578125" style="150" customWidth="1"/>
    <col min="2" max="7" width="16.140625" style="150" customWidth="1"/>
    <col min="8" max="8" width="24.28515625" style="151" customWidth="1"/>
    <col min="9" max="9" width="15.5703125" style="151" customWidth="1"/>
    <col min="10" max="16384" width="8.7109375" style="151"/>
  </cols>
  <sheetData>
    <row r="1" spans="1:9" x14ac:dyDescent="0.2">
      <c r="A1" s="149" t="s">
        <v>0</v>
      </c>
    </row>
    <row r="2" spans="1:9" ht="15" x14ac:dyDescent="0.25">
      <c r="A2" s="157" t="s">
        <v>1</v>
      </c>
    </row>
    <row r="3" spans="1:9" x14ac:dyDescent="0.2">
      <c r="A3" s="150" t="s">
        <v>2</v>
      </c>
      <c r="B3" s="146" t="s">
        <v>3</v>
      </c>
    </row>
    <row r="4" spans="1:9" x14ac:dyDescent="0.2">
      <c r="A4" s="152" t="s">
        <v>4</v>
      </c>
      <c r="B4" s="394" t="s">
        <v>5</v>
      </c>
      <c r="C4" s="394"/>
      <c r="D4" s="394" t="s">
        <v>6</v>
      </c>
      <c r="E4" s="394"/>
      <c r="F4" s="394" t="s">
        <v>7</v>
      </c>
      <c r="G4" s="394"/>
    </row>
    <row r="5" spans="1:9" x14ac:dyDescent="0.2">
      <c r="A5" s="152" t="s">
        <v>8</v>
      </c>
      <c r="B5" s="153" t="s">
        <v>9</v>
      </c>
      <c r="C5" s="153" t="s">
        <v>10</v>
      </c>
      <c r="D5" s="153" t="s">
        <v>9</v>
      </c>
      <c r="E5" s="153" t="s">
        <v>10</v>
      </c>
      <c r="F5" s="153" t="s">
        <v>9</v>
      </c>
      <c r="G5" s="153" t="s">
        <v>10</v>
      </c>
    </row>
    <row r="6" spans="1:9" x14ac:dyDescent="0.2">
      <c r="A6" s="7" t="s">
        <v>11</v>
      </c>
      <c r="B6" s="8">
        <v>1431715.07</v>
      </c>
      <c r="C6" s="9"/>
      <c r="D6" s="8">
        <v>143469800</v>
      </c>
      <c r="E6" s="8">
        <v>144345620.25</v>
      </c>
      <c r="F6" s="8">
        <v>555894.81999999995</v>
      </c>
      <c r="G6" s="9"/>
      <c r="H6" s="151" t="s">
        <v>138</v>
      </c>
    </row>
    <row r="7" spans="1:9" outlineLevel="1" x14ac:dyDescent="0.2">
      <c r="A7" s="10" t="s">
        <v>12</v>
      </c>
      <c r="B7" s="11">
        <v>1743</v>
      </c>
      <c r="C7" s="12"/>
      <c r="D7" s="11">
        <v>107000</v>
      </c>
      <c r="E7" s="11">
        <v>108202</v>
      </c>
      <c r="F7" s="13">
        <v>541</v>
      </c>
      <c r="G7" s="12"/>
    </row>
    <row r="8" spans="1:9" outlineLevel="1" x14ac:dyDescent="0.2">
      <c r="A8" s="14" t="s">
        <v>13</v>
      </c>
      <c r="B8" s="15"/>
      <c r="C8" s="15"/>
      <c r="D8" s="16">
        <v>107000</v>
      </c>
      <c r="E8" s="16">
        <v>107000</v>
      </c>
      <c r="F8" s="15"/>
      <c r="G8" s="15"/>
    </row>
    <row r="9" spans="1:9" outlineLevel="2" x14ac:dyDescent="0.2">
      <c r="A9" s="17" t="s">
        <v>14</v>
      </c>
      <c r="B9" s="12"/>
      <c r="C9" s="12"/>
      <c r="D9" s="11">
        <v>107000</v>
      </c>
      <c r="E9" s="11">
        <v>107000</v>
      </c>
      <c r="F9" s="12"/>
      <c r="G9" s="12"/>
    </row>
    <row r="10" spans="1:9" ht="24" outlineLevel="1" x14ac:dyDescent="0.2">
      <c r="A10" s="10" t="s">
        <v>15</v>
      </c>
      <c r="B10" s="11">
        <v>1429972.07</v>
      </c>
      <c r="C10" s="12"/>
      <c r="D10" s="11">
        <v>143255800</v>
      </c>
      <c r="E10" s="11">
        <v>144130418.25</v>
      </c>
      <c r="F10" s="11">
        <v>555353.81999999995</v>
      </c>
      <c r="G10" s="12"/>
    </row>
    <row r="11" spans="1:9" outlineLevel="2" x14ac:dyDescent="0.2">
      <c r="A11" s="18" t="s">
        <v>329</v>
      </c>
      <c r="B11" s="19">
        <v>945865.39</v>
      </c>
      <c r="C11" s="19"/>
      <c r="D11" s="19">
        <v>142800000</v>
      </c>
      <c r="E11" s="19">
        <v>143323318.25</v>
      </c>
      <c r="F11" s="19">
        <v>422547.14</v>
      </c>
      <c r="G11" s="19"/>
      <c r="H11" t="s">
        <v>333</v>
      </c>
      <c r="I11" s="151" t="s">
        <v>334</v>
      </c>
    </row>
    <row r="12" spans="1:9" outlineLevel="2" x14ac:dyDescent="0.2">
      <c r="A12" s="18" t="s">
        <v>330</v>
      </c>
      <c r="B12" s="19">
        <v>484106.68</v>
      </c>
      <c r="C12" s="19"/>
      <c r="D12" s="19">
        <v>455800</v>
      </c>
      <c r="E12" s="19">
        <v>807100</v>
      </c>
      <c r="F12" s="19">
        <v>132806.68</v>
      </c>
      <c r="G12" s="19"/>
      <c r="H12" t="s">
        <v>336</v>
      </c>
      <c r="I12" s="151" t="s">
        <v>337</v>
      </c>
    </row>
    <row r="13" spans="1:9" ht="24" x14ac:dyDescent="0.2">
      <c r="A13" s="7" t="s">
        <v>16</v>
      </c>
      <c r="B13" s="8">
        <v>1367400</v>
      </c>
      <c r="C13" s="9"/>
      <c r="D13" s="8">
        <v>357712</v>
      </c>
      <c r="E13" s="8">
        <v>471662</v>
      </c>
      <c r="F13" s="8">
        <v>1253450</v>
      </c>
      <c r="G13" s="9"/>
      <c r="H13" s="151" t="s">
        <v>139</v>
      </c>
    </row>
    <row r="14" spans="1:9" ht="24" outlineLevel="1" x14ac:dyDescent="0.2">
      <c r="A14" s="14" t="s">
        <v>17</v>
      </c>
      <c r="B14" s="15"/>
      <c r="C14" s="15"/>
      <c r="D14" s="16">
        <v>15862</v>
      </c>
      <c r="E14" s="16">
        <v>15862</v>
      </c>
      <c r="F14" s="15"/>
      <c r="G14" s="15"/>
    </row>
    <row r="15" spans="1:9" ht="24" outlineLevel="2" x14ac:dyDescent="0.2">
      <c r="A15" s="17" t="s">
        <v>18</v>
      </c>
      <c r="B15" s="12"/>
      <c r="C15" s="12"/>
      <c r="D15" s="11">
        <v>15862</v>
      </c>
      <c r="E15" s="11">
        <v>15862</v>
      </c>
      <c r="F15" s="12"/>
      <c r="G15" s="12"/>
    </row>
    <row r="16" spans="1:9" ht="24" outlineLevel="1" x14ac:dyDescent="0.2">
      <c r="A16" s="14" t="s">
        <v>19</v>
      </c>
      <c r="B16" s="16">
        <v>1367400</v>
      </c>
      <c r="C16" s="15"/>
      <c r="D16" s="16">
        <v>341850</v>
      </c>
      <c r="E16" s="16">
        <v>455800</v>
      </c>
      <c r="F16" s="16">
        <v>1253450</v>
      </c>
      <c r="G16" s="15"/>
    </row>
    <row r="17" spans="1:8" ht="24" outlineLevel="2" x14ac:dyDescent="0.2">
      <c r="A17" s="17" t="s">
        <v>20</v>
      </c>
      <c r="B17" s="11">
        <v>1367400</v>
      </c>
      <c r="C17" s="12"/>
      <c r="D17" s="11">
        <v>341850</v>
      </c>
      <c r="E17" s="11">
        <v>455800</v>
      </c>
      <c r="F17" s="11">
        <v>1253450</v>
      </c>
      <c r="G17" s="12"/>
    </row>
    <row r="18" spans="1:8" x14ac:dyDescent="0.2">
      <c r="A18" s="7" t="s">
        <v>21</v>
      </c>
      <c r="B18" s="8">
        <v>5304261.3099999996</v>
      </c>
      <c r="C18" s="9"/>
      <c r="D18" s="8">
        <v>2124.67</v>
      </c>
      <c r="E18" s="9"/>
      <c r="F18" s="8">
        <v>5306385.9800000004</v>
      </c>
      <c r="G18" s="9"/>
    </row>
    <row r="19" spans="1:8" outlineLevel="1" x14ac:dyDescent="0.2">
      <c r="A19" s="10" t="s">
        <v>22</v>
      </c>
      <c r="B19" s="11">
        <v>391921</v>
      </c>
      <c r="C19" s="12"/>
      <c r="D19" s="12"/>
      <c r="E19" s="12"/>
      <c r="F19" s="11">
        <v>391921</v>
      </c>
      <c r="G19" s="12"/>
      <c r="H19" s="151" t="s">
        <v>141</v>
      </c>
    </row>
    <row r="20" spans="1:8" outlineLevel="1" x14ac:dyDescent="0.2">
      <c r="A20" s="10" t="s">
        <v>23</v>
      </c>
      <c r="B20" s="11">
        <v>4266258.45</v>
      </c>
      <c r="C20" s="12"/>
      <c r="D20" s="11">
        <v>2124.67</v>
      </c>
      <c r="E20" s="12"/>
      <c r="F20" s="11">
        <v>4268383.12</v>
      </c>
      <c r="G20" s="12"/>
      <c r="H20" s="151" t="s">
        <v>142</v>
      </c>
    </row>
    <row r="21" spans="1:8" ht="24" outlineLevel="1" x14ac:dyDescent="0.2">
      <c r="A21" s="10" t="s">
        <v>24</v>
      </c>
      <c r="B21" s="11">
        <v>646081.86</v>
      </c>
      <c r="C21" s="12"/>
      <c r="D21" s="12"/>
      <c r="E21" s="12"/>
      <c r="F21" s="11">
        <v>646081.86</v>
      </c>
      <c r="G21" s="12"/>
    </row>
    <row r="22" spans="1:8" outlineLevel="2" x14ac:dyDescent="0.2">
      <c r="A22" s="18" t="s">
        <v>25</v>
      </c>
      <c r="B22" s="19">
        <v>248012</v>
      </c>
      <c r="C22" s="20"/>
      <c r="D22" s="20"/>
      <c r="E22" s="20"/>
      <c r="F22" s="19">
        <v>248012</v>
      </c>
      <c r="G22" s="20"/>
      <c r="H22" s="151" t="s">
        <v>142</v>
      </c>
    </row>
    <row r="23" spans="1:8" outlineLevel="2" x14ac:dyDescent="0.2">
      <c r="A23" s="18" t="s">
        <v>26</v>
      </c>
      <c r="B23" s="19">
        <v>2157.6799999999998</v>
      </c>
      <c r="C23" s="20"/>
      <c r="D23" s="20"/>
      <c r="E23" s="20"/>
      <c r="F23" s="19">
        <v>2157.6799999999998</v>
      </c>
      <c r="G23" s="20"/>
      <c r="H23" s="151" t="s">
        <v>142</v>
      </c>
    </row>
    <row r="24" spans="1:8" outlineLevel="2" x14ac:dyDescent="0.2">
      <c r="A24" s="18" t="s">
        <v>27</v>
      </c>
      <c r="B24" s="19">
        <v>259048.32000000001</v>
      </c>
      <c r="C24" s="20"/>
      <c r="D24" s="20"/>
      <c r="E24" s="20"/>
      <c r="F24" s="19">
        <v>259048.32000000001</v>
      </c>
      <c r="G24" s="20"/>
      <c r="H24" s="151" t="s">
        <v>142</v>
      </c>
    </row>
    <row r="25" spans="1:8" outlineLevel="2" x14ac:dyDescent="0.2">
      <c r="A25" s="18" t="s">
        <v>28</v>
      </c>
      <c r="B25" s="19">
        <v>31205.02</v>
      </c>
      <c r="C25" s="20"/>
      <c r="D25" s="20"/>
      <c r="E25" s="20"/>
      <c r="F25" s="19">
        <v>31205.02</v>
      </c>
      <c r="G25" s="20"/>
      <c r="H25" s="151" t="s">
        <v>143</v>
      </c>
    </row>
    <row r="26" spans="1:8" ht="24" outlineLevel="2" x14ac:dyDescent="0.2">
      <c r="A26" s="18" t="s">
        <v>29</v>
      </c>
      <c r="B26" s="19">
        <v>9054.36</v>
      </c>
      <c r="C26" s="20"/>
      <c r="D26" s="20"/>
      <c r="E26" s="20"/>
      <c r="F26" s="19">
        <v>9054.36</v>
      </c>
      <c r="G26" s="20"/>
      <c r="H26" s="151" t="s">
        <v>143</v>
      </c>
    </row>
    <row r="27" spans="1:8" ht="24" outlineLevel="2" x14ac:dyDescent="0.2">
      <c r="A27" s="18" t="s">
        <v>30</v>
      </c>
      <c r="B27" s="19">
        <v>96604.479999999996</v>
      </c>
      <c r="C27" s="20"/>
      <c r="D27" s="20"/>
      <c r="E27" s="20"/>
      <c r="F27" s="19">
        <v>96604.479999999996</v>
      </c>
      <c r="G27" s="20"/>
      <c r="H27" s="151" t="s">
        <v>142</v>
      </c>
    </row>
    <row r="28" spans="1:8" x14ac:dyDescent="0.2">
      <c r="A28" s="7" t="s">
        <v>31</v>
      </c>
      <c r="B28" s="8">
        <v>90371.65</v>
      </c>
      <c r="C28" s="9"/>
      <c r="D28" s="8">
        <v>768403.04</v>
      </c>
      <c r="E28" s="8">
        <v>463700.71</v>
      </c>
      <c r="F28" s="8">
        <v>395073.98</v>
      </c>
      <c r="G28" s="9"/>
      <c r="H28" s="151" t="s">
        <v>143</v>
      </c>
    </row>
    <row r="29" spans="1:8" outlineLevel="1" x14ac:dyDescent="0.2">
      <c r="A29" s="10" t="s">
        <v>32</v>
      </c>
      <c r="B29" s="11">
        <v>60236.04</v>
      </c>
      <c r="C29" s="12"/>
      <c r="D29" s="11">
        <v>768403.04</v>
      </c>
      <c r="E29" s="11">
        <v>453638.08</v>
      </c>
      <c r="F29" s="11">
        <v>375001</v>
      </c>
      <c r="G29" s="12"/>
    </row>
    <row r="30" spans="1:8" ht="24" outlineLevel="1" x14ac:dyDescent="0.2">
      <c r="A30" s="10" t="s">
        <v>33</v>
      </c>
      <c r="B30" s="11">
        <v>30135.61</v>
      </c>
      <c r="C30" s="12"/>
      <c r="D30" s="12"/>
      <c r="E30" s="11">
        <v>10062.629999999999</v>
      </c>
      <c r="F30" s="11">
        <v>20072.98</v>
      </c>
      <c r="G30" s="12"/>
    </row>
    <row r="31" spans="1:8" ht="24" x14ac:dyDescent="0.2">
      <c r="A31" s="7" t="s">
        <v>34</v>
      </c>
      <c r="B31" s="8">
        <v>9284371.4399999995</v>
      </c>
      <c r="C31" s="9"/>
      <c r="D31" s="8">
        <v>256351.82</v>
      </c>
      <c r="E31" s="8">
        <v>341850</v>
      </c>
      <c r="F31" s="8">
        <v>9198873.2599999998</v>
      </c>
      <c r="G31" s="9"/>
      <c r="H31" s="151" t="s">
        <v>146</v>
      </c>
    </row>
    <row r="32" spans="1:8" ht="24" outlineLevel="1" x14ac:dyDescent="0.2">
      <c r="A32" s="14" t="s">
        <v>35</v>
      </c>
      <c r="B32" s="16">
        <v>9284371.4399999995</v>
      </c>
      <c r="C32" s="15"/>
      <c r="D32" s="16">
        <v>256351.82</v>
      </c>
      <c r="E32" s="16">
        <v>341850</v>
      </c>
      <c r="F32" s="16">
        <v>9198873.2599999998</v>
      </c>
      <c r="G32" s="15"/>
    </row>
    <row r="33" spans="1:8" ht="24" outlineLevel="2" x14ac:dyDescent="0.2">
      <c r="A33" s="17" t="s">
        <v>36</v>
      </c>
      <c r="B33" s="11">
        <v>19029971.52</v>
      </c>
      <c r="C33" s="12"/>
      <c r="D33" s="12"/>
      <c r="E33" s="11">
        <v>341850</v>
      </c>
      <c r="F33" s="11">
        <v>18688121.52</v>
      </c>
      <c r="G33" s="12"/>
    </row>
    <row r="34" spans="1:8" ht="24" outlineLevel="2" x14ac:dyDescent="0.2">
      <c r="A34" s="17" t="s">
        <v>37</v>
      </c>
      <c r="B34" s="21">
        <v>-9745600.0800000001</v>
      </c>
      <c r="C34" s="12"/>
      <c r="D34" s="11">
        <v>256351.82</v>
      </c>
      <c r="E34" s="12"/>
      <c r="F34" s="21">
        <v>-9489248.2599999998</v>
      </c>
      <c r="G34" s="12"/>
    </row>
    <row r="35" spans="1:8" ht="24" x14ac:dyDescent="0.2">
      <c r="A35" s="7" t="s">
        <v>38</v>
      </c>
      <c r="B35" s="8">
        <v>7500000000</v>
      </c>
      <c r="C35" s="9"/>
      <c r="D35" s="9"/>
      <c r="E35" s="9"/>
      <c r="F35" s="8">
        <v>7500000000</v>
      </c>
      <c r="G35" s="9"/>
      <c r="H35" s="151" t="s">
        <v>147</v>
      </c>
    </row>
    <row r="36" spans="1:8" ht="24" outlineLevel="1" x14ac:dyDescent="0.2">
      <c r="A36" s="10" t="s">
        <v>39</v>
      </c>
      <c r="B36" s="11">
        <v>7500000000</v>
      </c>
      <c r="C36" s="12"/>
      <c r="D36" s="12"/>
      <c r="E36" s="12"/>
      <c r="F36" s="11">
        <v>7500000000</v>
      </c>
      <c r="G36" s="12"/>
    </row>
    <row r="37" spans="1:8" x14ac:dyDescent="0.2">
      <c r="A37" s="7" t="s">
        <v>40</v>
      </c>
      <c r="B37" s="8">
        <v>388059.72</v>
      </c>
      <c r="C37" s="9"/>
      <c r="D37" s="9"/>
      <c r="E37" s="8">
        <v>17910.419999999998</v>
      </c>
      <c r="F37" s="8">
        <v>370149.3</v>
      </c>
      <c r="G37" s="9"/>
      <c r="H37" s="151" t="s">
        <v>150</v>
      </c>
    </row>
    <row r="38" spans="1:8" outlineLevel="1" x14ac:dyDescent="0.2">
      <c r="A38" s="10" t="s">
        <v>41</v>
      </c>
      <c r="B38" s="11">
        <v>400000</v>
      </c>
      <c r="C38" s="12"/>
      <c r="D38" s="12"/>
      <c r="E38" s="12"/>
      <c r="F38" s="11">
        <v>400000</v>
      </c>
      <c r="G38" s="12"/>
    </row>
    <row r="39" spans="1:8" ht="24" outlineLevel="1" x14ac:dyDescent="0.2">
      <c r="A39" s="10" t="s">
        <v>42</v>
      </c>
      <c r="B39" s="12"/>
      <c r="C39" s="11">
        <v>11940.28</v>
      </c>
      <c r="D39" s="12"/>
      <c r="E39" s="11">
        <v>17910.419999999998</v>
      </c>
      <c r="F39" s="12"/>
      <c r="G39" s="11">
        <v>29850.7</v>
      </c>
    </row>
    <row r="40" spans="1:8" ht="24" x14ac:dyDescent="0.2">
      <c r="A40" s="7" t="s">
        <v>43</v>
      </c>
      <c r="B40" s="9"/>
      <c r="C40" s="8">
        <v>2992346113.5100002</v>
      </c>
      <c r="D40" s="8">
        <v>3881936.2</v>
      </c>
      <c r="E40" s="8">
        <v>3018908.78</v>
      </c>
      <c r="F40" s="9"/>
      <c r="G40" s="8">
        <v>2991483086.0900002</v>
      </c>
    </row>
    <row r="41" spans="1:8" ht="24" outlineLevel="1" x14ac:dyDescent="0.2">
      <c r="A41" s="10" t="s">
        <v>44</v>
      </c>
      <c r="B41" s="12"/>
      <c r="C41" s="11">
        <v>2992346113.5100002</v>
      </c>
      <c r="D41" s="11">
        <v>3881936.2</v>
      </c>
      <c r="E41" s="11">
        <v>3018908.78</v>
      </c>
      <c r="F41" s="12"/>
      <c r="G41" s="11">
        <v>2991483086.0900002</v>
      </c>
      <c r="H41" s="151" t="s">
        <v>158</v>
      </c>
    </row>
    <row r="42" spans="1:8" outlineLevel="2" x14ac:dyDescent="0.2">
      <c r="A42" s="18" t="s">
        <v>284</v>
      </c>
      <c r="B42" s="19"/>
      <c r="C42" s="214">
        <v>-12333873.050000001</v>
      </c>
      <c r="D42" s="20"/>
      <c r="E42" s="19">
        <v>3018908.78</v>
      </c>
      <c r="F42" s="19"/>
      <c r="G42" s="214">
        <v>-9314964.2699999996</v>
      </c>
    </row>
    <row r="43" spans="1:8" outlineLevel="2" x14ac:dyDescent="0.2">
      <c r="A43" s="18" t="s">
        <v>285</v>
      </c>
      <c r="B43" s="19"/>
      <c r="C43" s="19">
        <v>2988900000</v>
      </c>
      <c r="D43" s="19"/>
      <c r="E43" s="19"/>
      <c r="F43" s="19"/>
      <c r="G43" s="19">
        <v>2988900000</v>
      </c>
    </row>
    <row r="44" spans="1:8" outlineLevel="2" x14ac:dyDescent="0.2">
      <c r="A44" s="18" t="s">
        <v>286</v>
      </c>
      <c r="B44" s="19"/>
      <c r="C44" s="19">
        <v>15779986.560000001</v>
      </c>
      <c r="D44" s="19">
        <v>3881936.2</v>
      </c>
      <c r="E44" s="19"/>
      <c r="F44" s="19"/>
      <c r="G44" s="19">
        <v>11898050.359999999</v>
      </c>
    </row>
    <row r="45" spans="1:8" x14ac:dyDescent="0.2">
      <c r="A45" s="7" t="s">
        <v>45</v>
      </c>
      <c r="B45" s="9"/>
      <c r="C45" s="8">
        <v>19173.68</v>
      </c>
      <c r="D45" s="8">
        <v>24336</v>
      </c>
      <c r="E45" s="8">
        <v>24624</v>
      </c>
      <c r="F45" s="9"/>
      <c r="G45" s="8">
        <v>19461.68</v>
      </c>
    </row>
    <row r="46" spans="1:8" ht="24" outlineLevel="1" x14ac:dyDescent="0.2">
      <c r="A46" s="10" t="s">
        <v>46</v>
      </c>
      <c r="B46" s="12"/>
      <c r="C46" s="11">
        <v>4800</v>
      </c>
      <c r="D46" s="11">
        <v>15210</v>
      </c>
      <c r="E46" s="11">
        <v>15390</v>
      </c>
      <c r="F46" s="12"/>
      <c r="G46" s="11">
        <v>4980</v>
      </c>
      <c r="H46" s="151" t="s">
        <v>156</v>
      </c>
    </row>
    <row r="47" spans="1:8" outlineLevel="1" x14ac:dyDescent="0.2">
      <c r="A47" s="10" t="s">
        <v>47</v>
      </c>
      <c r="B47" s="12"/>
      <c r="C47" s="13">
        <v>101.68</v>
      </c>
      <c r="D47" s="11">
        <v>9126</v>
      </c>
      <c r="E47" s="11">
        <v>9234</v>
      </c>
      <c r="F47" s="12"/>
      <c r="G47" s="13">
        <v>209.68</v>
      </c>
      <c r="H47" s="151" t="s">
        <v>156</v>
      </c>
    </row>
    <row r="48" spans="1:8" outlineLevel="1" x14ac:dyDescent="0.2">
      <c r="A48" s="10" t="s">
        <v>48</v>
      </c>
      <c r="B48" s="12"/>
      <c r="C48" s="11">
        <v>9975</v>
      </c>
      <c r="D48" s="12"/>
      <c r="E48" s="12"/>
      <c r="F48" s="12"/>
      <c r="G48" s="11">
        <v>9975</v>
      </c>
      <c r="H48" s="151" t="s">
        <v>142</v>
      </c>
    </row>
    <row r="49" spans="1:8" outlineLevel="1" x14ac:dyDescent="0.2">
      <c r="A49" s="10" t="s">
        <v>49</v>
      </c>
      <c r="B49" s="12"/>
      <c r="C49" s="11">
        <v>4297</v>
      </c>
      <c r="D49" s="12"/>
      <c r="E49" s="12"/>
      <c r="F49" s="12"/>
      <c r="G49" s="11">
        <v>4297</v>
      </c>
      <c r="H49" s="151" t="s">
        <v>156</v>
      </c>
    </row>
    <row r="50" spans="1:8" ht="24" x14ac:dyDescent="0.2">
      <c r="A50" s="7" t="s">
        <v>50</v>
      </c>
      <c r="B50" s="9"/>
      <c r="C50" s="8">
        <v>1524</v>
      </c>
      <c r="D50" s="8">
        <v>24505</v>
      </c>
      <c r="E50" s="8">
        <v>24795</v>
      </c>
      <c r="F50" s="9"/>
      <c r="G50" s="8">
        <v>1814</v>
      </c>
      <c r="H50" s="151" t="s">
        <v>157</v>
      </c>
    </row>
    <row r="51" spans="1:8" ht="24" outlineLevel="1" x14ac:dyDescent="0.2">
      <c r="A51" s="10" t="s">
        <v>51</v>
      </c>
      <c r="B51" s="12"/>
      <c r="C51" s="13">
        <v>473</v>
      </c>
      <c r="D51" s="11">
        <v>7605</v>
      </c>
      <c r="E51" s="11">
        <v>7695</v>
      </c>
      <c r="F51" s="12"/>
      <c r="G51" s="13">
        <v>563</v>
      </c>
    </row>
    <row r="52" spans="1:8" ht="24" outlineLevel="1" x14ac:dyDescent="0.2">
      <c r="A52" s="10" t="s">
        <v>52</v>
      </c>
      <c r="B52" s="12"/>
      <c r="C52" s="11">
        <v>1051</v>
      </c>
      <c r="D52" s="11">
        <v>16900</v>
      </c>
      <c r="E52" s="11">
        <v>17100</v>
      </c>
      <c r="F52" s="12"/>
      <c r="G52" s="11">
        <v>1251</v>
      </c>
    </row>
    <row r="53" spans="1:8" ht="24" x14ac:dyDescent="0.2">
      <c r="A53" s="7" t="s">
        <v>53</v>
      </c>
      <c r="B53" s="9"/>
      <c r="C53" s="8">
        <v>289692336.25999999</v>
      </c>
      <c r="D53" s="8">
        <v>143000504.28999999</v>
      </c>
      <c r="E53" s="8">
        <v>71921626.480000004</v>
      </c>
      <c r="F53" s="9"/>
      <c r="G53" s="8">
        <v>218613458.44999999</v>
      </c>
    </row>
    <row r="54" spans="1:8" ht="24" outlineLevel="1" x14ac:dyDescent="0.2">
      <c r="A54" s="10" t="s">
        <v>54</v>
      </c>
      <c r="B54" s="12"/>
      <c r="C54" s="11">
        <v>228519.25</v>
      </c>
      <c r="D54" s="11">
        <v>889802.29</v>
      </c>
      <c r="E54" s="11">
        <v>764251.48</v>
      </c>
      <c r="F54" s="12"/>
      <c r="G54" s="11">
        <v>102968.44</v>
      </c>
      <c r="H54" s="151" t="s">
        <v>159</v>
      </c>
    </row>
    <row r="55" spans="1:8" ht="24" outlineLevel="1" x14ac:dyDescent="0.2">
      <c r="A55" s="10" t="s">
        <v>55</v>
      </c>
      <c r="B55" s="12"/>
      <c r="C55" s="13">
        <v>1</v>
      </c>
      <c r="D55" s="11">
        <v>124830</v>
      </c>
      <c r="E55" s="11">
        <v>171000</v>
      </c>
      <c r="F55" s="12"/>
      <c r="G55" s="11">
        <v>46171</v>
      </c>
      <c r="H55" s="151" t="s">
        <v>161</v>
      </c>
    </row>
    <row r="56" spans="1:8" ht="24" outlineLevel="1" x14ac:dyDescent="0.2">
      <c r="A56" s="10" t="s">
        <v>56</v>
      </c>
      <c r="B56" s="12"/>
      <c r="C56" s="11">
        <v>147450694.00999999</v>
      </c>
      <c r="D56" s="11">
        <v>141972750</v>
      </c>
      <c r="E56" s="11">
        <v>70986375</v>
      </c>
      <c r="F56" s="12"/>
      <c r="G56" s="11">
        <v>76464319.010000005</v>
      </c>
      <c r="H56" s="151" t="s">
        <v>158</v>
      </c>
    </row>
    <row r="57" spans="1:8" ht="24" outlineLevel="1" x14ac:dyDescent="0.2">
      <c r="A57" s="14" t="s">
        <v>57</v>
      </c>
      <c r="B57" s="15"/>
      <c r="C57" s="16">
        <v>142013122</v>
      </c>
      <c r="D57" s="16">
        <v>13122</v>
      </c>
      <c r="E57" s="15"/>
      <c r="F57" s="15"/>
      <c r="G57" s="16">
        <v>142000000</v>
      </c>
      <c r="H57" s="151" t="s">
        <v>161</v>
      </c>
    </row>
    <row r="58" spans="1:8" ht="24" outlineLevel="2" x14ac:dyDescent="0.2">
      <c r="A58" s="17" t="s">
        <v>58</v>
      </c>
      <c r="B58" s="12"/>
      <c r="C58" s="11">
        <v>13122</v>
      </c>
      <c r="D58" s="11">
        <v>13122</v>
      </c>
      <c r="E58" s="12"/>
      <c r="F58" s="12"/>
      <c r="G58" s="12"/>
    </row>
    <row r="59" spans="1:8" ht="24" outlineLevel="2" x14ac:dyDescent="0.2">
      <c r="A59" s="17" t="s">
        <v>59</v>
      </c>
      <c r="B59" s="12"/>
      <c r="C59" s="11">
        <v>142000000</v>
      </c>
      <c r="D59" s="12"/>
      <c r="E59" s="12"/>
      <c r="F59" s="12"/>
      <c r="G59" s="11">
        <v>142000000</v>
      </c>
    </row>
    <row r="60" spans="1:8" ht="24" x14ac:dyDescent="0.2">
      <c r="A60" s="7" t="s">
        <v>60</v>
      </c>
      <c r="B60" s="9"/>
      <c r="C60" s="8">
        <v>20541.439999999999</v>
      </c>
      <c r="D60" s="9"/>
      <c r="E60" s="9"/>
      <c r="F60" s="9"/>
      <c r="G60" s="8">
        <v>20541.439999999999</v>
      </c>
      <c r="H60" s="151" t="s">
        <v>160</v>
      </c>
    </row>
    <row r="61" spans="1:8" ht="36" outlineLevel="1" x14ac:dyDescent="0.2">
      <c r="A61" s="10" t="s">
        <v>61</v>
      </c>
      <c r="B61" s="12"/>
      <c r="C61" s="11">
        <v>20541.439999999999</v>
      </c>
      <c r="D61" s="12"/>
      <c r="E61" s="12"/>
      <c r="F61" s="12"/>
      <c r="G61" s="11">
        <v>20541.439999999999</v>
      </c>
    </row>
    <row r="62" spans="1:8" ht="24" x14ac:dyDescent="0.2">
      <c r="A62" s="7" t="s">
        <v>62</v>
      </c>
      <c r="B62" s="9"/>
      <c r="C62" s="8">
        <v>5400000</v>
      </c>
      <c r="D62" s="9"/>
      <c r="E62" s="8">
        <v>142000000</v>
      </c>
      <c r="F62" s="9"/>
      <c r="G62" s="8">
        <v>147400000</v>
      </c>
      <c r="H62" s="151" t="s">
        <v>161</v>
      </c>
    </row>
    <row r="63" spans="1:8" ht="24" outlineLevel="1" x14ac:dyDescent="0.2">
      <c r="A63" s="10" t="s">
        <v>63</v>
      </c>
      <c r="B63" s="12"/>
      <c r="C63" s="11">
        <v>5400000</v>
      </c>
      <c r="D63" s="12"/>
      <c r="E63" s="11">
        <v>142000000</v>
      </c>
      <c r="F63" s="12"/>
      <c r="G63" s="11">
        <v>147400000</v>
      </c>
    </row>
    <row r="64" spans="1:8" ht="24" x14ac:dyDescent="0.2">
      <c r="A64" s="7" t="s">
        <v>64</v>
      </c>
      <c r="B64" s="9"/>
      <c r="C64" s="8">
        <v>16475</v>
      </c>
      <c r="D64" s="9"/>
      <c r="E64" s="9"/>
      <c r="F64" s="9"/>
      <c r="G64" s="8">
        <v>16475</v>
      </c>
      <c r="H64" s="151" t="s">
        <v>164</v>
      </c>
    </row>
    <row r="65" spans="1:8" ht="36" outlineLevel="1" x14ac:dyDescent="0.2">
      <c r="A65" s="10" t="s">
        <v>65</v>
      </c>
      <c r="B65" s="12"/>
      <c r="C65" s="11">
        <v>16475</v>
      </c>
      <c r="D65" s="12"/>
      <c r="E65" s="12"/>
      <c r="F65" s="12"/>
      <c r="G65" s="11">
        <v>16475</v>
      </c>
    </row>
    <row r="66" spans="1:8" x14ac:dyDescent="0.2">
      <c r="A66" s="7" t="s">
        <v>66</v>
      </c>
      <c r="B66" s="9"/>
      <c r="C66" s="8">
        <v>1254281100</v>
      </c>
      <c r="D66" s="9"/>
      <c r="E66" s="9"/>
      <c r="F66" s="9"/>
      <c r="G66" s="8">
        <v>1254281100</v>
      </c>
      <c r="H66" s="151" t="s">
        <v>167</v>
      </c>
    </row>
    <row r="67" spans="1:8" outlineLevel="1" x14ac:dyDescent="0.2">
      <c r="A67" s="10" t="s">
        <v>67</v>
      </c>
      <c r="B67" s="12"/>
      <c r="C67" s="11">
        <v>1254281100</v>
      </c>
      <c r="D67" s="12"/>
      <c r="E67" s="12"/>
      <c r="F67" s="12"/>
      <c r="G67" s="11">
        <v>1254281100</v>
      </c>
    </row>
    <row r="68" spans="1:8" x14ac:dyDescent="0.2">
      <c r="A68" s="7" t="s">
        <v>68</v>
      </c>
      <c r="B68" s="9"/>
      <c r="C68" s="8">
        <v>5039341000</v>
      </c>
      <c r="D68" s="9"/>
      <c r="E68" s="9"/>
      <c r="F68" s="9"/>
      <c r="G68" s="8">
        <v>5039341000</v>
      </c>
      <c r="H68" s="151" t="s">
        <v>168</v>
      </c>
    </row>
    <row r="69" spans="1:8" ht="24" outlineLevel="1" x14ac:dyDescent="0.2">
      <c r="A69" s="10" t="s">
        <v>69</v>
      </c>
      <c r="B69" s="12"/>
      <c r="C69" s="11">
        <v>5039341000</v>
      </c>
      <c r="D69" s="12"/>
      <c r="E69" s="12"/>
      <c r="F69" s="12"/>
      <c r="G69" s="11">
        <v>5039341000</v>
      </c>
    </row>
    <row r="70" spans="1:8" ht="24" x14ac:dyDescent="0.2">
      <c r="A70" s="7" t="s">
        <v>70</v>
      </c>
      <c r="B70" s="9"/>
      <c r="C70" s="8">
        <v>1913285575.45</v>
      </c>
      <c r="D70" s="9"/>
      <c r="E70" s="9"/>
      <c r="F70" s="9"/>
      <c r="G70" s="8">
        <v>1913285575.45</v>
      </c>
      <c r="H70" s="151" t="s">
        <v>169</v>
      </c>
    </row>
    <row r="71" spans="1:8" ht="24" outlineLevel="1" x14ac:dyDescent="0.2">
      <c r="A71" s="10" t="s">
        <v>71</v>
      </c>
      <c r="B71" s="12"/>
      <c r="C71" s="11">
        <v>1913285575.45</v>
      </c>
      <c r="D71" s="12"/>
      <c r="E71" s="12"/>
      <c r="F71" s="12"/>
      <c r="G71" s="11">
        <v>1913285575.45</v>
      </c>
    </row>
    <row r="72" spans="1:8" x14ac:dyDescent="0.2">
      <c r="A72" s="7" t="s">
        <v>72</v>
      </c>
      <c r="B72" s="9"/>
      <c r="C72" s="22">
        <v>-3976537660.1500001</v>
      </c>
      <c r="D72" s="8">
        <v>74983312.640000001</v>
      </c>
      <c r="E72" s="8">
        <v>4138288.02</v>
      </c>
      <c r="F72" s="9"/>
      <c r="G72" s="22">
        <v>-4047382684.77</v>
      </c>
      <c r="H72" s="151" t="s">
        <v>169</v>
      </c>
    </row>
    <row r="73" spans="1:8" outlineLevel="1" x14ac:dyDescent="0.2">
      <c r="A73" s="10" t="s">
        <v>73</v>
      </c>
      <c r="B73" s="12"/>
      <c r="C73" s="21">
        <v>-3976537660.1500001</v>
      </c>
      <c r="D73" s="11">
        <v>74983312.640000001</v>
      </c>
      <c r="E73" s="11">
        <v>4138288.02</v>
      </c>
      <c r="F73" s="12"/>
      <c r="G73" s="21">
        <v>-4047382684.77</v>
      </c>
    </row>
    <row r="74" spans="1:8" x14ac:dyDescent="0.2">
      <c r="A74" s="7" t="s">
        <v>74</v>
      </c>
      <c r="B74" s="9"/>
      <c r="C74" s="9"/>
      <c r="D74" s="8">
        <v>4138288.02</v>
      </c>
      <c r="E74" s="8">
        <v>4138288.02</v>
      </c>
      <c r="F74" s="9"/>
      <c r="G74" s="9"/>
    </row>
    <row r="75" spans="1:8" outlineLevel="1" x14ac:dyDescent="0.2">
      <c r="A75" s="10" t="s">
        <v>75</v>
      </c>
      <c r="B75" s="12"/>
      <c r="C75" s="12"/>
      <c r="D75" s="11">
        <v>256351.82</v>
      </c>
      <c r="E75" s="11">
        <v>256351.82</v>
      </c>
      <c r="F75" s="12"/>
      <c r="G75" s="12"/>
    </row>
    <row r="76" spans="1:8" outlineLevel="1" x14ac:dyDescent="0.2">
      <c r="A76" s="10" t="s">
        <v>76</v>
      </c>
      <c r="B76" s="12"/>
      <c r="C76" s="12"/>
      <c r="D76" s="11">
        <v>3881936.2</v>
      </c>
      <c r="E76" s="11">
        <v>3881936.2</v>
      </c>
      <c r="F76" s="12"/>
      <c r="G76" s="12"/>
    </row>
    <row r="77" spans="1:8" x14ac:dyDescent="0.2">
      <c r="A77" s="7" t="s">
        <v>77</v>
      </c>
      <c r="B77" s="9"/>
      <c r="C77" s="9"/>
      <c r="D77" s="8">
        <v>978028.86</v>
      </c>
      <c r="E77" s="8">
        <v>978028.86</v>
      </c>
      <c r="F77" s="9"/>
      <c r="G77" s="9"/>
    </row>
    <row r="78" spans="1:8" outlineLevel="1" x14ac:dyDescent="0.2">
      <c r="A78" s="10" t="s">
        <v>78</v>
      </c>
      <c r="B78" s="12"/>
      <c r="C78" s="12"/>
      <c r="D78" s="11">
        <v>978028.86</v>
      </c>
      <c r="E78" s="11">
        <v>978028.86</v>
      </c>
      <c r="F78" s="12"/>
      <c r="G78" s="12"/>
    </row>
    <row r="79" spans="1:8" x14ac:dyDescent="0.2">
      <c r="A79" s="7" t="s">
        <v>79</v>
      </c>
      <c r="B79" s="9"/>
      <c r="C79" s="9"/>
      <c r="D79" s="8">
        <v>74005283.780000001</v>
      </c>
      <c r="E79" s="8">
        <v>74005283.780000001</v>
      </c>
      <c r="F79" s="9"/>
      <c r="G79" s="9"/>
    </row>
    <row r="80" spans="1:8" outlineLevel="1" x14ac:dyDescent="0.2">
      <c r="A80" s="10" t="s">
        <v>80</v>
      </c>
      <c r="B80" s="12"/>
      <c r="C80" s="12"/>
      <c r="D80" s="11">
        <v>74005283.780000001</v>
      </c>
      <c r="E80" s="11">
        <v>74005283.780000001</v>
      </c>
      <c r="F80" s="12"/>
      <c r="G80" s="12"/>
    </row>
    <row r="81" spans="1:9" x14ac:dyDescent="0.2">
      <c r="A81" s="23" t="s">
        <v>81</v>
      </c>
      <c r="B81" s="24">
        <v>7517866179.1900005</v>
      </c>
      <c r="C81" s="24">
        <v>7517866179.1900005</v>
      </c>
      <c r="D81" s="24">
        <v>445890586.31999999</v>
      </c>
      <c r="E81" s="24">
        <v>445890586.31999999</v>
      </c>
      <c r="F81" s="24">
        <v>7517079827.3400002</v>
      </c>
      <c r="G81" s="24">
        <v>7517079827.3400002</v>
      </c>
    </row>
    <row r="86" spans="1:9" s="148" customFormat="1" ht="12.95" customHeight="1" x14ac:dyDescent="0.2">
      <c r="A86" s="154" t="s">
        <v>82</v>
      </c>
      <c r="B86" s="147"/>
      <c r="C86" s="147"/>
      <c r="D86" s="147"/>
      <c r="E86" s="147"/>
      <c r="F86" s="147"/>
      <c r="G86" s="147"/>
    </row>
    <row r="87" spans="1:9" s="148" customFormat="1" ht="15.95" customHeight="1" x14ac:dyDescent="0.25">
      <c r="A87" s="157" t="s">
        <v>1</v>
      </c>
      <c r="B87" s="147"/>
      <c r="C87" s="147"/>
      <c r="D87" s="147"/>
      <c r="E87" s="147"/>
      <c r="F87" s="147"/>
      <c r="G87" s="147"/>
    </row>
    <row r="88" spans="1:9" s="148" customFormat="1" ht="11.1" customHeight="1" x14ac:dyDescent="0.2">
      <c r="A88" s="147" t="s">
        <v>2</v>
      </c>
      <c r="B88" s="158" t="s">
        <v>3</v>
      </c>
      <c r="C88" s="147"/>
      <c r="D88" s="147"/>
      <c r="E88" s="147"/>
      <c r="F88" s="147"/>
      <c r="G88" s="147"/>
    </row>
    <row r="89" spans="1:9" s="148" customFormat="1" ht="12.95" customHeight="1" x14ac:dyDescent="0.2">
      <c r="A89" s="155" t="s">
        <v>4</v>
      </c>
      <c r="B89" s="395" t="s">
        <v>5</v>
      </c>
      <c r="C89" s="395"/>
      <c r="D89" s="395" t="s">
        <v>6</v>
      </c>
      <c r="E89" s="395"/>
      <c r="F89" s="395" t="s">
        <v>7</v>
      </c>
      <c r="G89" s="395"/>
    </row>
    <row r="90" spans="1:9" s="148" customFormat="1" ht="12.95" customHeight="1" x14ac:dyDescent="0.2">
      <c r="A90" s="155" t="s">
        <v>8</v>
      </c>
      <c r="B90" s="156" t="s">
        <v>9</v>
      </c>
      <c r="C90" s="156" t="s">
        <v>10</v>
      </c>
      <c r="D90" s="156" t="s">
        <v>9</v>
      </c>
      <c r="E90" s="156" t="s">
        <v>10</v>
      </c>
      <c r="F90" s="156" t="s">
        <v>9</v>
      </c>
      <c r="G90" s="156" t="s">
        <v>10</v>
      </c>
    </row>
    <row r="91" spans="1:9" s="148" customFormat="1" ht="12" customHeight="1" x14ac:dyDescent="0.2">
      <c r="A91" s="30" t="s">
        <v>11</v>
      </c>
      <c r="B91" s="31">
        <v>3839111.56</v>
      </c>
      <c r="C91" s="32"/>
      <c r="D91" s="31">
        <v>5415000</v>
      </c>
      <c r="E91" s="31">
        <v>6890144.1900000004</v>
      </c>
      <c r="F91" s="31">
        <v>2363967.37</v>
      </c>
      <c r="G91" s="32"/>
      <c r="H91" s="148" t="s">
        <v>138</v>
      </c>
    </row>
    <row r="92" spans="1:9" s="148" customFormat="1" ht="24" customHeight="1" outlineLevel="1" x14ac:dyDescent="0.2">
      <c r="A92" s="33" t="s">
        <v>12</v>
      </c>
      <c r="B92" s="34">
        <v>133</v>
      </c>
      <c r="C92" s="35"/>
      <c r="D92" s="36">
        <v>400000</v>
      </c>
      <c r="E92" s="36">
        <v>259200</v>
      </c>
      <c r="F92" s="36">
        <v>140933</v>
      </c>
      <c r="G92" s="35"/>
    </row>
    <row r="93" spans="1:9" s="148" customFormat="1" ht="24" customHeight="1" outlineLevel="1" x14ac:dyDescent="0.2">
      <c r="A93" s="33" t="s">
        <v>15</v>
      </c>
      <c r="B93" s="36">
        <v>3838978.56</v>
      </c>
      <c r="C93" s="35"/>
      <c r="D93" s="36">
        <v>5015000</v>
      </c>
      <c r="E93" s="36">
        <v>6630944.1900000004</v>
      </c>
      <c r="F93" s="36">
        <v>2223034.37</v>
      </c>
      <c r="G93" s="35"/>
    </row>
    <row r="94" spans="1:9" s="148" customFormat="1" ht="24" customHeight="1" outlineLevel="2" x14ac:dyDescent="0.2">
      <c r="A94" s="18" t="s">
        <v>331</v>
      </c>
      <c r="B94" s="19">
        <v>3830959.45</v>
      </c>
      <c r="C94" s="19"/>
      <c r="D94" s="19">
        <v>5015000</v>
      </c>
      <c r="E94" s="19">
        <v>6630944.1900000004</v>
      </c>
      <c r="F94" s="19">
        <v>2215015.2599999998</v>
      </c>
      <c r="G94" s="19"/>
      <c r="H94" t="s">
        <v>333</v>
      </c>
      <c r="I94" s="151" t="s">
        <v>334</v>
      </c>
    </row>
    <row r="95" spans="1:9" s="148" customFormat="1" outlineLevel="2" x14ac:dyDescent="0.2">
      <c r="A95" s="18" t="s">
        <v>332</v>
      </c>
      <c r="B95" s="19">
        <v>8019.11</v>
      </c>
      <c r="C95" s="19"/>
      <c r="D95" s="19"/>
      <c r="E95" s="19"/>
      <c r="F95" s="19">
        <v>8019.11</v>
      </c>
      <c r="G95" s="19"/>
      <c r="H95" t="s">
        <v>335</v>
      </c>
      <c r="I95" s="151" t="s">
        <v>334</v>
      </c>
    </row>
    <row r="96" spans="1:9" s="148" customFormat="1" ht="12" customHeight="1" x14ac:dyDescent="0.2">
      <c r="A96" s="30" t="s">
        <v>21</v>
      </c>
      <c r="B96" s="31">
        <v>12715503.359999999</v>
      </c>
      <c r="C96" s="32"/>
      <c r="D96" s="31">
        <v>126992.1</v>
      </c>
      <c r="E96" s="32"/>
      <c r="F96" s="31">
        <v>12842495.460000001</v>
      </c>
      <c r="G96" s="32"/>
    </row>
    <row r="97" spans="1:8" s="148" customFormat="1" ht="24" customHeight="1" outlineLevel="1" x14ac:dyDescent="0.2">
      <c r="A97" s="33" t="s">
        <v>22</v>
      </c>
      <c r="B97" s="36">
        <v>28098</v>
      </c>
      <c r="C97" s="35"/>
      <c r="D97" s="35"/>
      <c r="E97" s="35"/>
      <c r="F97" s="36">
        <v>28098</v>
      </c>
      <c r="G97" s="35"/>
      <c r="H97" s="148" t="s">
        <v>141</v>
      </c>
    </row>
    <row r="98" spans="1:8" s="148" customFormat="1" ht="24" customHeight="1" outlineLevel="1" x14ac:dyDescent="0.2">
      <c r="A98" s="33" t="s">
        <v>23</v>
      </c>
      <c r="B98" s="36">
        <v>12301194.57</v>
      </c>
      <c r="C98" s="35"/>
      <c r="D98" s="36">
        <v>100131.1</v>
      </c>
      <c r="E98" s="35"/>
      <c r="F98" s="36">
        <v>12401325.67</v>
      </c>
      <c r="G98" s="35"/>
      <c r="H98" s="148" t="s">
        <v>142</v>
      </c>
    </row>
    <row r="99" spans="1:8" s="148" customFormat="1" ht="36" customHeight="1" outlineLevel="1" x14ac:dyDescent="0.2">
      <c r="A99" s="33" t="s">
        <v>24</v>
      </c>
      <c r="B99" s="36">
        <v>386210.79</v>
      </c>
      <c r="C99" s="35"/>
      <c r="D99" s="36">
        <v>26861</v>
      </c>
      <c r="E99" s="35"/>
      <c r="F99" s="36">
        <v>413071.79</v>
      </c>
      <c r="G99" s="35"/>
      <c r="H99" s="148" t="s">
        <v>142</v>
      </c>
    </row>
    <row r="100" spans="1:8" s="148" customFormat="1" ht="12" customHeight="1" outlineLevel="2" x14ac:dyDescent="0.2">
      <c r="A100" s="37" t="s">
        <v>25</v>
      </c>
      <c r="B100" s="38"/>
      <c r="C100" s="38"/>
      <c r="D100" s="39">
        <v>26164</v>
      </c>
      <c r="E100" s="38"/>
      <c r="F100" s="39">
        <v>26164</v>
      </c>
      <c r="G100" s="38"/>
    </row>
    <row r="101" spans="1:8" s="148" customFormat="1" ht="24" customHeight="1" outlineLevel="2" x14ac:dyDescent="0.2">
      <c r="A101" s="37" t="s">
        <v>83</v>
      </c>
      <c r="B101" s="39">
        <v>2591.0500000000002</v>
      </c>
      <c r="C101" s="38"/>
      <c r="D101" s="38"/>
      <c r="E101" s="38"/>
      <c r="F101" s="39">
        <v>2591.0500000000002</v>
      </c>
      <c r="G101" s="38"/>
    </row>
    <row r="102" spans="1:8" s="148" customFormat="1" ht="12" customHeight="1" outlineLevel="2" x14ac:dyDescent="0.2">
      <c r="A102" s="37" t="s">
        <v>27</v>
      </c>
      <c r="B102" s="39">
        <v>382118</v>
      </c>
      <c r="C102" s="38"/>
      <c r="D102" s="40">
        <v>697</v>
      </c>
      <c r="E102" s="38"/>
      <c r="F102" s="39">
        <v>382815</v>
      </c>
      <c r="G102" s="38"/>
    </row>
    <row r="103" spans="1:8" s="148" customFormat="1" ht="24" customHeight="1" outlineLevel="2" x14ac:dyDescent="0.2">
      <c r="A103" s="37" t="s">
        <v>28</v>
      </c>
      <c r="B103" s="40">
        <v>0.55000000000000004</v>
      </c>
      <c r="C103" s="38"/>
      <c r="D103" s="38"/>
      <c r="E103" s="38"/>
      <c r="F103" s="40">
        <v>0.55000000000000004</v>
      </c>
      <c r="G103" s="38"/>
    </row>
    <row r="104" spans="1:8" s="148" customFormat="1" ht="12" customHeight="1" outlineLevel="2" x14ac:dyDescent="0.2">
      <c r="A104" s="37" t="s">
        <v>84</v>
      </c>
      <c r="B104" s="40">
        <v>70.62</v>
      </c>
      <c r="C104" s="38"/>
      <c r="D104" s="38"/>
      <c r="E104" s="38"/>
      <c r="F104" s="40">
        <v>70.62</v>
      </c>
      <c r="G104" s="38"/>
    </row>
    <row r="105" spans="1:8" s="148" customFormat="1" ht="12" customHeight="1" outlineLevel="2" x14ac:dyDescent="0.2">
      <c r="A105" s="37" t="s">
        <v>85</v>
      </c>
      <c r="B105" s="40">
        <v>291</v>
      </c>
      <c r="C105" s="38"/>
      <c r="D105" s="38"/>
      <c r="E105" s="38"/>
      <c r="F105" s="40">
        <v>291</v>
      </c>
      <c r="G105" s="38"/>
    </row>
    <row r="106" spans="1:8" s="148" customFormat="1" ht="12" customHeight="1" outlineLevel="2" x14ac:dyDescent="0.2">
      <c r="A106" s="37" t="s">
        <v>86</v>
      </c>
      <c r="B106" s="40">
        <v>587.65</v>
      </c>
      <c r="C106" s="38"/>
      <c r="D106" s="38"/>
      <c r="E106" s="38"/>
      <c r="F106" s="40">
        <v>587.65</v>
      </c>
      <c r="G106" s="38"/>
    </row>
    <row r="107" spans="1:8" s="148" customFormat="1" ht="12" customHeight="1" outlineLevel="2" x14ac:dyDescent="0.2">
      <c r="A107" s="37" t="s">
        <v>87</v>
      </c>
      <c r="B107" s="40">
        <v>10.6</v>
      </c>
      <c r="C107" s="38"/>
      <c r="D107" s="38"/>
      <c r="E107" s="38"/>
      <c r="F107" s="40">
        <v>10.6</v>
      </c>
      <c r="G107" s="38"/>
    </row>
    <row r="108" spans="1:8" s="148" customFormat="1" ht="12" customHeight="1" outlineLevel="2" x14ac:dyDescent="0.2">
      <c r="A108" s="37" t="s">
        <v>88</v>
      </c>
      <c r="B108" s="40">
        <v>541.32000000000005</v>
      </c>
      <c r="C108" s="38"/>
      <c r="D108" s="38"/>
      <c r="E108" s="38"/>
      <c r="F108" s="40">
        <v>541.32000000000005</v>
      </c>
      <c r="G108" s="38"/>
    </row>
    <row r="109" spans="1:8" s="148" customFormat="1" ht="24" customHeight="1" x14ac:dyDescent="0.2">
      <c r="A109" s="30" t="s">
        <v>31</v>
      </c>
      <c r="B109" s="31">
        <v>23614061.98</v>
      </c>
      <c r="C109" s="32"/>
      <c r="D109" s="31">
        <v>2800</v>
      </c>
      <c r="E109" s="31">
        <v>8635.24</v>
      </c>
      <c r="F109" s="31">
        <v>23608226.739999998</v>
      </c>
      <c r="G109" s="32"/>
      <c r="H109" s="148" t="s">
        <v>143</v>
      </c>
    </row>
    <row r="110" spans="1:8" s="148" customFormat="1" ht="24" customHeight="1" outlineLevel="1" x14ac:dyDescent="0.2">
      <c r="A110" s="33" t="s">
        <v>32</v>
      </c>
      <c r="B110" s="36">
        <v>23600000</v>
      </c>
      <c r="C110" s="35"/>
      <c r="D110" s="36">
        <v>2800</v>
      </c>
      <c r="E110" s="36">
        <v>2800</v>
      </c>
      <c r="F110" s="36">
        <v>23600000</v>
      </c>
      <c r="G110" s="35"/>
    </row>
    <row r="111" spans="1:8" s="148" customFormat="1" ht="24" customHeight="1" outlineLevel="1" x14ac:dyDescent="0.2">
      <c r="A111" s="33" t="s">
        <v>33</v>
      </c>
      <c r="B111" s="36">
        <v>14061.98</v>
      </c>
      <c r="C111" s="35"/>
      <c r="D111" s="35"/>
      <c r="E111" s="36">
        <v>5835.24</v>
      </c>
      <c r="F111" s="36">
        <v>8226.74</v>
      </c>
      <c r="G111" s="35"/>
    </row>
    <row r="112" spans="1:8" s="148" customFormat="1" ht="12" customHeight="1" x14ac:dyDescent="0.2">
      <c r="A112" s="30" t="s">
        <v>89</v>
      </c>
      <c r="B112" s="31">
        <v>5500029759.1000004</v>
      </c>
      <c r="C112" s="32"/>
      <c r="D112" s="32"/>
      <c r="E112" s="32"/>
      <c r="F112" s="31">
        <v>5500029759.1000004</v>
      </c>
      <c r="G112" s="32"/>
      <c r="H112" s="148" t="s">
        <v>148</v>
      </c>
    </row>
    <row r="113" spans="1:8" s="148" customFormat="1" ht="24" customHeight="1" outlineLevel="1" x14ac:dyDescent="0.2">
      <c r="A113" s="33" t="s">
        <v>90</v>
      </c>
      <c r="B113" s="36">
        <v>5500029759.1000004</v>
      </c>
      <c r="C113" s="35"/>
      <c r="D113" s="35"/>
      <c r="E113" s="35"/>
      <c r="F113" s="36">
        <v>5500029759.1000004</v>
      </c>
      <c r="G113" s="35"/>
    </row>
    <row r="114" spans="1:8" s="148" customFormat="1" ht="12" customHeight="1" x14ac:dyDescent="0.2">
      <c r="A114" s="30" t="s">
        <v>45</v>
      </c>
      <c r="B114" s="32"/>
      <c r="C114" s="31">
        <v>178691</v>
      </c>
      <c r="D114" s="31">
        <v>5189000</v>
      </c>
      <c r="E114" s="31">
        <v>5020869</v>
      </c>
      <c r="F114" s="32"/>
      <c r="G114" s="31">
        <v>10560</v>
      </c>
      <c r="H114" s="148" t="s">
        <v>156</v>
      </c>
    </row>
    <row r="115" spans="1:8" s="148" customFormat="1" ht="24" customHeight="1" outlineLevel="1" x14ac:dyDescent="0.2">
      <c r="A115" s="33" t="s">
        <v>46</v>
      </c>
      <c r="B115" s="35"/>
      <c r="C115" s="35"/>
      <c r="D115" s="36">
        <v>15000</v>
      </c>
      <c r="E115" s="36">
        <v>21600</v>
      </c>
      <c r="F115" s="35"/>
      <c r="G115" s="36">
        <v>6600</v>
      </c>
    </row>
    <row r="116" spans="1:8" s="148" customFormat="1" ht="12" customHeight="1" outlineLevel="1" x14ac:dyDescent="0.2">
      <c r="A116" s="33" t="s">
        <v>47</v>
      </c>
      <c r="B116" s="35"/>
      <c r="C116" s="35"/>
      <c r="D116" s="36">
        <v>9000</v>
      </c>
      <c r="E116" s="36">
        <v>12960</v>
      </c>
      <c r="F116" s="35"/>
      <c r="G116" s="36">
        <v>3960</v>
      </c>
    </row>
    <row r="117" spans="1:8" s="148" customFormat="1" ht="12" customHeight="1" outlineLevel="1" x14ac:dyDescent="0.2">
      <c r="A117" s="33" t="s">
        <v>48</v>
      </c>
      <c r="B117" s="35"/>
      <c r="C117" s="36">
        <v>178691</v>
      </c>
      <c r="D117" s="36">
        <v>1400000</v>
      </c>
      <c r="E117" s="36">
        <v>1221309</v>
      </c>
      <c r="F117" s="35"/>
      <c r="G117" s="35"/>
    </row>
    <row r="118" spans="1:8" s="148" customFormat="1" ht="12" customHeight="1" outlineLevel="1" x14ac:dyDescent="0.2">
      <c r="A118" s="33" t="s">
        <v>91</v>
      </c>
      <c r="B118" s="35"/>
      <c r="C118" s="35"/>
      <c r="D118" s="36">
        <v>3765000</v>
      </c>
      <c r="E118" s="36">
        <v>3765000</v>
      </c>
      <c r="F118" s="35"/>
      <c r="G118" s="35"/>
    </row>
    <row r="119" spans="1:8" s="148" customFormat="1" ht="36" customHeight="1" x14ac:dyDescent="0.2">
      <c r="A119" s="30" t="s">
        <v>50</v>
      </c>
      <c r="B119" s="32"/>
      <c r="C119" s="32"/>
      <c r="D119" s="31">
        <v>23200</v>
      </c>
      <c r="E119" s="31">
        <v>34800</v>
      </c>
      <c r="F119" s="32"/>
      <c r="G119" s="31">
        <v>11600</v>
      </c>
      <c r="H119" s="148" t="s">
        <v>157</v>
      </c>
    </row>
    <row r="120" spans="1:8" s="148" customFormat="1" ht="24" customHeight="1" outlineLevel="1" x14ac:dyDescent="0.2">
      <c r="A120" s="33" t="s">
        <v>51</v>
      </c>
      <c r="B120" s="35"/>
      <c r="C120" s="35"/>
      <c r="D120" s="36">
        <v>7200</v>
      </c>
      <c r="E120" s="36">
        <v>10800</v>
      </c>
      <c r="F120" s="35"/>
      <c r="G120" s="36">
        <v>3600</v>
      </c>
    </row>
    <row r="121" spans="1:8" s="148" customFormat="1" ht="24" customHeight="1" outlineLevel="1" x14ac:dyDescent="0.2">
      <c r="A121" s="33" t="s">
        <v>52</v>
      </c>
      <c r="B121" s="35"/>
      <c r="C121" s="35"/>
      <c r="D121" s="36">
        <v>16000</v>
      </c>
      <c r="E121" s="36">
        <v>24000</v>
      </c>
      <c r="F121" s="35"/>
      <c r="G121" s="36">
        <v>8000</v>
      </c>
    </row>
    <row r="122" spans="1:8" s="148" customFormat="1" ht="24" customHeight="1" x14ac:dyDescent="0.2">
      <c r="A122" s="30" t="s">
        <v>53</v>
      </c>
      <c r="B122" s="32"/>
      <c r="C122" s="31">
        <v>3560050.02</v>
      </c>
      <c r="D122" s="31">
        <v>1323544.19</v>
      </c>
      <c r="E122" s="31">
        <v>1188440.23</v>
      </c>
      <c r="F122" s="32"/>
      <c r="G122" s="31">
        <v>3424946.06</v>
      </c>
    </row>
    <row r="123" spans="1:8" s="148" customFormat="1" ht="36" customHeight="1" outlineLevel="1" x14ac:dyDescent="0.2">
      <c r="A123" s="33" t="s">
        <v>54</v>
      </c>
      <c r="B123" s="35"/>
      <c r="C123" s="36">
        <v>3429448.56</v>
      </c>
      <c r="D123" s="36">
        <v>1018744.19</v>
      </c>
      <c r="E123" s="36">
        <v>948440.23</v>
      </c>
      <c r="F123" s="35"/>
      <c r="G123" s="36">
        <v>3359144.6</v>
      </c>
      <c r="H123" s="148" t="s">
        <v>159</v>
      </c>
    </row>
    <row r="124" spans="1:8" s="148" customFormat="1" ht="24" customHeight="1" outlineLevel="1" x14ac:dyDescent="0.2">
      <c r="A124" s="33" t="s">
        <v>55</v>
      </c>
      <c r="B124" s="35"/>
      <c r="C124" s="36">
        <v>129601.46</v>
      </c>
      <c r="D124" s="36">
        <v>304800</v>
      </c>
      <c r="E124" s="36">
        <v>240000</v>
      </c>
      <c r="F124" s="35"/>
      <c r="G124" s="36">
        <v>64801.46</v>
      </c>
      <c r="H124" s="148" t="s">
        <v>161</v>
      </c>
    </row>
    <row r="125" spans="1:8" s="148" customFormat="1" ht="24" customHeight="1" outlineLevel="1" x14ac:dyDescent="0.2">
      <c r="A125" s="33" t="s">
        <v>57</v>
      </c>
      <c r="B125" s="35"/>
      <c r="C125" s="36">
        <v>1000</v>
      </c>
      <c r="D125" s="35"/>
      <c r="E125" s="35"/>
      <c r="F125" s="35"/>
      <c r="G125" s="36">
        <v>1000</v>
      </c>
      <c r="H125" s="148" t="s">
        <v>161</v>
      </c>
    </row>
    <row r="126" spans="1:8" s="148" customFormat="1" ht="24" customHeight="1" outlineLevel="2" x14ac:dyDescent="0.2">
      <c r="A126" s="41" t="s">
        <v>58</v>
      </c>
      <c r="B126" s="35"/>
      <c r="C126" s="36">
        <v>1000</v>
      </c>
      <c r="D126" s="35"/>
      <c r="E126" s="35"/>
      <c r="F126" s="35"/>
      <c r="G126" s="36">
        <v>1000</v>
      </c>
    </row>
    <row r="127" spans="1:8" s="148" customFormat="1" ht="24" customHeight="1" x14ac:dyDescent="0.2">
      <c r="A127" s="30" t="s">
        <v>60</v>
      </c>
      <c r="B127" s="32"/>
      <c r="C127" s="31">
        <v>38330.11</v>
      </c>
      <c r="D127" s="32"/>
      <c r="E127" s="31">
        <v>22191.119999999999</v>
      </c>
      <c r="F127" s="32"/>
      <c r="G127" s="31">
        <v>60521.23</v>
      </c>
    </row>
    <row r="128" spans="1:8" s="148" customFormat="1" ht="36" customHeight="1" outlineLevel="1" x14ac:dyDescent="0.2">
      <c r="A128" s="33" t="s">
        <v>61</v>
      </c>
      <c r="B128" s="35"/>
      <c r="C128" s="36">
        <v>38330.11</v>
      </c>
      <c r="D128" s="35"/>
      <c r="E128" s="36">
        <v>22191.119999999999</v>
      </c>
      <c r="F128" s="35"/>
      <c r="G128" s="36">
        <v>60521.23</v>
      </c>
      <c r="H128" s="148" t="s">
        <v>160</v>
      </c>
    </row>
    <row r="129" spans="1:8" s="148" customFormat="1" ht="24" customHeight="1" x14ac:dyDescent="0.2">
      <c r="A129" s="30" t="s">
        <v>62</v>
      </c>
      <c r="B129" s="32"/>
      <c r="C129" s="31">
        <v>27350324</v>
      </c>
      <c r="D129" s="32"/>
      <c r="E129" s="31">
        <v>5015000</v>
      </c>
      <c r="F129" s="32"/>
      <c r="G129" s="31">
        <v>32365324</v>
      </c>
      <c r="H129" s="148" t="s">
        <v>161</v>
      </c>
    </row>
    <row r="130" spans="1:8" s="148" customFormat="1" ht="24" customHeight="1" outlineLevel="1" x14ac:dyDescent="0.2">
      <c r="A130" s="33" t="s">
        <v>63</v>
      </c>
      <c r="B130" s="35"/>
      <c r="C130" s="36">
        <v>27350324</v>
      </c>
      <c r="D130" s="35"/>
      <c r="E130" s="36">
        <v>5015000</v>
      </c>
      <c r="F130" s="35"/>
      <c r="G130" s="36">
        <v>32365324</v>
      </c>
    </row>
    <row r="131" spans="1:8" s="148" customFormat="1" ht="12" customHeight="1" x14ac:dyDescent="0.2">
      <c r="A131" s="30" t="s">
        <v>66</v>
      </c>
      <c r="B131" s="32"/>
      <c r="C131" s="31">
        <v>352800000</v>
      </c>
      <c r="D131" s="32"/>
      <c r="E131" s="32"/>
      <c r="F131" s="32"/>
      <c r="G131" s="31">
        <v>352800000</v>
      </c>
      <c r="H131" s="148" t="s">
        <v>167</v>
      </c>
    </row>
    <row r="132" spans="1:8" s="148" customFormat="1" ht="12" customHeight="1" outlineLevel="1" x14ac:dyDescent="0.2">
      <c r="A132" s="33" t="s">
        <v>67</v>
      </c>
      <c r="B132" s="35"/>
      <c r="C132" s="36">
        <v>352800000</v>
      </c>
      <c r="D132" s="35"/>
      <c r="E132" s="35"/>
      <c r="F132" s="35"/>
      <c r="G132" s="36">
        <v>352800000</v>
      </c>
    </row>
    <row r="133" spans="1:8" s="148" customFormat="1" ht="24" customHeight="1" x14ac:dyDescent="0.2">
      <c r="A133" s="30" t="s">
        <v>70</v>
      </c>
      <c r="B133" s="32"/>
      <c r="C133" s="31">
        <v>5156271040.8699999</v>
      </c>
      <c r="D133" s="32"/>
      <c r="E133" s="42">
        <v>-6099543.4900000002</v>
      </c>
      <c r="F133" s="32"/>
      <c r="G133" s="31">
        <v>5150171497.3800001</v>
      </c>
      <c r="H133" s="148" t="s">
        <v>169</v>
      </c>
    </row>
    <row r="134" spans="1:8" s="148" customFormat="1" ht="36" customHeight="1" outlineLevel="1" x14ac:dyDescent="0.2">
      <c r="A134" s="33" t="s">
        <v>92</v>
      </c>
      <c r="B134" s="35"/>
      <c r="C134" s="36">
        <v>5156368702.46</v>
      </c>
      <c r="D134" s="35"/>
      <c r="E134" s="43">
        <v>-6099543.4900000002</v>
      </c>
      <c r="F134" s="35"/>
      <c r="G134" s="36">
        <v>5150269158.9700003</v>
      </c>
    </row>
    <row r="135" spans="1:8" s="148" customFormat="1" ht="36" customHeight="1" outlineLevel="1" x14ac:dyDescent="0.2">
      <c r="A135" s="33" t="s">
        <v>71</v>
      </c>
      <c r="B135" s="35"/>
      <c r="C135" s="43">
        <v>-97661.59</v>
      </c>
      <c r="D135" s="35"/>
      <c r="E135" s="35"/>
      <c r="F135" s="35"/>
      <c r="G135" s="43">
        <v>-97661.59</v>
      </c>
    </row>
    <row r="136" spans="1:8" s="148" customFormat="1" ht="24" customHeight="1" x14ac:dyDescent="0.2">
      <c r="A136" s="30" t="s">
        <v>77</v>
      </c>
      <c r="B136" s="32"/>
      <c r="C136" s="32"/>
      <c r="D136" s="31">
        <v>6099543.4900000002</v>
      </c>
      <c r="E136" s="31">
        <v>6099543.4900000002</v>
      </c>
      <c r="F136" s="32"/>
      <c r="G136" s="32"/>
    </row>
    <row r="137" spans="1:8" s="148" customFormat="1" ht="24" customHeight="1" outlineLevel="1" x14ac:dyDescent="0.2">
      <c r="A137" s="33" t="s">
        <v>78</v>
      </c>
      <c r="B137" s="35"/>
      <c r="C137" s="35"/>
      <c r="D137" s="36">
        <v>6099543.4900000002</v>
      </c>
      <c r="E137" s="36">
        <v>6099543.4900000002</v>
      </c>
      <c r="F137" s="35"/>
      <c r="G137" s="35"/>
    </row>
    <row r="138" spans="1:8" s="148" customFormat="1" ht="12" customHeight="1" x14ac:dyDescent="0.2">
      <c r="A138" s="44" t="s">
        <v>81</v>
      </c>
      <c r="B138" s="45">
        <v>5540198436</v>
      </c>
      <c r="C138" s="45">
        <v>5540198436</v>
      </c>
      <c r="D138" s="45">
        <v>18180079.780000001</v>
      </c>
      <c r="E138" s="45">
        <v>18180079.780000001</v>
      </c>
      <c r="F138" s="45">
        <v>5538844448.6700001</v>
      </c>
      <c r="G138" s="45">
        <v>5538844448.6700001</v>
      </c>
    </row>
    <row r="139" spans="1:8" s="148" customFormat="1" ht="11.45" customHeight="1" x14ac:dyDescent="0.2">
      <c r="A139" s="147"/>
      <c r="B139" s="147"/>
      <c r="C139" s="147"/>
      <c r="D139" s="147"/>
      <c r="E139" s="147"/>
      <c r="F139" s="147"/>
      <c r="G139" s="147"/>
    </row>
    <row r="144" spans="1:8" x14ac:dyDescent="0.2">
      <c r="A144" s="150" t="s">
        <v>138</v>
      </c>
    </row>
    <row r="145" spans="1:1" x14ac:dyDescent="0.2">
      <c r="A145" s="150" t="s">
        <v>139</v>
      </c>
    </row>
    <row r="146" spans="1:1" x14ac:dyDescent="0.2">
      <c r="A146" s="150" t="s">
        <v>140</v>
      </c>
    </row>
    <row r="147" spans="1:1" x14ac:dyDescent="0.2">
      <c r="A147" s="150" t="s">
        <v>141</v>
      </c>
    </row>
    <row r="148" spans="1:1" x14ac:dyDescent="0.2">
      <c r="A148" s="150" t="s">
        <v>142</v>
      </c>
    </row>
    <row r="149" spans="1:1" x14ac:dyDescent="0.2">
      <c r="A149" s="150" t="s">
        <v>143</v>
      </c>
    </row>
    <row r="150" spans="1:1" x14ac:dyDescent="0.2">
      <c r="A150" s="150" t="s">
        <v>146</v>
      </c>
    </row>
    <row r="151" spans="1:1" x14ac:dyDescent="0.2">
      <c r="A151" s="150" t="s">
        <v>147</v>
      </c>
    </row>
    <row r="152" spans="1:1" x14ac:dyDescent="0.2">
      <c r="A152" s="150" t="s">
        <v>148</v>
      </c>
    </row>
    <row r="153" spans="1:1" x14ac:dyDescent="0.2">
      <c r="A153" s="150" t="s">
        <v>149</v>
      </c>
    </row>
    <row r="154" spans="1:1" x14ac:dyDescent="0.2">
      <c r="A154" s="150" t="s">
        <v>150</v>
      </c>
    </row>
    <row r="155" spans="1:1" x14ac:dyDescent="0.2">
      <c r="A155" s="150" t="s">
        <v>156</v>
      </c>
    </row>
    <row r="156" spans="1:1" x14ac:dyDescent="0.2">
      <c r="A156" s="150" t="s">
        <v>157</v>
      </c>
    </row>
    <row r="157" spans="1:1" x14ac:dyDescent="0.2">
      <c r="A157" s="150" t="s">
        <v>158</v>
      </c>
    </row>
    <row r="158" spans="1:1" x14ac:dyDescent="0.2">
      <c r="A158" s="150" t="s">
        <v>159</v>
      </c>
    </row>
    <row r="159" spans="1:1" x14ac:dyDescent="0.2">
      <c r="A159" s="150" t="s">
        <v>160</v>
      </c>
    </row>
    <row r="160" spans="1:1" x14ac:dyDescent="0.2">
      <c r="A160" s="150" t="s">
        <v>161</v>
      </c>
    </row>
    <row r="161" spans="1:9" x14ac:dyDescent="0.2">
      <c r="A161" s="150" t="s">
        <v>164</v>
      </c>
    </row>
    <row r="162" spans="1:9" x14ac:dyDescent="0.2">
      <c r="A162" s="150" t="s">
        <v>167</v>
      </c>
    </row>
    <row r="163" spans="1:9" x14ac:dyDescent="0.2">
      <c r="A163" s="150" t="s">
        <v>168</v>
      </c>
    </row>
    <row r="164" spans="1:9" x14ac:dyDescent="0.2">
      <c r="A164" s="150" t="s">
        <v>169</v>
      </c>
    </row>
    <row r="168" spans="1:9" x14ac:dyDescent="0.2">
      <c r="A168" s="346" t="s">
        <v>490</v>
      </c>
      <c r="B168" s="347"/>
      <c r="C168" s="347"/>
      <c r="D168" s="347"/>
      <c r="E168" s="347"/>
      <c r="F168" s="347"/>
      <c r="G168" s="347"/>
      <c r="H168" s="347"/>
      <c r="I168" s="348" t="s">
        <v>357</v>
      </c>
    </row>
    <row r="169" spans="1:9" ht="15" x14ac:dyDescent="0.25">
      <c r="A169" s="388" t="s">
        <v>491</v>
      </c>
      <c r="B169" s="388"/>
      <c r="C169" s="388"/>
      <c r="D169" s="388"/>
      <c r="E169" s="388"/>
      <c r="F169" s="388"/>
      <c r="G169" s="388"/>
      <c r="H169" s="388"/>
      <c r="I169" s="388"/>
    </row>
    <row r="170" spans="1:9" x14ac:dyDescent="0.2">
      <c r="A170" s="389" t="s">
        <v>359</v>
      </c>
      <c r="B170" s="389"/>
      <c r="C170" s="389"/>
      <c r="D170" s="389"/>
      <c r="E170" s="389"/>
      <c r="F170" s="389"/>
      <c r="G170" s="389"/>
      <c r="H170" s="389"/>
      <c r="I170" s="389"/>
    </row>
    <row r="171" spans="1:9" x14ac:dyDescent="0.2">
      <c r="A171" s="390" t="s">
        <v>450</v>
      </c>
      <c r="B171" s="390"/>
      <c r="C171" s="390"/>
      <c r="D171" s="390"/>
      <c r="E171" s="390"/>
      <c r="F171" s="390"/>
      <c r="G171" s="390"/>
      <c r="H171" s="390"/>
      <c r="I171" s="390"/>
    </row>
    <row r="172" spans="1:9" ht="12.75" thickBot="1" x14ac:dyDescent="0.25">
      <c r="A172" s="347"/>
      <c r="B172" s="347"/>
      <c r="C172" s="347"/>
      <c r="D172" s="347"/>
      <c r="E172" s="347"/>
      <c r="F172" s="347"/>
      <c r="G172" s="347"/>
      <c r="H172" s="347"/>
      <c r="I172" s="347"/>
    </row>
    <row r="173" spans="1:9" x14ac:dyDescent="0.2">
      <c r="A173" s="391" t="s">
        <v>94</v>
      </c>
      <c r="B173" s="391"/>
      <c r="C173" s="391"/>
      <c r="D173" s="392" t="s">
        <v>5</v>
      </c>
      <c r="E173" s="392"/>
      <c r="F173" s="392" t="s">
        <v>492</v>
      </c>
      <c r="G173" s="392"/>
      <c r="H173" s="393" t="s">
        <v>7</v>
      </c>
      <c r="I173" s="393"/>
    </row>
    <row r="174" spans="1:9" ht="12.75" thickBot="1" x14ac:dyDescent="0.25">
      <c r="A174" s="349" t="s">
        <v>493</v>
      </c>
      <c r="B174" s="397" t="s">
        <v>494</v>
      </c>
      <c r="C174" s="397"/>
      <c r="D174" s="350" t="s">
        <v>9</v>
      </c>
      <c r="E174" s="351" t="s">
        <v>10</v>
      </c>
      <c r="F174" s="351" t="s">
        <v>9</v>
      </c>
      <c r="G174" s="351" t="s">
        <v>10</v>
      </c>
      <c r="H174" s="351" t="s">
        <v>9</v>
      </c>
      <c r="I174" s="352" t="s">
        <v>10</v>
      </c>
    </row>
    <row r="175" spans="1:9" x14ac:dyDescent="0.2">
      <c r="A175" s="353">
        <v>1000</v>
      </c>
      <c r="B175" s="396" t="s">
        <v>138</v>
      </c>
      <c r="C175" s="396"/>
      <c r="D175" s="354">
        <v>3621478.15</v>
      </c>
      <c r="E175" s="355"/>
      <c r="F175" s="354">
        <v>763493922.5</v>
      </c>
      <c r="G175" s="354">
        <v>766918127.13</v>
      </c>
      <c r="H175" s="354">
        <v>197273.52</v>
      </c>
      <c r="I175" s="356"/>
    </row>
    <row r="176" spans="1:9" x14ac:dyDescent="0.2">
      <c r="A176" s="353">
        <v>1010</v>
      </c>
      <c r="B176" s="396" t="s">
        <v>495</v>
      </c>
      <c r="C176" s="396"/>
      <c r="D176" s="354">
        <v>22397</v>
      </c>
      <c r="E176" s="355"/>
      <c r="F176" s="354">
        <v>51252080</v>
      </c>
      <c r="G176" s="354">
        <v>51168091</v>
      </c>
      <c r="H176" s="354">
        <v>106386</v>
      </c>
      <c r="I176" s="356"/>
    </row>
    <row r="177" spans="1:9" x14ac:dyDescent="0.2">
      <c r="A177" s="353">
        <v>1020</v>
      </c>
      <c r="B177" s="396" t="s">
        <v>496</v>
      </c>
      <c r="C177" s="396"/>
      <c r="D177" s="357">
        <v>-0.2</v>
      </c>
      <c r="E177" s="355"/>
      <c r="F177" s="354">
        <v>40045951.770000003</v>
      </c>
      <c r="G177" s="354">
        <v>40045951.770000003</v>
      </c>
      <c r="H177" s="357">
        <v>-0.2</v>
      </c>
      <c r="I177" s="356"/>
    </row>
    <row r="178" spans="1:9" x14ac:dyDescent="0.2">
      <c r="A178" s="353">
        <v>1030</v>
      </c>
      <c r="B178" s="396" t="s">
        <v>497</v>
      </c>
      <c r="C178" s="396"/>
      <c r="D178" s="354">
        <v>3599081.35</v>
      </c>
      <c r="E178" s="355"/>
      <c r="F178" s="354">
        <v>672195890.73000002</v>
      </c>
      <c r="G178" s="354">
        <v>675704084.36000001</v>
      </c>
      <c r="H178" s="354">
        <v>90887.72</v>
      </c>
      <c r="I178" s="356"/>
    </row>
    <row r="179" spans="1:9" x14ac:dyDescent="0.2">
      <c r="A179" s="353">
        <v>1031</v>
      </c>
      <c r="B179" s="396" t="s">
        <v>498</v>
      </c>
      <c r="C179" s="396"/>
      <c r="D179" s="354">
        <v>3599077.7</v>
      </c>
      <c r="E179" s="355"/>
      <c r="F179" s="354">
        <v>672195890.66999996</v>
      </c>
      <c r="G179" s="354">
        <v>675704084.36000001</v>
      </c>
      <c r="H179" s="354">
        <v>90884.01</v>
      </c>
      <c r="I179" s="356"/>
    </row>
    <row r="180" spans="1:9" x14ac:dyDescent="0.2">
      <c r="A180" s="353">
        <v>1032</v>
      </c>
      <c r="B180" s="396" t="s">
        <v>499</v>
      </c>
      <c r="C180" s="396"/>
      <c r="D180" s="357">
        <v>3.65</v>
      </c>
      <c r="E180" s="355"/>
      <c r="F180" s="357">
        <v>0.06</v>
      </c>
      <c r="G180" s="355"/>
      <c r="H180" s="357">
        <v>3.71</v>
      </c>
      <c r="I180" s="356"/>
    </row>
    <row r="181" spans="1:9" x14ac:dyDescent="0.2">
      <c r="A181" s="353">
        <v>1100</v>
      </c>
      <c r="B181" s="396" t="s">
        <v>500</v>
      </c>
      <c r="C181" s="396"/>
      <c r="D181" s="354">
        <v>9400056.4000000004</v>
      </c>
      <c r="E181" s="355"/>
      <c r="F181" s="354">
        <v>1491.22</v>
      </c>
      <c r="G181" s="354">
        <v>196646.86</v>
      </c>
      <c r="H181" s="354">
        <v>9204900.7599999998</v>
      </c>
      <c r="I181" s="356"/>
    </row>
    <row r="182" spans="1:9" x14ac:dyDescent="0.2">
      <c r="A182" s="353">
        <v>1120</v>
      </c>
      <c r="B182" s="396" t="s">
        <v>501</v>
      </c>
      <c r="C182" s="396"/>
      <c r="D182" s="354">
        <v>9205056.4000000004</v>
      </c>
      <c r="E182" s="355"/>
      <c r="F182" s="354">
        <v>1491.22</v>
      </c>
      <c r="G182" s="354">
        <v>1646.86</v>
      </c>
      <c r="H182" s="354">
        <v>9204900.7599999998</v>
      </c>
      <c r="I182" s="356"/>
    </row>
    <row r="183" spans="1:9" x14ac:dyDescent="0.2">
      <c r="A183" s="353">
        <v>1122</v>
      </c>
      <c r="B183" s="396" t="s">
        <v>502</v>
      </c>
      <c r="C183" s="396"/>
      <c r="D183" s="354">
        <v>9205056.4000000004</v>
      </c>
      <c r="E183" s="355"/>
      <c r="F183" s="354">
        <v>1491.22</v>
      </c>
      <c r="G183" s="354">
        <v>1646.86</v>
      </c>
      <c r="H183" s="354">
        <v>9204900.7599999998</v>
      </c>
      <c r="I183" s="356"/>
    </row>
    <row r="184" spans="1:9" x14ac:dyDescent="0.2">
      <c r="A184" s="358" t="s">
        <v>503</v>
      </c>
      <c r="B184" s="396" t="s">
        <v>504</v>
      </c>
      <c r="C184" s="396"/>
      <c r="D184" s="354">
        <v>9130000</v>
      </c>
      <c r="E184" s="355"/>
      <c r="F184" s="355"/>
      <c r="G184" s="355"/>
      <c r="H184" s="354">
        <v>9130000</v>
      </c>
      <c r="I184" s="356"/>
    </row>
    <row r="185" spans="1:9" x14ac:dyDescent="0.2">
      <c r="A185" s="358" t="s">
        <v>505</v>
      </c>
      <c r="B185" s="396" t="s">
        <v>506</v>
      </c>
      <c r="C185" s="396"/>
      <c r="D185" s="355"/>
      <c r="E185" s="354">
        <v>199877.02</v>
      </c>
      <c r="F185" s="355"/>
      <c r="G185" s="354">
        <v>-67948.740000000005</v>
      </c>
      <c r="H185" s="355"/>
      <c r="I185" s="359">
        <v>131928.28</v>
      </c>
    </row>
    <row r="186" spans="1:9" x14ac:dyDescent="0.2">
      <c r="A186" s="358" t="s">
        <v>507</v>
      </c>
      <c r="B186" s="396" t="s">
        <v>508</v>
      </c>
      <c r="C186" s="396"/>
      <c r="D186" s="354">
        <v>952931.03</v>
      </c>
      <c r="E186" s="355"/>
      <c r="F186" s="354">
        <v>1491.22</v>
      </c>
      <c r="G186" s="355"/>
      <c r="H186" s="354">
        <v>954422.25</v>
      </c>
      <c r="I186" s="356"/>
    </row>
    <row r="187" spans="1:9" x14ac:dyDescent="0.2">
      <c r="A187" s="358" t="s">
        <v>509</v>
      </c>
      <c r="B187" s="396" t="s">
        <v>510</v>
      </c>
      <c r="C187" s="396"/>
      <c r="D187" s="355"/>
      <c r="E187" s="354">
        <v>677997.61</v>
      </c>
      <c r="F187" s="355"/>
      <c r="G187" s="354">
        <v>69595.600000000006</v>
      </c>
      <c r="H187" s="355"/>
      <c r="I187" s="359">
        <v>747593.21</v>
      </c>
    </row>
    <row r="188" spans="1:9" x14ac:dyDescent="0.2">
      <c r="A188" s="353">
        <v>1150</v>
      </c>
      <c r="B188" s="396" t="s">
        <v>511</v>
      </c>
      <c r="C188" s="396"/>
      <c r="D188" s="354">
        <v>195000</v>
      </c>
      <c r="E188" s="355"/>
      <c r="F188" s="355"/>
      <c r="G188" s="354">
        <v>195000</v>
      </c>
      <c r="H188" s="355"/>
      <c r="I188" s="356"/>
    </row>
    <row r="189" spans="1:9" x14ac:dyDescent="0.2">
      <c r="A189" s="353">
        <v>1157</v>
      </c>
      <c r="B189" s="396" t="s">
        <v>512</v>
      </c>
      <c r="C189" s="396"/>
      <c r="D189" s="354">
        <v>195000</v>
      </c>
      <c r="E189" s="355"/>
      <c r="F189" s="355"/>
      <c r="G189" s="354">
        <v>195000</v>
      </c>
      <c r="H189" s="355"/>
      <c r="I189" s="356"/>
    </row>
    <row r="190" spans="1:9" x14ac:dyDescent="0.2">
      <c r="A190" s="353">
        <v>1200</v>
      </c>
      <c r="B190" s="396" t="s">
        <v>139</v>
      </c>
      <c r="C190" s="396"/>
      <c r="D190" s="354">
        <v>3082519093.9699998</v>
      </c>
      <c r="E190" s="355"/>
      <c r="F190" s="354">
        <v>747807910.83000004</v>
      </c>
      <c r="G190" s="354">
        <v>1340650881.2099998</v>
      </c>
      <c r="H190" s="354">
        <v>2489676123.5900002</v>
      </c>
      <c r="I190" s="356"/>
    </row>
    <row r="191" spans="1:9" x14ac:dyDescent="0.2">
      <c r="A191" s="353">
        <v>1210</v>
      </c>
      <c r="B191" s="396" t="s">
        <v>513</v>
      </c>
      <c r="C191" s="396"/>
      <c r="D191" s="354">
        <v>538469251.34000003</v>
      </c>
      <c r="E191" s="355"/>
      <c r="F191" s="354">
        <v>9134254.1899999995</v>
      </c>
      <c r="G191" s="354">
        <v>9159952.4700000007</v>
      </c>
      <c r="H191" s="354">
        <v>538443553.05999994</v>
      </c>
      <c r="I191" s="356"/>
    </row>
    <row r="192" spans="1:9" x14ac:dyDescent="0.2">
      <c r="A192" s="358" t="s">
        <v>374</v>
      </c>
      <c r="B192" s="396" t="s">
        <v>514</v>
      </c>
      <c r="C192" s="396"/>
      <c r="D192" s="354">
        <v>533227383.43000001</v>
      </c>
      <c r="E192" s="355"/>
      <c r="F192" s="354">
        <v>5182329.97</v>
      </c>
      <c r="G192" s="354">
        <v>3537381.95</v>
      </c>
      <c r="H192" s="354">
        <v>534872331.44999999</v>
      </c>
      <c r="I192" s="356"/>
    </row>
    <row r="193" spans="1:9" x14ac:dyDescent="0.2">
      <c r="A193" s="358" t="s">
        <v>515</v>
      </c>
      <c r="B193" s="396" t="s">
        <v>516</v>
      </c>
      <c r="C193" s="396"/>
      <c r="D193" s="354">
        <v>5241867.91</v>
      </c>
      <c r="E193" s="355"/>
      <c r="F193" s="354">
        <v>3951924.22</v>
      </c>
      <c r="G193" s="354">
        <v>5622570.5199999996</v>
      </c>
      <c r="H193" s="354">
        <v>3571221.61</v>
      </c>
      <c r="I193" s="356"/>
    </row>
    <row r="194" spans="1:9" x14ac:dyDescent="0.2">
      <c r="A194" s="353">
        <v>1220</v>
      </c>
      <c r="B194" s="396" t="s">
        <v>517</v>
      </c>
      <c r="C194" s="396"/>
      <c r="D194" s="355"/>
      <c r="E194" s="355"/>
      <c r="F194" s="354">
        <v>350377</v>
      </c>
      <c r="G194" s="355"/>
      <c r="H194" s="354">
        <v>350377</v>
      </c>
      <c r="I194" s="356"/>
    </row>
    <row r="195" spans="1:9" x14ac:dyDescent="0.2">
      <c r="A195" s="353">
        <v>1250</v>
      </c>
      <c r="B195" s="396" t="s">
        <v>518</v>
      </c>
      <c r="C195" s="396"/>
      <c r="D195" s="354">
        <v>1484475.94</v>
      </c>
      <c r="E195" s="355"/>
      <c r="F195" s="354">
        <v>9576306.5299999993</v>
      </c>
      <c r="G195" s="354">
        <v>9780220.1699999999</v>
      </c>
      <c r="H195" s="354">
        <v>1280562.3</v>
      </c>
      <c r="I195" s="356"/>
    </row>
    <row r="196" spans="1:9" x14ac:dyDescent="0.2">
      <c r="A196" s="358" t="s">
        <v>519</v>
      </c>
      <c r="B196" s="396" t="s">
        <v>520</v>
      </c>
      <c r="C196" s="396"/>
      <c r="D196" s="355"/>
      <c r="E196" s="355"/>
      <c r="F196" s="354">
        <v>40582</v>
      </c>
      <c r="G196" s="354">
        <v>40582</v>
      </c>
      <c r="H196" s="355"/>
      <c r="I196" s="356"/>
    </row>
    <row r="197" spans="1:9" x14ac:dyDescent="0.2">
      <c r="A197" s="358" t="s">
        <v>469</v>
      </c>
      <c r="B197" s="396" t="s">
        <v>521</v>
      </c>
      <c r="C197" s="396"/>
      <c r="D197" s="354">
        <v>52561.31</v>
      </c>
      <c r="E197" s="355"/>
      <c r="F197" s="354">
        <v>49804.53</v>
      </c>
      <c r="G197" s="354">
        <v>77055.39</v>
      </c>
      <c r="H197" s="354">
        <v>25310.45</v>
      </c>
      <c r="I197" s="356"/>
    </row>
    <row r="198" spans="1:9" x14ac:dyDescent="0.2">
      <c r="A198" s="358" t="s">
        <v>522</v>
      </c>
      <c r="B198" s="396" t="s">
        <v>523</v>
      </c>
      <c r="C198" s="396"/>
      <c r="D198" s="354">
        <v>357612.78</v>
      </c>
      <c r="E198" s="355"/>
      <c r="F198" s="355"/>
      <c r="G198" s="354">
        <v>357612.78</v>
      </c>
      <c r="H198" s="355"/>
      <c r="I198" s="356"/>
    </row>
    <row r="199" spans="1:9" x14ac:dyDescent="0.2">
      <c r="A199" s="358" t="s">
        <v>524</v>
      </c>
      <c r="B199" s="396" t="s">
        <v>525</v>
      </c>
      <c r="C199" s="396"/>
      <c r="D199" s="354">
        <v>4103.8500000000004</v>
      </c>
      <c r="E199" s="355"/>
      <c r="F199" s="355"/>
      <c r="G199" s="355"/>
      <c r="H199" s="354">
        <v>4103.8500000000004</v>
      </c>
      <c r="I199" s="356"/>
    </row>
    <row r="200" spans="1:9" x14ac:dyDescent="0.2">
      <c r="A200" s="358" t="s">
        <v>526</v>
      </c>
      <c r="B200" s="396" t="s">
        <v>527</v>
      </c>
      <c r="C200" s="396"/>
      <c r="D200" s="354">
        <v>1070198</v>
      </c>
      <c r="E200" s="355"/>
      <c r="F200" s="354">
        <v>9485920</v>
      </c>
      <c r="G200" s="354">
        <v>9304970</v>
      </c>
      <c r="H200" s="354">
        <v>1251148</v>
      </c>
      <c r="I200" s="356"/>
    </row>
    <row r="201" spans="1:9" x14ac:dyDescent="0.2">
      <c r="A201" s="353">
        <v>1260</v>
      </c>
      <c r="B201" s="396" t="s">
        <v>528</v>
      </c>
      <c r="C201" s="396"/>
      <c r="D201" s="354">
        <v>5504510.25</v>
      </c>
      <c r="E201" s="355"/>
      <c r="F201" s="354">
        <v>14814940.85</v>
      </c>
      <c r="G201" s="354">
        <v>16512621.4</v>
      </c>
      <c r="H201" s="354">
        <v>3806829.7</v>
      </c>
      <c r="I201" s="356"/>
    </row>
    <row r="202" spans="1:9" x14ac:dyDescent="0.2">
      <c r="A202" s="353">
        <v>1270</v>
      </c>
      <c r="B202" s="396" t="s">
        <v>529</v>
      </c>
      <c r="C202" s="396"/>
      <c r="D202" s="354">
        <v>246433.93</v>
      </c>
      <c r="E202" s="355"/>
      <c r="F202" s="354">
        <v>186175.91</v>
      </c>
      <c r="G202" s="354">
        <v>360635</v>
      </c>
      <c r="H202" s="354">
        <v>71974.84</v>
      </c>
      <c r="I202" s="356"/>
    </row>
    <row r="203" spans="1:9" x14ac:dyDescent="0.2">
      <c r="A203" s="358" t="s">
        <v>530</v>
      </c>
      <c r="B203" s="396" t="s">
        <v>531</v>
      </c>
      <c r="C203" s="396"/>
      <c r="D203" s="354">
        <v>246433.93</v>
      </c>
      <c r="E203" s="355"/>
      <c r="F203" s="354">
        <v>186175.91</v>
      </c>
      <c r="G203" s="354">
        <v>360635</v>
      </c>
      <c r="H203" s="354">
        <v>71974.84</v>
      </c>
      <c r="I203" s="356"/>
    </row>
    <row r="204" spans="1:9" x14ac:dyDescent="0.2">
      <c r="A204" s="353">
        <v>1280</v>
      </c>
      <c r="B204" s="396" t="s">
        <v>532</v>
      </c>
      <c r="C204" s="396"/>
      <c r="D204" s="354">
        <v>2539812888.4899998</v>
      </c>
      <c r="E204" s="355"/>
      <c r="F204" s="354">
        <v>712456387.35000002</v>
      </c>
      <c r="G204" s="354">
        <v>1304837452.1699998</v>
      </c>
      <c r="H204" s="354">
        <v>1947431823.6700001</v>
      </c>
      <c r="I204" s="356"/>
    </row>
    <row r="205" spans="1:9" x14ac:dyDescent="0.2">
      <c r="A205" s="358" t="s">
        <v>386</v>
      </c>
      <c r="B205" s="396" t="s">
        <v>230</v>
      </c>
      <c r="C205" s="396"/>
      <c r="D205" s="354">
        <v>2539812888.4899998</v>
      </c>
      <c r="E205" s="355"/>
      <c r="F205" s="354">
        <v>712456387.35000002</v>
      </c>
      <c r="G205" s="354">
        <v>1304837452.1699998</v>
      </c>
      <c r="H205" s="354">
        <v>1947431823.6700001</v>
      </c>
      <c r="I205" s="356"/>
    </row>
    <row r="206" spans="1:9" x14ac:dyDescent="0.2">
      <c r="A206" s="353">
        <v>1290</v>
      </c>
      <c r="B206" s="396" t="s">
        <v>231</v>
      </c>
      <c r="C206" s="396"/>
      <c r="D206" s="354">
        <v>-2998465.98</v>
      </c>
      <c r="E206" s="355"/>
      <c r="F206" s="354">
        <v>1289469</v>
      </c>
      <c r="G206" s="355"/>
      <c r="H206" s="354">
        <v>-1708996.98</v>
      </c>
      <c r="I206" s="356"/>
    </row>
    <row r="207" spans="1:9" x14ac:dyDescent="0.2">
      <c r="A207" s="358" t="s">
        <v>533</v>
      </c>
      <c r="B207" s="396" t="s">
        <v>534</v>
      </c>
      <c r="C207" s="396"/>
      <c r="D207" s="354">
        <v>-2998364.78</v>
      </c>
      <c r="E207" s="355"/>
      <c r="F207" s="354">
        <v>1289469</v>
      </c>
      <c r="G207" s="355"/>
      <c r="H207" s="354">
        <v>-1708895.78</v>
      </c>
      <c r="I207" s="356"/>
    </row>
    <row r="208" spans="1:9" x14ac:dyDescent="0.2">
      <c r="A208" s="358" t="s">
        <v>535</v>
      </c>
      <c r="B208" s="396" t="s">
        <v>536</v>
      </c>
      <c r="C208" s="396"/>
      <c r="D208" s="357">
        <v>-101.2</v>
      </c>
      <c r="E208" s="355"/>
      <c r="F208" s="355"/>
      <c r="G208" s="355"/>
      <c r="H208" s="357">
        <v>-101.2</v>
      </c>
      <c r="I208" s="356"/>
    </row>
    <row r="209" spans="1:9" x14ac:dyDescent="0.2">
      <c r="A209" s="353">
        <v>1300</v>
      </c>
      <c r="B209" s="396" t="s">
        <v>140</v>
      </c>
      <c r="C209" s="396"/>
      <c r="D209" s="354">
        <v>92410.71</v>
      </c>
      <c r="E209" s="355"/>
      <c r="F209" s="354">
        <v>616388.89</v>
      </c>
      <c r="G209" s="354">
        <v>629246.03</v>
      </c>
      <c r="H209" s="354">
        <v>79553.570000000007</v>
      </c>
      <c r="I209" s="356"/>
    </row>
    <row r="210" spans="1:9" x14ac:dyDescent="0.2">
      <c r="A210" s="353">
        <v>1350</v>
      </c>
      <c r="B210" s="396" t="s">
        <v>537</v>
      </c>
      <c r="C210" s="396"/>
      <c r="D210" s="354">
        <v>92410.71</v>
      </c>
      <c r="E210" s="355"/>
      <c r="F210" s="354">
        <v>616388.89</v>
      </c>
      <c r="G210" s="354">
        <v>629246.03</v>
      </c>
      <c r="H210" s="354">
        <v>79553.570000000007</v>
      </c>
      <c r="I210" s="356"/>
    </row>
    <row r="211" spans="1:9" x14ac:dyDescent="0.2">
      <c r="A211" s="358" t="s">
        <v>538</v>
      </c>
      <c r="B211" s="396" t="s">
        <v>539</v>
      </c>
      <c r="C211" s="396"/>
      <c r="D211" s="354">
        <v>92410.71</v>
      </c>
      <c r="E211" s="355"/>
      <c r="F211" s="354">
        <v>493392.86</v>
      </c>
      <c r="G211" s="354">
        <v>506250</v>
      </c>
      <c r="H211" s="354">
        <v>79553.570000000007</v>
      </c>
      <c r="I211" s="356"/>
    </row>
    <row r="212" spans="1:9" x14ac:dyDescent="0.2">
      <c r="A212" s="358" t="s">
        <v>463</v>
      </c>
      <c r="B212" s="396" t="s">
        <v>540</v>
      </c>
      <c r="C212" s="396"/>
      <c r="D212" s="355"/>
      <c r="E212" s="355"/>
      <c r="F212" s="354">
        <v>122996.03</v>
      </c>
      <c r="G212" s="354">
        <v>122996.03</v>
      </c>
      <c r="H212" s="355"/>
      <c r="I212" s="356"/>
    </row>
    <row r="213" spans="1:9" x14ac:dyDescent="0.2">
      <c r="A213" s="353">
        <v>1400</v>
      </c>
      <c r="B213" s="396" t="s">
        <v>142</v>
      </c>
      <c r="C213" s="396"/>
      <c r="D213" s="354">
        <v>1489936.85</v>
      </c>
      <c r="E213" s="355"/>
      <c r="F213" s="354">
        <v>1798271.42</v>
      </c>
      <c r="G213" s="354">
        <v>1499597.39</v>
      </c>
      <c r="H213" s="354">
        <v>1788610.88</v>
      </c>
      <c r="I213" s="356"/>
    </row>
    <row r="214" spans="1:9" x14ac:dyDescent="0.2">
      <c r="A214" s="358" t="s">
        <v>541</v>
      </c>
      <c r="B214" s="396" t="s">
        <v>236</v>
      </c>
      <c r="C214" s="396"/>
      <c r="D214" s="354">
        <v>313584</v>
      </c>
      <c r="E214" s="355"/>
      <c r="F214" s="354">
        <v>78337</v>
      </c>
      <c r="G214" s="355"/>
      <c r="H214" s="354">
        <v>391921</v>
      </c>
      <c r="I214" s="356"/>
    </row>
    <row r="215" spans="1:9" x14ac:dyDescent="0.2">
      <c r="A215" s="353">
        <v>1420</v>
      </c>
      <c r="B215" s="396" t="s">
        <v>542</v>
      </c>
      <c r="C215" s="396"/>
      <c r="D215" s="355"/>
      <c r="E215" s="355"/>
      <c r="F215" s="354">
        <v>1684090.42</v>
      </c>
      <c r="G215" s="354">
        <v>1013939.76</v>
      </c>
      <c r="H215" s="354">
        <v>670150.66</v>
      </c>
      <c r="I215" s="356"/>
    </row>
    <row r="216" spans="1:9" x14ac:dyDescent="0.2">
      <c r="A216" s="353">
        <v>1430</v>
      </c>
      <c r="B216" s="396" t="s">
        <v>543</v>
      </c>
      <c r="C216" s="396"/>
      <c r="D216" s="354">
        <v>1176352.8500000001</v>
      </c>
      <c r="E216" s="355"/>
      <c r="F216" s="354">
        <v>35844</v>
      </c>
      <c r="G216" s="354">
        <v>485657.63</v>
      </c>
      <c r="H216" s="354">
        <v>726539.22</v>
      </c>
      <c r="I216" s="356"/>
    </row>
    <row r="217" spans="1:9" x14ac:dyDescent="0.2">
      <c r="A217" s="358" t="s">
        <v>544</v>
      </c>
      <c r="B217" s="396" t="s">
        <v>545</v>
      </c>
      <c r="C217" s="396"/>
      <c r="D217" s="354">
        <v>31504.02</v>
      </c>
      <c r="E217" s="355"/>
      <c r="F217" s="355"/>
      <c r="G217" s="355"/>
      <c r="H217" s="354">
        <v>31504.02</v>
      </c>
      <c r="I217" s="356"/>
    </row>
    <row r="218" spans="1:9" x14ac:dyDescent="0.2">
      <c r="A218" s="358" t="s">
        <v>546</v>
      </c>
      <c r="B218" s="396" t="s">
        <v>25</v>
      </c>
      <c r="C218" s="396"/>
      <c r="D218" s="354">
        <v>237437</v>
      </c>
      <c r="E218" s="355"/>
      <c r="F218" s="354">
        <v>35844</v>
      </c>
      <c r="G218" s="355"/>
      <c r="H218" s="354">
        <v>273281</v>
      </c>
      <c r="I218" s="356"/>
    </row>
    <row r="219" spans="1:9" x14ac:dyDescent="0.2">
      <c r="A219" s="358" t="s">
        <v>547</v>
      </c>
      <c r="B219" s="396" t="s">
        <v>27</v>
      </c>
      <c r="C219" s="396"/>
      <c r="D219" s="354">
        <v>287154.84000000003</v>
      </c>
      <c r="E219" s="355"/>
      <c r="F219" s="355"/>
      <c r="G219" s="354">
        <v>28106.52</v>
      </c>
      <c r="H219" s="354">
        <v>259048.32000000001</v>
      </c>
      <c r="I219" s="356"/>
    </row>
    <row r="220" spans="1:9" x14ac:dyDescent="0.2">
      <c r="A220" s="358" t="s">
        <v>548</v>
      </c>
      <c r="B220" s="396" t="s">
        <v>549</v>
      </c>
      <c r="C220" s="396"/>
      <c r="D220" s="354">
        <v>556313.27</v>
      </c>
      <c r="E220" s="355"/>
      <c r="F220" s="355"/>
      <c r="G220" s="354">
        <v>457551.11</v>
      </c>
      <c r="H220" s="354">
        <v>98762.16</v>
      </c>
      <c r="I220" s="356"/>
    </row>
    <row r="221" spans="1:9" x14ac:dyDescent="0.2">
      <c r="A221" s="358" t="s">
        <v>550</v>
      </c>
      <c r="B221" s="396" t="s">
        <v>29</v>
      </c>
      <c r="C221" s="396"/>
      <c r="D221" s="354">
        <v>9072.7199999999993</v>
      </c>
      <c r="E221" s="355"/>
      <c r="F221" s="355"/>
      <c r="G221" s="355"/>
      <c r="H221" s="354">
        <v>9072.7199999999993</v>
      </c>
      <c r="I221" s="356"/>
    </row>
    <row r="222" spans="1:9" x14ac:dyDescent="0.2">
      <c r="A222" s="358" t="s">
        <v>551</v>
      </c>
      <c r="B222" s="396" t="s">
        <v>552</v>
      </c>
      <c r="C222" s="396"/>
      <c r="D222" s="354">
        <v>54871</v>
      </c>
      <c r="E222" s="355"/>
      <c r="F222" s="355"/>
      <c r="G222" s="355"/>
      <c r="H222" s="354">
        <v>54871</v>
      </c>
      <c r="I222" s="356"/>
    </row>
    <row r="223" spans="1:9" x14ac:dyDescent="0.2">
      <c r="A223" s="353">
        <v>1600</v>
      </c>
      <c r="B223" s="396" t="s">
        <v>143</v>
      </c>
      <c r="C223" s="396"/>
      <c r="D223" s="354">
        <v>18291146.920000002</v>
      </c>
      <c r="E223" s="355"/>
      <c r="F223" s="354">
        <v>8870418.8100000005</v>
      </c>
      <c r="G223" s="354">
        <v>11986738.92</v>
      </c>
      <c r="H223" s="354">
        <v>15174826.810000001</v>
      </c>
      <c r="I223" s="356"/>
    </row>
    <row r="224" spans="1:9" x14ac:dyDescent="0.2">
      <c r="A224" s="353">
        <v>1610</v>
      </c>
      <c r="B224" s="396" t="s">
        <v>553</v>
      </c>
      <c r="C224" s="396"/>
      <c r="D224" s="354">
        <v>7000686.8700000001</v>
      </c>
      <c r="E224" s="355"/>
      <c r="F224" s="354">
        <v>8870418.8100000005</v>
      </c>
      <c r="G224" s="354">
        <v>9163443.6899999995</v>
      </c>
      <c r="H224" s="354">
        <v>6707661.9900000002</v>
      </c>
      <c r="I224" s="356"/>
    </row>
    <row r="225" spans="1:9" x14ac:dyDescent="0.2">
      <c r="A225" s="358" t="s">
        <v>419</v>
      </c>
      <c r="B225" s="396" t="s">
        <v>554</v>
      </c>
      <c r="C225" s="396"/>
      <c r="D225" s="355"/>
      <c r="E225" s="355"/>
      <c r="F225" s="354">
        <v>360635</v>
      </c>
      <c r="G225" s="354">
        <v>360635</v>
      </c>
      <c r="H225" s="355"/>
      <c r="I225" s="356"/>
    </row>
    <row r="226" spans="1:9" x14ac:dyDescent="0.2">
      <c r="A226" s="353">
        <v>1611</v>
      </c>
      <c r="B226" s="396" t="s">
        <v>555</v>
      </c>
      <c r="C226" s="396"/>
      <c r="D226" s="354">
        <v>3818</v>
      </c>
      <c r="E226" s="355"/>
      <c r="F226" s="354">
        <v>282300</v>
      </c>
      <c r="G226" s="354">
        <v>282300</v>
      </c>
      <c r="H226" s="354">
        <v>3818</v>
      </c>
      <c r="I226" s="356"/>
    </row>
    <row r="227" spans="1:9" x14ac:dyDescent="0.2">
      <c r="A227" s="358" t="s">
        <v>404</v>
      </c>
      <c r="B227" s="396" t="s">
        <v>556</v>
      </c>
      <c r="C227" s="396"/>
      <c r="D227" s="354">
        <v>3818</v>
      </c>
      <c r="E227" s="355"/>
      <c r="F227" s="354">
        <v>282300</v>
      </c>
      <c r="G227" s="354">
        <v>282300</v>
      </c>
      <c r="H227" s="354">
        <v>3818</v>
      </c>
      <c r="I227" s="356"/>
    </row>
    <row r="228" spans="1:9" x14ac:dyDescent="0.2">
      <c r="A228" s="353">
        <v>1612</v>
      </c>
      <c r="B228" s="396" t="s">
        <v>557</v>
      </c>
      <c r="C228" s="396"/>
      <c r="D228" s="354">
        <v>6996868.8700000001</v>
      </c>
      <c r="E228" s="355"/>
      <c r="F228" s="354">
        <v>8227483.8099999996</v>
      </c>
      <c r="G228" s="354">
        <v>8520508.6899999995</v>
      </c>
      <c r="H228" s="354">
        <v>6703843.9900000002</v>
      </c>
      <c r="I228" s="356"/>
    </row>
    <row r="229" spans="1:9" x14ac:dyDescent="0.2">
      <c r="A229" s="358" t="s">
        <v>366</v>
      </c>
      <c r="B229" s="396" t="s">
        <v>558</v>
      </c>
      <c r="C229" s="396"/>
      <c r="D229" s="354">
        <v>6996868.8700000001</v>
      </c>
      <c r="E229" s="355"/>
      <c r="F229" s="354">
        <v>8227483.8099999996</v>
      </c>
      <c r="G229" s="354">
        <v>8520508.6899999995</v>
      </c>
      <c r="H229" s="354">
        <v>6703843.9900000002</v>
      </c>
      <c r="I229" s="356"/>
    </row>
    <row r="230" spans="1:9" x14ac:dyDescent="0.2">
      <c r="A230" s="353">
        <v>1620</v>
      </c>
      <c r="B230" s="396" t="s">
        <v>122</v>
      </c>
      <c r="C230" s="396"/>
      <c r="D230" s="354">
        <v>11290460.050000001</v>
      </c>
      <c r="E230" s="355"/>
      <c r="F230" s="355"/>
      <c r="G230" s="354">
        <v>2823295.23</v>
      </c>
      <c r="H230" s="354">
        <v>8467164.8200000003</v>
      </c>
      <c r="I230" s="356"/>
    </row>
    <row r="231" spans="1:9" x14ac:dyDescent="0.2">
      <c r="A231" s="358" t="s">
        <v>559</v>
      </c>
      <c r="B231" s="396" t="s">
        <v>560</v>
      </c>
      <c r="C231" s="396"/>
      <c r="D231" s="354">
        <v>8090.2</v>
      </c>
      <c r="E231" s="355"/>
      <c r="F231" s="355"/>
      <c r="G231" s="354">
        <v>3326.37</v>
      </c>
      <c r="H231" s="354">
        <v>4763.83</v>
      </c>
      <c r="I231" s="356"/>
    </row>
    <row r="232" spans="1:9" x14ac:dyDescent="0.2">
      <c r="A232" s="358" t="s">
        <v>443</v>
      </c>
      <c r="B232" s="396" t="s">
        <v>561</v>
      </c>
      <c r="C232" s="396"/>
      <c r="D232" s="354">
        <v>11282369.85</v>
      </c>
      <c r="E232" s="355"/>
      <c r="F232" s="355"/>
      <c r="G232" s="354">
        <v>2819968.86</v>
      </c>
      <c r="H232" s="354">
        <v>8462400.9900000002</v>
      </c>
      <c r="I232" s="356"/>
    </row>
    <row r="233" spans="1:9" x14ac:dyDescent="0.2">
      <c r="A233" s="353">
        <v>2100</v>
      </c>
      <c r="B233" s="396" t="s">
        <v>146</v>
      </c>
      <c r="C233" s="396"/>
      <c r="D233" s="354">
        <v>14957666.67</v>
      </c>
      <c r="E233" s="355"/>
      <c r="F233" s="354">
        <v>264455.99</v>
      </c>
      <c r="G233" s="354">
        <v>1367400</v>
      </c>
      <c r="H233" s="354">
        <v>13854722.66</v>
      </c>
      <c r="I233" s="356"/>
    </row>
    <row r="234" spans="1:9" x14ac:dyDescent="0.2">
      <c r="A234" s="353">
        <v>2150</v>
      </c>
      <c r="B234" s="396" t="s">
        <v>562</v>
      </c>
      <c r="C234" s="396"/>
      <c r="D234" s="354">
        <v>3100000</v>
      </c>
      <c r="E234" s="355"/>
      <c r="F234" s="355"/>
      <c r="G234" s="355"/>
      <c r="H234" s="354">
        <v>3100000</v>
      </c>
      <c r="I234" s="356"/>
    </row>
    <row r="235" spans="1:9" x14ac:dyDescent="0.2">
      <c r="A235" s="358" t="s">
        <v>563</v>
      </c>
      <c r="B235" s="396" t="s">
        <v>564</v>
      </c>
      <c r="C235" s="396"/>
      <c r="D235" s="354">
        <v>3100000</v>
      </c>
      <c r="E235" s="355"/>
      <c r="F235" s="355"/>
      <c r="G235" s="355"/>
      <c r="H235" s="354">
        <v>3100000</v>
      </c>
      <c r="I235" s="356"/>
    </row>
    <row r="236" spans="1:9" x14ac:dyDescent="0.2">
      <c r="A236" s="353">
        <v>2180</v>
      </c>
      <c r="B236" s="396" t="s">
        <v>565</v>
      </c>
      <c r="C236" s="396"/>
      <c r="D236" s="354">
        <v>11857666.67</v>
      </c>
      <c r="E236" s="355"/>
      <c r="F236" s="354">
        <v>264455.99</v>
      </c>
      <c r="G236" s="354">
        <v>1367400</v>
      </c>
      <c r="H236" s="354">
        <v>10754722.66</v>
      </c>
      <c r="I236" s="356"/>
    </row>
    <row r="237" spans="1:9" x14ac:dyDescent="0.2">
      <c r="A237" s="353">
        <v>2184</v>
      </c>
      <c r="B237" s="396" t="s">
        <v>565</v>
      </c>
      <c r="C237" s="396"/>
      <c r="D237" s="354">
        <v>21764771.52</v>
      </c>
      <c r="E237" s="355"/>
      <c r="F237" s="355"/>
      <c r="G237" s="354">
        <v>1367400</v>
      </c>
      <c r="H237" s="354">
        <v>20397371.52</v>
      </c>
      <c r="I237" s="356"/>
    </row>
    <row r="238" spans="1:9" x14ac:dyDescent="0.2">
      <c r="A238" s="353">
        <v>2185</v>
      </c>
      <c r="B238" s="396" t="s">
        <v>566</v>
      </c>
      <c r="C238" s="396"/>
      <c r="D238" s="354">
        <v>-9907104.8499999996</v>
      </c>
      <c r="E238" s="355"/>
      <c r="F238" s="354">
        <v>264455.99</v>
      </c>
      <c r="G238" s="355"/>
      <c r="H238" s="354">
        <v>-9642648.8599999994</v>
      </c>
      <c r="I238" s="356"/>
    </row>
    <row r="239" spans="1:9" x14ac:dyDescent="0.2">
      <c r="A239" s="353">
        <v>2200</v>
      </c>
      <c r="B239" s="396" t="s">
        <v>567</v>
      </c>
      <c r="C239" s="396"/>
      <c r="D239" s="354">
        <v>10400003653.23</v>
      </c>
      <c r="E239" s="355"/>
      <c r="F239" s="355"/>
      <c r="G239" s="355"/>
      <c r="H239" s="354">
        <v>10400003653.23</v>
      </c>
      <c r="I239" s="356"/>
    </row>
    <row r="240" spans="1:9" x14ac:dyDescent="0.2">
      <c r="A240" s="353">
        <v>2210</v>
      </c>
      <c r="B240" s="396" t="s">
        <v>567</v>
      </c>
      <c r="C240" s="396"/>
      <c r="D240" s="354">
        <v>10400003653.23</v>
      </c>
      <c r="E240" s="355"/>
      <c r="F240" s="355"/>
      <c r="G240" s="355"/>
      <c r="H240" s="354">
        <v>10400003653.23</v>
      </c>
      <c r="I240" s="356"/>
    </row>
    <row r="241" spans="1:9" x14ac:dyDescent="0.2">
      <c r="A241" s="358" t="s">
        <v>372</v>
      </c>
      <c r="B241" s="396" t="s">
        <v>568</v>
      </c>
      <c r="C241" s="396"/>
      <c r="D241" s="354">
        <v>10400003653.23</v>
      </c>
      <c r="E241" s="355"/>
      <c r="F241" s="355"/>
      <c r="G241" s="355"/>
      <c r="H241" s="354">
        <v>10400003653.23</v>
      </c>
      <c r="I241" s="356"/>
    </row>
    <row r="242" spans="1:9" x14ac:dyDescent="0.2">
      <c r="A242" s="353">
        <v>2300</v>
      </c>
      <c r="B242" s="396" t="s">
        <v>569</v>
      </c>
      <c r="C242" s="396"/>
      <c r="D242" s="354">
        <v>60125440</v>
      </c>
      <c r="E242" s="355"/>
      <c r="F242" s="355"/>
      <c r="G242" s="355"/>
      <c r="H242" s="354">
        <v>60125440</v>
      </c>
      <c r="I242" s="356"/>
    </row>
    <row r="243" spans="1:9" x14ac:dyDescent="0.2">
      <c r="A243" s="353">
        <v>2310</v>
      </c>
      <c r="B243" s="396" t="s">
        <v>569</v>
      </c>
      <c r="C243" s="396"/>
      <c r="D243" s="354">
        <v>60125440</v>
      </c>
      <c r="E243" s="355"/>
      <c r="F243" s="355"/>
      <c r="G243" s="355"/>
      <c r="H243" s="354">
        <v>60125440</v>
      </c>
      <c r="I243" s="356"/>
    </row>
    <row r="244" spans="1:9" x14ac:dyDescent="0.2">
      <c r="A244" s="353">
        <v>2400</v>
      </c>
      <c r="B244" s="396" t="s">
        <v>149</v>
      </c>
      <c r="C244" s="396"/>
      <c r="D244" s="354">
        <v>1178163.42</v>
      </c>
      <c r="E244" s="355"/>
      <c r="F244" s="354">
        <v>1276801.24</v>
      </c>
      <c r="G244" s="354">
        <v>2454964.66</v>
      </c>
      <c r="H244" s="355"/>
      <c r="I244" s="356"/>
    </row>
    <row r="245" spans="1:9" x14ac:dyDescent="0.2">
      <c r="A245" s="353">
        <v>2410</v>
      </c>
      <c r="B245" s="396" t="s">
        <v>149</v>
      </c>
      <c r="C245" s="396"/>
      <c r="D245" s="354">
        <v>2374390.48</v>
      </c>
      <c r="E245" s="355"/>
      <c r="F245" s="355"/>
      <c r="G245" s="354">
        <v>2374390.48</v>
      </c>
      <c r="H245" s="355"/>
      <c r="I245" s="356"/>
    </row>
    <row r="246" spans="1:9" x14ac:dyDescent="0.2">
      <c r="A246" s="358" t="s">
        <v>570</v>
      </c>
      <c r="B246" s="396" t="s">
        <v>571</v>
      </c>
      <c r="C246" s="396"/>
      <c r="D246" s="354">
        <v>1136285.08</v>
      </c>
      <c r="E246" s="355"/>
      <c r="F246" s="355"/>
      <c r="G246" s="354">
        <v>1136285.08</v>
      </c>
      <c r="H246" s="355"/>
      <c r="I246" s="356"/>
    </row>
    <row r="247" spans="1:9" x14ac:dyDescent="0.2">
      <c r="A247" s="358" t="s">
        <v>572</v>
      </c>
      <c r="B247" s="396" t="s">
        <v>573</v>
      </c>
      <c r="C247" s="396"/>
      <c r="D247" s="354">
        <v>685412.27</v>
      </c>
      <c r="E247" s="355"/>
      <c r="F247" s="355"/>
      <c r="G247" s="354">
        <v>685412.27</v>
      </c>
      <c r="H247" s="355"/>
      <c r="I247" s="356"/>
    </row>
    <row r="248" spans="1:9" x14ac:dyDescent="0.2">
      <c r="A248" s="358" t="s">
        <v>574</v>
      </c>
      <c r="B248" s="396" t="s">
        <v>575</v>
      </c>
      <c r="C248" s="396"/>
      <c r="D248" s="354">
        <v>552693.13</v>
      </c>
      <c r="E248" s="355"/>
      <c r="F248" s="355"/>
      <c r="G248" s="354">
        <v>552693.13</v>
      </c>
      <c r="H248" s="355"/>
      <c r="I248" s="356"/>
    </row>
    <row r="249" spans="1:9" x14ac:dyDescent="0.2">
      <c r="A249" s="353">
        <v>2420</v>
      </c>
      <c r="B249" s="396" t="s">
        <v>576</v>
      </c>
      <c r="C249" s="396"/>
      <c r="D249" s="355"/>
      <c r="E249" s="354">
        <v>1196227.06</v>
      </c>
      <c r="F249" s="354">
        <v>1276801.24</v>
      </c>
      <c r="G249" s="354">
        <v>80574.179999999993</v>
      </c>
      <c r="H249" s="355"/>
      <c r="I249" s="356"/>
    </row>
    <row r="250" spans="1:9" x14ac:dyDescent="0.2">
      <c r="A250" s="358" t="s">
        <v>577</v>
      </c>
      <c r="B250" s="396" t="s">
        <v>578</v>
      </c>
      <c r="C250" s="396"/>
      <c r="D250" s="355"/>
      <c r="E250" s="354">
        <v>584585.26</v>
      </c>
      <c r="F250" s="354">
        <v>634558.78</v>
      </c>
      <c r="G250" s="354">
        <v>49973.52</v>
      </c>
      <c r="H250" s="355"/>
      <c r="I250" s="356"/>
    </row>
    <row r="251" spans="1:9" x14ac:dyDescent="0.2">
      <c r="A251" s="358" t="s">
        <v>579</v>
      </c>
      <c r="B251" s="396" t="s">
        <v>580</v>
      </c>
      <c r="C251" s="396"/>
      <c r="D251" s="355"/>
      <c r="E251" s="354">
        <v>440324.98</v>
      </c>
      <c r="F251" s="354">
        <v>457460.35</v>
      </c>
      <c r="G251" s="354">
        <v>17135.37</v>
      </c>
      <c r="H251" s="355"/>
      <c r="I251" s="356"/>
    </row>
    <row r="252" spans="1:9" x14ac:dyDescent="0.2">
      <c r="A252" s="358" t="s">
        <v>581</v>
      </c>
      <c r="B252" s="396" t="s">
        <v>582</v>
      </c>
      <c r="C252" s="396"/>
      <c r="D252" s="355"/>
      <c r="E252" s="354">
        <v>171316.82</v>
      </c>
      <c r="F252" s="354">
        <v>184782.11</v>
      </c>
      <c r="G252" s="354">
        <v>13465.29</v>
      </c>
      <c r="H252" s="355"/>
      <c r="I252" s="356"/>
    </row>
    <row r="253" spans="1:9" x14ac:dyDescent="0.2">
      <c r="A253" s="353">
        <v>2700</v>
      </c>
      <c r="B253" s="396" t="s">
        <v>150</v>
      </c>
      <c r="C253" s="396"/>
      <c r="D253" s="354">
        <v>450894.5</v>
      </c>
      <c r="E253" s="355"/>
      <c r="F253" s="354">
        <v>151250</v>
      </c>
      <c r="G253" s="354">
        <v>312195.36</v>
      </c>
      <c r="H253" s="354">
        <v>289949.14</v>
      </c>
      <c r="I253" s="356"/>
    </row>
    <row r="254" spans="1:9" x14ac:dyDescent="0.2">
      <c r="A254" s="353">
        <v>2730</v>
      </c>
      <c r="B254" s="396" t="s">
        <v>583</v>
      </c>
      <c r="C254" s="396"/>
      <c r="D254" s="354">
        <v>591832</v>
      </c>
      <c r="E254" s="355"/>
      <c r="F254" s="355"/>
      <c r="G254" s="354">
        <v>288750</v>
      </c>
      <c r="H254" s="354">
        <v>303082</v>
      </c>
      <c r="I254" s="356"/>
    </row>
    <row r="255" spans="1:9" x14ac:dyDescent="0.2">
      <c r="A255" s="358" t="s">
        <v>584</v>
      </c>
      <c r="B255" s="396" t="s">
        <v>301</v>
      </c>
      <c r="C255" s="396"/>
      <c r="D255" s="354">
        <v>288750</v>
      </c>
      <c r="E255" s="355"/>
      <c r="F255" s="355"/>
      <c r="G255" s="354">
        <v>288750</v>
      </c>
      <c r="H255" s="355"/>
      <c r="I255" s="356"/>
    </row>
    <row r="256" spans="1:9" x14ac:dyDescent="0.2">
      <c r="A256" s="358" t="s">
        <v>585</v>
      </c>
      <c r="B256" s="396" t="s">
        <v>586</v>
      </c>
      <c r="C256" s="396"/>
      <c r="D256" s="354">
        <v>303082</v>
      </c>
      <c r="E256" s="355"/>
      <c r="F256" s="355"/>
      <c r="G256" s="355"/>
      <c r="H256" s="354">
        <v>303082</v>
      </c>
      <c r="I256" s="356"/>
    </row>
    <row r="257" spans="1:9" x14ac:dyDescent="0.2">
      <c r="A257" s="353">
        <v>2740</v>
      </c>
      <c r="B257" s="396" t="s">
        <v>587</v>
      </c>
      <c r="C257" s="396"/>
      <c r="D257" s="355"/>
      <c r="E257" s="354">
        <v>140937.5</v>
      </c>
      <c r="F257" s="354">
        <v>151250</v>
      </c>
      <c r="G257" s="354">
        <v>23445.360000000001</v>
      </c>
      <c r="H257" s="355"/>
      <c r="I257" s="359">
        <v>13132.86</v>
      </c>
    </row>
    <row r="258" spans="1:9" x14ac:dyDescent="0.2">
      <c r="A258" s="358" t="s">
        <v>588</v>
      </c>
      <c r="B258" s="396" t="s">
        <v>589</v>
      </c>
      <c r="C258" s="396"/>
      <c r="D258" s="355"/>
      <c r="E258" s="355"/>
      <c r="F258" s="355"/>
      <c r="G258" s="354">
        <v>13132.86</v>
      </c>
      <c r="H258" s="355"/>
      <c r="I258" s="359">
        <v>13132.86</v>
      </c>
    </row>
    <row r="259" spans="1:9" x14ac:dyDescent="0.2">
      <c r="A259" s="358" t="s">
        <v>590</v>
      </c>
      <c r="B259" s="396" t="s">
        <v>591</v>
      </c>
      <c r="C259" s="396"/>
      <c r="D259" s="355"/>
      <c r="E259" s="354">
        <v>140937.5</v>
      </c>
      <c r="F259" s="354">
        <v>151250</v>
      </c>
      <c r="G259" s="354">
        <v>10312.5</v>
      </c>
      <c r="H259" s="355"/>
      <c r="I259" s="356"/>
    </row>
    <row r="260" spans="1:9" x14ac:dyDescent="0.2">
      <c r="A260" s="353">
        <v>2900</v>
      </c>
      <c r="B260" s="396" t="s">
        <v>592</v>
      </c>
      <c r="C260" s="396"/>
      <c r="D260" s="354">
        <v>12440983.880000001</v>
      </c>
      <c r="E260" s="355"/>
      <c r="F260" s="355"/>
      <c r="G260" s="355"/>
      <c r="H260" s="354">
        <v>12440983.880000001</v>
      </c>
      <c r="I260" s="356"/>
    </row>
    <row r="261" spans="1:9" x14ac:dyDescent="0.2">
      <c r="A261" s="353">
        <v>2920</v>
      </c>
      <c r="B261" s="396" t="s">
        <v>122</v>
      </c>
      <c r="C261" s="396"/>
      <c r="D261" s="354">
        <v>12440983.880000001</v>
      </c>
      <c r="E261" s="355"/>
      <c r="F261" s="355"/>
      <c r="G261" s="355"/>
      <c r="H261" s="354">
        <v>12440983.880000001</v>
      </c>
      <c r="I261" s="356"/>
    </row>
    <row r="262" spans="1:9" x14ac:dyDescent="0.2">
      <c r="A262" s="353">
        <v>3000</v>
      </c>
      <c r="B262" s="396" t="s">
        <v>158</v>
      </c>
      <c r="C262" s="396"/>
      <c r="D262" s="355"/>
      <c r="E262" s="355"/>
      <c r="F262" s="354">
        <v>25726395.449999999</v>
      </c>
      <c r="G262" s="354">
        <v>25726395.449999999</v>
      </c>
      <c r="H262" s="355"/>
      <c r="I262" s="356"/>
    </row>
    <row r="263" spans="1:9" x14ac:dyDescent="0.2">
      <c r="A263" s="353">
        <v>3040</v>
      </c>
      <c r="B263" s="396" t="s">
        <v>593</v>
      </c>
      <c r="C263" s="396"/>
      <c r="D263" s="355"/>
      <c r="E263" s="355"/>
      <c r="F263" s="354">
        <v>25726395.449999999</v>
      </c>
      <c r="G263" s="354">
        <v>25726395.449999999</v>
      </c>
      <c r="H263" s="355"/>
      <c r="I263" s="356"/>
    </row>
    <row r="264" spans="1:9" x14ac:dyDescent="0.2">
      <c r="A264" s="358" t="s">
        <v>444</v>
      </c>
      <c r="B264" s="396" t="s">
        <v>594</v>
      </c>
      <c r="C264" s="396"/>
      <c r="D264" s="355"/>
      <c r="E264" s="355"/>
      <c r="F264" s="354">
        <v>25726395.449999999</v>
      </c>
      <c r="G264" s="354">
        <v>25726395.449999999</v>
      </c>
      <c r="H264" s="355"/>
      <c r="I264" s="356"/>
    </row>
    <row r="265" spans="1:9" x14ac:dyDescent="0.2">
      <c r="A265" s="353">
        <v>3100</v>
      </c>
      <c r="B265" s="396" t="s">
        <v>156</v>
      </c>
      <c r="C265" s="396"/>
      <c r="D265" s="355"/>
      <c r="E265" s="354">
        <v>4147733.61</v>
      </c>
      <c r="F265" s="354">
        <v>7431382.46</v>
      </c>
      <c r="G265" s="354">
        <v>4107494.15</v>
      </c>
      <c r="H265" s="355"/>
      <c r="I265" s="359">
        <v>823845.3</v>
      </c>
    </row>
    <row r="266" spans="1:9" x14ac:dyDescent="0.2">
      <c r="A266" s="353">
        <v>3120</v>
      </c>
      <c r="B266" s="396" t="s">
        <v>83</v>
      </c>
      <c r="C266" s="396"/>
      <c r="D266" s="355"/>
      <c r="E266" s="354">
        <v>678152.23</v>
      </c>
      <c r="F266" s="354">
        <v>681479.92</v>
      </c>
      <c r="G266" s="354">
        <v>619357.18000000005</v>
      </c>
      <c r="H266" s="355"/>
      <c r="I266" s="359">
        <v>616029.49</v>
      </c>
    </row>
    <row r="267" spans="1:9" x14ac:dyDescent="0.2">
      <c r="A267" s="353">
        <v>3130</v>
      </c>
      <c r="B267" s="396" t="s">
        <v>237</v>
      </c>
      <c r="C267" s="396"/>
      <c r="D267" s="355"/>
      <c r="E267" s="354">
        <v>3202629.95</v>
      </c>
      <c r="F267" s="354">
        <v>5765153.8300000001</v>
      </c>
      <c r="G267" s="354">
        <v>2562523.88</v>
      </c>
      <c r="H267" s="355"/>
      <c r="I267" s="356"/>
    </row>
    <row r="268" spans="1:9" x14ac:dyDescent="0.2">
      <c r="A268" s="358" t="s">
        <v>458</v>
      </c>
      <c r="B268" s="396" t="s">
        <v>237</v>
      </c>
      <c r="C268" s="396"/>
      <c r="D268" s="355"/>
      <c r="E268" s="354">
        <v>3202629.95</v>
      </c>
      <c r="F268" s="354">
        <v>5765153.8300000001</v>
      </c>
      <c r="G268" s="354">
        <v>2562523.88</v>
      </c>
      <c r="H268" s="355"/>
      <c r="I268" s="356"/>
    </row>
    <row r="269" spans="1:9" x14ac:dyDescent="0.2">
      <c r="A269" s="353">
        <v>3150</v>
      </c>
      <c r="B269" s="396" t="s">
        <v>88</v>
      </c>
      <c r="C269" s="396"/>
      <c r="D269" s="355"/>
      <c r="E269" s="354">
        <v>266951.43</v>
      </c>
      <c r="F269" s="354">
        <v>499091.08</v>
      </c>
      <c r="G269" s="354">
        <v>439955.46</v>
      </c>
      <c r="H269" s="355"/>
      <c r="I269" s="359">
        <v>207815.81</v>
      </c>
    </row>
    <row r="270" spans="1:9" x14ac:dyDescent="0.2">
      <c r="A270" s="353">
        <v>3180</v>
      </c>
      <c r="B270" s="396" t="s">
        <v>27</v>
      </c>
      <c r="C270" s="396"/>
      <c r="D270" s="355"/>
      <c r="E270" s="355"/>
      <c r="F270" s="354">
        <v>485657.63</v>
      </c>
      <c r="G270" s="354">
        <v>485657.63</v>
      </c>
      <c r="H270" s="355"/>
      <c r="I270" s="356"/>
    </row>
    <row r="271" spans="1:9" x14ac:dyDescent="0.2">
      <c r="A271" s="353">
        <v>3200</v>
      </c>
      <c r="B271" s="396" t="s">
        <v>157</v>
      </c>
      <c r="C271" s="396"/>
      <c r="D271" s="355"/>
      <c r="E271" s="354">
        <v>365609.49</v>
      </c>
      <c r="F271" s="354">
        <v>928926.68</v>
      </c>
      <c r="G271" s="354">
        <v>943351.84</v>
      </c>
      <c r="H271" s="355"/>
      <c r="I271" s="359">
        <v>380034.65</v>
      </c>
    </row>
    <row r="272" spans="1:9" x14ac:dyDescent="0.2">
      <c r="A272" s="353">
        <v>3210</v>
      </c>
      <c r="B272" s="396" t="s">
        <v>595</v>
      </c>
      <c r="C272" s="396"/>
      <c r="D272" s="355"/>
      <c r="E272" s="354">
        <v>133680.5</v>
      </c>
      <c r="F272" s="354">
        <v>245591.23</v>
      </c>
      <c r="G272" s="354">
        <v>249158.15</v>
      </c>
      <c r="H272" s="355"/>
      <c r="I272" s="359">
        <v>137247.42000000001</v>
      </c>
    </row>
    <row r="273" spans="1:9" x14ac:dyDescent="0.2">
      <c r="A273" s="353">
        <v>3220</v>
      </c>
      <c r="B273" s="396" t="s">
        <v>596</v>
      </c>
      <c r="C273" s="396"/>
      <c r="D273" s="355"/>
      <c r="E273" s="354">
        <v>231928.99</v>
      </c>
      <c r="F273" s="354">
        <v>683335.45</v>
      </c>
      <c r="G273" s="354">
        <v>694193.69</v>
      </c>
      <c r="H273" s="355"/>
      <c r="I273" s="359">
        <v>242787.23</v>
      </c>
    </row>
    <row r="274" spans="1:9" x14ac:dyDescent="0.2">
      <c r="A274" s="353">
        <v>3300</v>
      </c>
      <c r="B274" s="396" t="s">
        <v>159</v>
      </c>
      <c r="C274" s="396"/>
      <c r="D274" s="355"/>
      <c r="E274" s="354">
        <v>547897166.69000006</v>
      </c>
      <c r="F274" s="354">
        <v>805454688.03999996</v>
      </c>
      <c r="G274" s="354">
        <v>517284687.25</v>
      </c>
      <c r="H274" s="355"/>
      <c r="I274" s="359">
        <v>259727165.90000001</v>
      </c>
    </row>
    <row r="275" spans="1:9" x14ac:dyDescent="0.2">
      <c r="A275" s="353">
        <v>3310</v>
      </c>
      <c r="B275" s="396" t="s">
        <v>597</v>
      </c>
      <c r="C275" s="396"/>
      <c r="D275" s="355"/>
      <c r="E275" s="354">
        <v>70649574.549999997</v>
      </c>
      <c r="F275" s="354">
        <v>86186134.189999998</v>
      </c>
      <c r="G275" s="354">
        <v>25399178.899999999</v>
      </c>
      <c r="H275" s="355"/>
      <c r="I275" s="359">
        <v>9862619.2599999998</v>
      </c>
    </row>
    <row r="276" spans="1:9" x14ac:dyDescent="0.2">
      <c r="A276" s="358" t="s">
        <v>598</v>
      </c>
      <c r="B276" s="396" t="s">
        <v>599</v>
      </c>
      <c r="C276" s="396"/>
      <c r="D276" s="355"/>
      <c r="E276" s="354">
        <v>17539.98</v>
      </c>
      <c r="F276" s="354">
        <v>282300</v>
      </c>
      <c r="G276" s="354">
        <v>282300</v>
      </c>
      <c r="H276" s="355"/>
      <c r="I276" s="359">
        <v>17539.98</v>
      </c>
    </row>
    <row r="277" spans="1:9" x14ac:dyDescent="0.2">
      <c r="A277" s="358" t="s">
        <v>378</v>
      </c>
      <c r="B277" s="396" t="s">
        <v>600</v>
      </c>
      <c r="C277" s="396"/>
      <c r="D277" s="355"/>
      <c r="E277" s="354">
        <v>70632034.569999993</v>
      </c>
      <c r="F277" s="354">
        <v>85903834.189999998</v>
      </c>
      <c r="G277" s="354">
        <v>25116878.899999999</v>
      </c>
      <c r="H277" s="355"/>
      <c r="I277" s="359">
        <v>9845079.2799999993</v>
      </c>
    </row>
    <row r="278" spans="1:9" x14ac:dyDescent="0.2">
      <c r="A278" s="353">
        <v>3320</v>
      </c>
      <c r="B278" s="396" t="s">
        <v>601</v>
      </c>
      <c r="C278" s="396"/>
      <c r="D278" s="355"/>
      <c r="E278" s="354">
        <v>52160011</v>
      </c>
      <c r="F278" s="354">
        <v>1327117.68</v>
      </c>
      <c r="G278" s="354">
        <v>327117.68</v>
      </c>
      <c r="H278" s="355"/>
      <c r="I278" s="359">
        <v>51160011</v>
      </c>
    </row>
    <row r="279" spans="1:9" x14ac:dyDescent="0.2">
      <c r="A279" s="353">
        <v>3350</v>
      </c>
      <c r="B279" s="396" t="s">
        <v>602</v>
      </c>
      <c r="C279" s="396"/>
      <c r="D279" s="355"/>
      <c r="E279" s="357">
        <v>-0.13</v>
      </c>
      <c r="F279" s="354">
        <v>7343977.9500000002</v>
      </c>
      <c r="G279" s="354">
        <v>7353593.4199999999</v>
      </c>
      <c r="H279" s="355"/>
      <c r="I279" s="359">
        <v>9615.34</v>
      </c>
    </row>
    <row r="280" spans="1:9" x14ac:dyDescent="0.2">
      <c r="A280" s="353">
        <v>3380</v>
      </c>
      <c r="B280" s="396" t="s">
        <v>603</v>
      </c>
      <c r="C280" s="396"/>
      <c r="D280" s="355"/>
      <c r="E280" s="354">
        <v>145693060.83000001</v>
      </c>
      <c r="F280" s="354">
        <v>286609300</v>
      </c>
      <c r="G280" s="354">
        <v>214734991.66</v>
      </c>
      <c r="H280" s="355"/>
      <c r="I280" s="359">
        <v>73818752.489999995</v>
      </c>
    </row>
    <row r="281" spans="1:9" x14ac:dyDescent="0.2">
      <c r="A281" s="358" t="s">
        <v>399</v>
      </c>
      <c r="B281" s="396" t="s">
        <v>604</v>
      </c>
      <c r="C281" s="396"/>
      <c r="D281" s="355"/>
      <c r="E281" s="354">
        <v>145693060.83000001</v>
      </c>
      <c r="F281" s="354">
        <v>286609300</v>
      </c>
      <c r="G281" s="354">
        <v>214734991.66</v>
      </c>
      <c r="H281" s="355"/>
      <c r="I281" s="359">
        <v>73818752.489999995</v>
      </c>
    </row>
    <row r="282" spans="1:9" x14ac:dyDescent="0.2">
      <c r="A282" s="353">
        <v>3390</v>
      </c>
      <c r="B282" s="396" t="s">
        <v>605</v>
      </c>
      <c r="C282" s="396"/>
      <c r="D282" s="355"/>
      <c r="E282" s="354">
        <v>279394520.44</v>
      </c>
      <c r="F282" s="354">
        <v>423988158.22000003</v>
      </c>
      <c r="G282" s="354">
        <v>269469805.58999997</v>
      </c>
      <c r="H282" s="355"/>
      <c r="I282" s="359">
        <v>124876167.81</v>
      </c>
    </row>
    <row r="283" spans="1:9" x14ac:dyDescent="0.2">
      <c r="A283" s="358" t="s">
        <v>441</v>
      </c>
      <c r="B283" s="396" t="s">
        <v>606</v>
      </c>
      <c r="C283" s="396"/>
      <c r="D283" s="355"/>
      <c r="E283" s="354">
        <v>940000</v>
      </c>
      <c r="F283" s="354">
        <v>360635</v>
      </c>
      <c r="G283" s="354">
        <v>360635</v>
      </c>
      <c r="H283" s="355"/>
      <c r="I283" s="359">
        <v>940000</v>
      </c>
    </row>
    <row r="284" spans="1:9" x14ac:dyDescent="0.2">
      <c r="A284" s="358" t="s">
        <v>382</v>
      </c>
      <c r="B284" s="396" t="s">
        <v>607</v>
      </c>
      <c r="C284" s="396"/>
      <c r="D284" s="355"/>
      <c r="E284" s="354">
        <v>278454520.44</v>
      </c>
      <c r="F284" s="354">
        <v>423627523.22000003</v>
      </c>
      <c r="G284" s="354">
        <v>269109170.58999997</v>
      </c>
      <c r="H284" s="355"/>
      <c r="I284" s="359">
        <v>123936167.81</v>
      </c>
    </row>
    <row r="285" spans="1:9" x14ac:dyDescent="0.2">
      <c r="A285" s="353">
        <v>3400</v>
      </c>
      <c r="B285" s="396" t="s">
        <v>160</v>
      </c>
      <c r="C285" s="396"/>
      <c r="D285" s="355"/>
      <c r="E285" s="354">
        <v>1173583.07</v>
      </c>
      <c r="F285" s="355"/>
      <c r="G285" s="354">
        <v>-1173583.07</v>
      </c>
      <c r="H285" s="355"/>
      <c r="I285" s="356"/>
    </row>
    <row r="286" spans="1:9" x14ac:dyDescent="0.2">
      <c r="A286" s="353">
        <v>3440</v>
      </c>
      <c r="B286" s="396" t="s">
        <v>608</v>
      </c>
      <c r="C286" s="396"/>
      <c r="D286" s="355"/>
      <c r="E286" s="354">
        <v>1173583.07</v>
      </c>
      <c r="F286" s="355"/>
      <c r="G286" s="354">
        <v>-1173583.07</v>
      </c>
      <c r="H286" s="355"/>
      <c r="I286" s="356"/>
    </row>
    <row r="287" spans="1:9" x14ac:dyDescent="0.2">
      <c r="A287" s="353">
        <v>3500</v>
      </c>
      <c r="B287" s="396" t="s">
        <v>161</v>
      </c>
      <c r="C287" s="396"/>
      <c r="D287" s="355"/>
      <c r="E287" s="354">
        <v>223699389.77000001</v>
      </c>
      <c r="F287" s="354">
        <v>213168553.06</v>
      </c>
      <c r="G287" s="354">
        <v>5049295.38</v>
      </c>
      <c r="H287" s="355"/>
      <c r="I287" s="359">
        <v>15580132.09</v>
      </c>
    </row>
    <row r="288" spans="1:9" x14ac:dyDescent="0.2">
      <c r="A288" s="353">
        <v>3510</v>
      </c>
      <c r="B288" s="396" t="s">
        <v>609</v>
      </c>
      <c r="C288" s="396"/>
      <c r="D288" s="355"/>
      <c r="E288" s="354">
        <v>204823712.72999999</v>
      </c>
      <c r="F288" s="354">
        <v>215681214.22999999</v>
      </c>
      <c r="G288" s="354">
        <v>11672328.949999999</v>
      </c>
      <c r="H288" s="355"/>
      <c r="I288" s="359">
        <v>814827.45</v>
      </c>
    </row>
    <row r="289" spans="1:9" x14ac:dyDescent="0.2">
      <c r="A289" s="358" t="s">
        <v>610</v>
      </c>
      <c r="B289" s="396" t="s">
        <v>611</v>
      </c>
      <c r="C289" s="396"/>
      <c r="D289" s="355"/>
      <c r="E289" s="355"/>
      <c r="F289" s="354">
        <v>67500</v>
      </c>
      <c r="G289" s="354">
        <v>67500</v>
      </c>
      <c r="H289" s="355"/>
      <c r="I289" s="356"/>
    </row>
    <row r="290" spans="1:9" x14ac:dyDescent="0.2">
      <c r="A290" s="358" t="s">
        <v>384</v>
      </c>
      <c r="B290" s="396" t="s">
        <v>612</v>
      </c>
      <c r="C290" s="396"/>
      <c r="D290" s="355"/>
      <c r="E290" s="354">
        <v>204823712.72999999</v>
      </c>
      <c r="F290" s="354">
        <v>215613714.22999999</v>
      </c>
      <c r="G290" s="354">
        <v>11604828.949999999</v>
      </c>
      <c r="H290" s="355"/>
      <c r="I290" s="359">
        <v>814827.45</v>
      </c>
    </row>
    <row r="291" spans="1:9" x14ac:dyDescent="0.2">
      <c r="A291" s="353">
        <v>3520</v>
      </c>
      <c r="B291" s="396" t="s">
        <v>613</v>
      </c>
      <c r="C291" s="396"/>
      <c r="D291" s="355"/>
      <c r="E291" s="354">
        <v>18875677.039999999</v>
      </c>
      <c r="F291" s="354">
        <v>-2512661.17</v>
      </c>
      <c r="G291" s="354">
        <v>-6623033.5700000003</v>
      </c>
      <c r="H291" s="355"/>
      <c r="I291" s="359">
        <v>14765304.640000001</v>
      </c>
    </row>
    <row r="292" spans="1:9" x14ac:dyDescent="0.2">
      <c r="A292" s="353">
        <v>4000</v>
      </c>
      <c r="B292" s="396" t="s">
        <v>614</v>
      </c>
      <c r="C292" s="396"/>
      <c r="D292" s="355"/>
      <c r="E292" s="354">
        <v>3034147272.23</v>
      </c>
      <c r="F292" s="354">
        <v>23412790.899999999</v>
      </c>
      <c r="G292" s="354">
        <v>-4826265.72</v>
      </c>
      <c r="H292" s="355"/>
      <c r="I292" s="359">
        <v>3005908215.6099997</v>
      </c>
    </row>
    <row r="293" spans="1:9" x14ac:dyDescent="0.2">
      <c r="A293" s="353">
        <v>4030</v>
      </c>
      <c r="B293" s="396" t="s">
        <v>615</v>
      </c>
      <c r="C293" s="396"/>
      <c r="D293" s="355"/>
      <c r="E293" s="354">
        <v>3034147272.23</v>
      </c>
      <c r="F293" s="354">
        <v>23412790.899999999</v>
      </c>
      <c r="G293" s="354">
        <v>-4826265.72</v>
      </c>
      <c r="H293" s="355"/>
      <c r="I293" s="359">
        <v>3005908215.6099997</v>
      </c>
    </row>
    <row r="294" spans="1:9" x14ac:dyDescent="0.2">
      <c r="A294" s="358" t="s">
        <v>445</v>
      </c>
      <c r="B294" s="396" t="s">
        <v>616</v>
      </c>
      <c r="C294" s="396"/>
      <c r="D294" s="355"/>
      <c r="E294" s="354">
        <v>17207272.23</v>
      </c>
      <c r="F294" s="354">
        <v>-2313604.5499999998</v>
      </c>
      <c r="G294" s="354">
        <v>-2512661.17</v>
      </c>
      <c r="H294" s="355"/>
      <c r="I294" s="359">
        <v>17008215.609999999</v>
      </c>
    </row>
    <row r="295" spans="1:9" x14ac:dyDescent="0.2">
      <c r="A295" s="358" t="s">
        <v>446</v>
      </c>
      <c r="B295" s="396" t="s">
        <v>615</v>
      </c>
      <c r="C295" s="396"/>
      <c r="D295" s="355"/>
      <c r="E295" s="354">
        <v>3016940000</v>
      </c>
      <c r="F295" s="354">
        <v>25726395.449999999</v>
      </c>
      <c r="G295" s="354">
        <v>-2313604.5499999998</v>
      </c>
      <c r="H295" s="355"/>
      <c r="I295" s="359">
        <v>2988900000</v>
      </c>
    </row>
    <row r="296" spans="1:9" x14ac:dyDescent="0.2">
      <c r="A296" s="353">
        <v>5000</v>
      </c>
      <c r="B296" s="396" t="s">
        <v>167</v>
      </c>
      <c r="C296" s="396"/>
      <c r="D296" s="355"/>
      <c r="E296" s="354">
        <v>1254281100</v>
      </c>
      <c r="F296" s="355"/>
      <c r="G296" s="355"/>
      <c r="H296" s="355"/>
      <c r="I296" s="359">
        <v>1254281100</v>
      </c>
    </row>
    <row r="297" spans="1:9" x14ac:dyDescent="0.2">
      <c r="A297" s="353">
        <v>5030</v>
      </c>
      <c r="B297" s="396" t="s">
        <v>617</v>
      </c>
      <c r="C297" s="396"/>
      <c r="D297" s="355"/>
      <c r="E297" s="354">
        <v>1254281100</v>
      </c>
      <c r="F297" s="355"/>
      <c r="G297" s="355"/>
      <c r="H297" s="355"/>
      <c r="I297" s="359">
        <v>1254281100</v>
      </c>
    </row>
    <row r="298" spans="1:9" x14ac:dyDescent="0.2">
      <c r="A298" s="353">
        <v>5400</v>
      </c>
      <c r="B298" s="396" t="s">
        <v>168</v>
      </c>
      <c r="C298" s="396"/>
      <c r="D298" s="355"/>
      <c r="E298" s="354">
        <v>6625571000</v>
      </c>
      <c r="F298" s="355"/>
      <c r="G298" s="355"/>
      <c r="H298" s="355"/>
      <c r="I298" s="359">
        <v>6625571000</v>
      </c>
    </row>
    <row r="299" spans="1:9" x14ac:dyDescent="0.2">
      <c r="A299" s="353">
        <v>5480</v>
      </c>
      <c r="B299" s="396" t="s">
        <v>618</v>
      </c>
      <c r="C299" s="396"/>
      <c r="D299" s="355"/>
      <c r="E299" s="354">
        <v>6625571000</v>
      </c>
      <c r="F299" s="355"/>
      <c r="G299" s="355"/>
      <c r="H299" s="355"/>
      <c r="I299" s="359">
        <v>6625571000</v>
      </c>
    </row>
    <row r="300" spans="1:9" x14ac:dyDescent="0.2">
      <c r="A300" s="353">
        <v>5500</v>
      </c>
      <c r="B300" s="396" t="s">
        <v>619</v>
      </c>
      <c r="C300" s="396"/>
      <c r="D300" s="355"/>
      <c r="E300" s="354">
        <v>1740524974.3</v>
      </c>
      <c r="F300" s="355"/>
      <c r="G300" s="354">
        <v>172760601.15000001</v>
      </c>
      <c r="H300" s="355"/>
      <c r="I300" s="359">
        <v>1913285575.4499998</v>
      </c>
    </row>
    <row r="301" spans="1:9" x14ac:dyDescent="0.2">
      <c r="A301" s="353">
        <v>5520</v>
      </c>
      <c r="B301" s="396" t="s">
        <v>620</v>
      </c>
      <c r="C301" s="396"/>
      <c r="D301" s="355"/>
      <c r="E301" s="354">
        <v>1740524974.3</v>
      </c>
      <c r="F301" s="355"/>
      <c r="G301" s="354">
        <v>172760601.15000001</v>
      </c>
      <c r="H301" s="355"/>
      <c r="I301" s="359">
        <v>1913285575.4499998</v>
      </c>
    </row>
    <row r="302" spans="1:9" x14ac:dyDescent="0.2">
      <c r="A302" s="353">
        <v>5600</v>
      </c>
      <c r="B302" s="396" t="s">
        <v>621</v>
      </c>
      <c r="C302" s="396"/>
      <c r="D302" s="355"/>
      <c r="E302" s="354">
        <v>172763095.53999999</v>
      </c>
      <c r="F302" s="354">
        <v>280460009.25</v>
      </c>
      <c r="G302" s="354">
        <v>34975882.75</v>
      </c>
      <c r="H302" s="355"/>
      <c r="I302" s="359">
        <v>-72721030.959999993</v>
      </c>
    </row>
    <row r="303" spans="1:9" x14ac:dyDescent="0.2">
      <c r="A303" s="353">
        <v>5610</v>
      </c>
      <c r="B303" s="396" t="s">
        <v>621</v>
      </c>
      <c r="C303" s="396"/>
      <c r="D303" s="355"/>
      <c r="E303" s="354">
        <v>172763095.53999999</v>
      </c>
      <c r="F303" s="354">
        <v>280460009.25</v>
      </c>
      <c r="G303" s="354">
        <v>34975882.75</v>
      </c>
      <c r="H303" s="355"/>
      <c r="I303" s="359">
        <v>-72721030.959999993</v>
      </c>
    </row>
    <row r="304" spans="1:9" x14ac:dyDescent="0.2">
      <c r="A304" s="353">
        <v>6000</v>
      </c>
      <c r="B304" s="396" t="s">
        <v>622</v>
      </c>
      <c r="C304" s="396"/>
      <c r="D304" s="355"/>
      <c r="E304" s="355"/>
      <c r="F304" s="354">
        <v>13227625.710000001</v>
      </c>
      <c r="G304" s="354">
        <v>13227625.710000001</v>
      </c>
      <c r="H304" s="355"/>
      <c r="I304" s="356"/>
    </row>
    <row r="305" spans="1:9" x14ac:dyDescent="0.2">
      <c r="A305" s="353">
        <v>6010</v>
      </c>
      <c r="B305" s="396" t="s">
        <v>622</v>
      </c>
      <c r="C305" s="396"/>
      <c r="D305" s="355"/>
      <c r="E305" s="355"/>
      <c r="F305" s="354">
        <v>13227625.710000001</v>
      </c>
      <c r="G305" s="354">
        <v>13227625.710000001</v>
      </c>
      <c r="H305" s="355"/>
      <c r="I305" s="356"/>
    </row>
    <row r="306" spans="1:9" x14ac:dyDescent="0.2">
      <c r="A306" s="353">
        <v>6100</v>
      </c>
      <c r="B306" s="396" t="s">
        <v>623</v>
      </c>
      <c r="C306" s="396"/>
      <c r="D306" s="355"/>
      <c r="E306" s="355"/>
      <c r="F306" s="354">
        <v>452123.12</v>
      </c>
      <c r="G306" s="354">
        <v>452123.12</v>
      </c>
      <c r="H306" s="355"/>
      <c r="I306" s="356"/>
    </row>
    <row r="307" spans="1:9" x14ac:dyDescent="0.2">
      <c r="A307" s="353">
        <v>6110</v>
      </c>
      <c r="B307" s="396" t="s">
        <v>624</v>
      </c>
      <c r="C307" s="396"/>
      <c r="D307" s="355"/>
      <c r="E307" s="355"/>
      <c r="F307" s="354">
        <v>450631.9</v>
      </c>
      <c r="G307" s="354">
        <v>450631.9</v>
      </c>
      <c r="H307" s="355"/>
      <c r="I307" s="356"/>
    </row>
    <row r="308" spans="1:9" x14ac:dyDescent="0.2">
      <c r="A308" s="358" t="s">
        <v>625</v>
      </c>
      <c r="B308" s="396" t="s">
        <v>626</v>
      </c>
      <c r="C308" s="396"/>
      <c r="D308" s="355"/>
      <c r="E308" s="355"/>
      <c r="F308" s="354">
        <v>186175.91</v>
      </c>
      <c r="G308" s="354">
        <v>186175.91</v>
      </c>
      <c r="H308" s="355"/>
      <c r="I308" s="356"/>
    </row>
    <row r="309" spans="1:9" x14ac:dyDescent="0.2">
      <c r="A309" s="358" t="s">
        <v>627</v>
      </c>
      <c r="B309" s="396" t="s">
        <v>628</v>
      </c>
      <c r="C309" s="396"/>
      <c r="D309" s="355"/>
      <c r="E309" s="355"/>
      <c r="F309" s="354">
        <v>264455.99</v>
      </c>
      <c r="G309" s="354">
        <v>264455.99</v>
      </c>
      <c r="H309" s="355"/>
      <c r="I309" s="356"/>
    </row>
    <row r="310" spans="1:9" x14ac:dyDescent="0.2">
      <c r="A310" s="353">
        <v>6150</v>
      </c>
      <c r="B310" s="396" t="s">
        <v>629</v>
      </c>
      <c r="C310" s="396"/>
      <c r="D310" s="355"/>
      <c r="E310" s="355"/>
      <c r="F310" s="354">
        <v>1491.22</v>
      </c>
      <c r="G310" s="354">
        <v>1491.22</v>
      </c>
      <c r="H310" s="355"/>
      <c r="I310" s="356"/>
    </row>
    <row r="311" spans="1:9" x14ac:dyDescent="0.2">
      <c r="A311" s="358" t="s">
        <v>630</v>
      </c>
      <c r="B311" s="396" t="s">
        <v>631</v>
      </c>
      <c r="C311" s="396"/>
      <c r="D311" s="355"/>
      <c r="E311" s="355"/>
      <c r="F311" s="354">
        <v>1491.22</v>
      </c>
      <c r="G311" s="354">
        <v>1491.22</v>
      </c>
      <c r="H311" s="355"/>
      <c r="I311" s="356"/>
    </row>
    <row r="312" spans="1:9" x14ac:dyDescent="0.2">
      <c r="A312" s="353">
        <v>6200</v>
      </c>
      <c r="B312" s="396" t="s">
        <v>181</v>
      </c>
      <c r="C312" s="396"/>
      <c r="D312" s="355"/>
      <c r="E312" s="355"/>
      <c r="F312" s="354">
        <v>14673100.35</v>
      </c>
      <c r="G312" s="354">
        <v>14673100.35</v>
      </c>
      <c r="H312" s="355"/>
      <c r="I312" s="356"/>
    </row>
    <row r="313" spans="1:9" x14ac:dyDescent="0.2">
      <c r="A313" s="353">
        <v>6210</v>
      </c>
      <c r="B313" s="396" t="s">
        <v>632</v>
      </c>
      <c r="C313" s="396"/>
      <c r="D313" s="355"/>
      <c r="E313" s="355"/>
      <c r="F313" s="354">
        <v>1460385.44</v>
      </c>
      <c r="G313" s="354">
        <v>1460385.44</v>
      </c>
      <c r="H313" s="355"/>
      <c r="I313" s="356"/>
    </row>
    <row r="314" spans="1:9" x14ac:dyDescent="0.2">
      <c r="A314" s="353">
        <v>6211</v>
      </c>
      <c r="B314" s="396" t="s">
        <v>633</v>
      </c>
      <c r="C314" s="396"/>
      <c r="D314" s="355"/>
      <c r="E314" s="355"/>
      <c r="F314" s="354">
        <v>1124447.94</v>
      </c>
      <c r="G314" s="354">
        <v>1124447.94</v>
      </c>
      <c r="H314" s="355"/>
      <c r="I314" s="356"/>
    </row>
    <row r="315" spans="1:9" x14ac:dyDescent="0.2">
      <c r="A315" s="353">
        <v>6212</v>
      </c>
      <c r="B315" s="396" t="s">
        <v>634</v>
      </c>
      <c r="C315" s="396"/>
      <c r="D315" s="355"/>
      <c r="E315" s="355"/>
      <c r="F315" s="354">
        <v>140937.5</v>
      </c>
      <c r="G315" s="354">
        <v>140937.5</v>
      </c>
      <c r="H315" s="355"/>
      <c r="I315" s="356"/>
    </row>
    <row r="316" spans="1:9" x14ac:dyDescent="0.2">
      <c r="A316" s="353">
        <v>6213</v>
      </c>
      <c r="B316" s="396" t="s">
        <v>635</v>
      </c>
      <c r="C316" s="396"/>
      <c r="D316" s="355"/>
      <c r="E316" s="355"/>
      <c r="F316" s="354">
        <v>195000</v>
      </c>
      <c r="G316" s="354">
        <v>195000</v>
      </c>
      <c r="H316" s="355"/>
      <c r="I316" s="356"/>
    </row>
    <row r="317" spans="1:9" x14ac:dyDescent="0.2">
      <c r="A317" s="353">
        <v>6250</v>
      </c>
      <c r="B317" s="396" t="s">
        <v>636</v>
      </c>
      <c r="C317" s="396"/>
      <c r="D317" s="355"/>
      <c r="E317" s="355"/>
      <c r="F317" s="354">
        <v>6351360.2800000003</v>
      </c>
      <c r="G317" s="354">
        <v>6351360.2800000003</v>
      </c>
      <c r="H317" s="355"/>
      <c r="I317" s="356"/>
    </row>
    <row r="318" spans="1:9" x14ac:dyDescent="0.2">
      <c r="A318" s="358" t="s">
        <v>477</v>
      </c>
      <c r="B318" s="396" t="s">
        <v>637</v>
      </c>
      <c r="C318" s="396"/>
      <c r="D318" s="355"/>
      <c r="E318" s="355"/>
      <c r="F318" s="354">
        <v>6351360.2800000003</v>
      </c>
      <c r="G318" s="354">
        <v>6351360.2800000003</v>
      </c>
      <c r="H318" s="355"/>
      <c r="I318" s="356"/>
    </row>
    <row r="319" spans="1:9" x14ac:dyDescent="0.2">
      <c r="A319" s="353">
        <v>6280</v>
      </c>
      <c r="B319" s="396" t="s">
        <v>181</v>
      </c>
      <c r="C319" s="396"/>
      <c r="D319" s="355"/>
      <c r="E319" s="355"/>
      <c r="F319" s="354">
        <v>6861354.6299999999</v>
      </c>
      <c r="G319" s="354">
        <v>6861354.6299999999</v>
      </c>
      <c r="H319" s="355"/>
      <c r="I319" s="356"/>
    </row>
    <row r="320" spans="1:9" x14ac:dyDescent="0.2">
      <c r="A320" s="358" t="s">
        <v>459</v>
      </c>
      <c r="B320" s="396" t="s">
        <v>181</v>
      </c>
      <c r="C320" s="396"/>
      <c r="D320" s="355"/>
      <c r="E320" s="355"/>
      <c r="F320" s="354">
        <v>6861354.6299999999</v>
      </c>
      <c r="G320" s="354">
        <v>6861354.6299999999</v>
      </c>
      <c r="H320" s="355"/>
      <c r="I320" s="356"/>
    </row>
    <row r="321" spans="1:9" x14ac:dyDescent="0.2">
      <c r="A321" s="353">
        <v>7100</v>
      </c>
      <c r="B321" s="396" t="s">
        <v>638</v>
      </c>
      <c r="C321" s="396"/>
      <c r="D321" s="355"/>
      <c r="E321" s="355"/>
      <c r="F321" s="354">
        <v>12413.2</v>
      </c>
      <c r="G321" s="354">
        <v>12413.2</v>
      </c>
      <c r="H321" s="355"/>
      <c r="I321" s="356"/>
    </row>
    <row r="322" spans="1:9" x14ac:dyDescent="0.2">
      <c r="A322" s="353">
        <v>7110</v>
      </c>
      <c r="B322" s="396" t="s">
        <v>638</v>
      </c>
      <c r="C322" s="396"/>
      <c r="D322" s="355"/>
      <c r="E322" s="355"/>
      <c r="F322" s="354">
        <v>12413.2</v>
      </c>
      <c r="G322" s="354">
        <v>12413.2</v>
      </c>
      <c r="H322" s="355"/>
      <c r="I322" s="356"/>
    </row>
    <row r="323" spans="1:9" x14ac:dyDescent="0.2">
      <c r="A323" s="353">
        <v>7200</v>
      </c>
      <c r="B323" s="396" t="s">
        <v>186</v>
      </c>
      <c r="C323" s="396"/>
      <c r="D323" s="355"/>
      <c r="E323" s="355"/>
      <c r="F323" s="354">
        <v>22000266.010000002</v>
      </c>
      <c r="G323" s="354">
        <v>22000266.010000002</v>
      </c>
      <c r="H323" s="355"/>
      <c r="I323" s="356"/>
    </row>
    <row r="324" spans="1:9" x14ac:dyDescent="0.2">
      <c r="A324" s="353">
        <v>7210</v>
      </c>
      <c r="B324" s="396" t="s">
        <v>186</v>
      </c>
      <c r="C324" s="396"/>
      <c r="D324" s="355"/>
      <c r="E324" s="355"/>
      <c r="F324" s="354">
        <v>22000266.010000002</v>
      </c>
      <c r="G324" s="354">
        <v>22000266.010000002</v>
      </c>
      <c r="H324" s="355"/>
      <c r="I324" s="356"/>
    </row>
    <row r="325" spans="1:9" x14ac:dyDescent="0.2">
      <c r="A325" s="358" t="s">
        <v>464</v>
      </c>
      <c r="B325" s="396" t="s">
        <v>186</v>
      </c>
      <c r="C325" s="396"/>
      <c r="D325" s="355"/>
      <c r="E325" s="355"/>
      <c r="F325" s="354">
        <v>21996939.640000001</v>
      </c>
      <c r="G325" s="354">
        <v>21996939.640000001</v>
      </c>
      <c r="H325" s="355"/>
      <c r="I325" s="356"/>
    </row>
    <row r="326" spans="1:9" x14ac:dyDescent="0.2">
      <c r="A326" s="358" t="s">
        <v>639</v>
      </c>
      <c r="B326" s="396" t="s">
        <v>186</v>
      </c>
      <c r="C326" s="396"/>
      <c r="D326" s="355"/>
      <c r="E326" s="355"/>
      <c r="F326" s="354">
        <v>3326.37</v>
      </c>
      <c r="G326" s="354">
        <v>3326.37</v>
      </c>
      <c r="H326" s="355"/>
      <c r="I326" s="356"/>
    </row>
    <row r="327" spans="1:9" x14ac:dyDescent="0.2">
      <c r="A327" s="353">
        <v>7300</v>
      </c>
      <c r="B327" s="396" t="s">
        <v>640</v>
      </c>
      <c r="C327" s="396"/>
      <c r="D327" s="355"/>
      <c r="E327" s="355"/>
      <c r="F327" s="354">
        <v>74182361.780000001</v>
      </c>
      <c r="G327" s="354">
        <v>74182361.780000001</v>
      </c>
      <c r="H327" s="355"/>
      <c r="I327" s="356"/>
    </row>
    <row r="328" spans="1:9" x14ac:dyDescent="0.2">
      <c r="A328" s="353">
        <v>7310</v>
      </c>
      <c r="B328" s="396" t="s">
        <v>641</v>
      </c>
      <c r="C328" s="396"/>
      <c r="D328" s="355"/>
      <c r="E328" s="355"/>
      <c r="F328" s="354">
        <v>74182361.780000001</v>
      </c>
      <c r="G328" s="354">
        <v>74182361.780000001</v>
      </c>
      <c r="H328" s="355"/>
      <c r="I328" s="356"/>
    </row>
    <row r="329" spans="1:9" x14ac:dyDescent="0.2">
      <c r="A329" s="358" t="s">
        <v>642</v>
      </c>
      <c r="B329" s="396" t="s">
        <v>643</v>
      </c>
      <c r="C329" s="396"/>
      <c r="D329" s="355"/>
      <c r="E329" s="355"/>
      <c r="F329" s="354">
        <v>71430341.659999996</v>
      </c>
      <c r="G329" s="354">
        <v>71430341.659999996</v>
      </c>
      <c r="H329" s="355"/>
      <c r="I329" s="356"/>
    </row>
    <row r="330" spans="1:9" x14ac:dyDescent="0.2">
      <c r="A330" s="358" t="s">
        <v>644</v>
      </c>
      <c r="B330" s="396" t="s">
        <v>645</v>
      </c>
      <c r="C330" s="396"/>
      <c r="D330" s="355"/>
      <c r="E330" s="355"/>
      <c r="F330" s="354">
        <v>-67948.740000000005</v>
      </c>
      <c r="G330" s="354">
        <v>-67948.740000000005</v>
      </c>
      <c r="H330" s="355"/>
      <c r="I330" s="356"/>
    </row>
    <row r="331" spans="1:9" x14ac:dyDescent="0.2">
      <c r="A331" s="358" t="s">
        <v>646</v>
      </c>
      <c r="B331" s="396" t="s">
        <v>647</v>
      </c>
      <c r="C331" s="396"/>
      <c r="D331" s="355"/>
      <c r="E331" s="355"/>
      <c r="F331" s="354">
        <v>2819968.86</v>
      </c>
      <c r="G331" s="354">
        <v>2819968.86</v>
      </c>
      <c r="H331" s="355"/>
      <c r="I331" s="356"/>
    </row>
    <row r="332" spans="1:9" x14ac:dyDescent="0.2">
      <c r="A332" s="353">
        <v>7400</v>
      </c>
      <c r="B332" s="396" t="s">
        <v>189</v>
      </c>
      <c r="C332" s="396"/>
      <c r="D332" s="355"/>
      <c r="E332" s="355"/>
      <c r="F332" s="354">
        <v>11504367.109999999</v>
      </c>
      <c r="G332" s="354">
        <v>11504367.109999999</v>
      </c>
      <c r="H332" s="355"/>
      <c r="I332" s="356"/>
    </row>
    <row r="333" spans="1:9" x14ac:dyDescent="0.2">
      <c r="A333" s="353">
        <v>7410</v>
      </c>
      <c r="B333" s="396" t="s">
        <v>648</v>
      </c>
      <c r="C333" s="396"/>
      <c r="D333" s="355"/>
      <c r="E333" s="355"/>
      <c r="F333" s="354">
        <v>1235089.24</v>
      </c>
      <c r="G333" s="354">
        <v>1235089.24</v>
      </c>
      <c r="H333" s="355"/>
      <c r="I333" s="356"/>
    </row>
    <row r="334" spans="1:9" x14ac:dyDescent="0.2">
      <c r="A334" s="353">
        <v>7411</v>
      </c>
      <c r="B334" s="396" t="s">
        <v>649</v>
      </c>
      <c r="C334" s="396"/>
      <c r="D334" s="355"/>
      <c r="E334" s="355"/>
      <c r="F334" s="354">
        <v>1097589.24</v>
      </c>
      <c r="G334" s="354">
        <v>1097589.24</v>
      </c>
      <c r="H334" s="355"/>
      <c r="I334" s="356"/>
    </row>
    <row r="335" spans="1:9" x14ac:dyDescent="0.2">
      <c r="A335" s="353">
        <v>7412</v>
      </c>
      <c r="B335" s="396" t="s">
        <v>650</v>
      </c>
      <c r="C335" s="396"/>
      <c r="D335" s="355"/>
      <c r="E335" s="355"/>
      <c r="F335" s="354">
        <v>137500</v>
      </c>
      <c r="G335" s="354">
        <v>137500</v>
      </c>
      <c r="H335" s="355"/>
      <c r="I335" s="356"/>
    </row>
    <row r="336" spans="1:9" x14ac:dyDescent="0.2">
      <c r="A336" s="353">
        <v>7430</v>
      </c>
      <c r="B336" s="396" t="s">
        <v>651</v>
      </c>
      <c r="C336" s="396"/>
      <c r="D336" s="355"/>
      <c r="E336" s="355"/>
      <c r="F336" s="354">
        <v>20743.5</v>
      </c>
      <c r="G336" s="354">
        <v>20743.5</v>
      </c>
      <c r="H336" s="355"/>
      <c r="I336" s="356"/>
    </row>
    <row r="337" spans="1:9" x14ac:dyDescent="0.2">
      <c r="A337" s="358" t="s">
        <v>478</v>
      </c>
      <c r="B337" s="396" t="s">
        <v>652</v>
      </c>
      <c r="C337" s="396"/>
      <c r="D337" s="355"/>
      <c r="E337" s="355"/>
      <c r="F337" s="354">
        <v>20743.5</v>
      </c>
      <c r="G337" s="354">
        <v>20743.5</v>
      </c>
      <c r="H337" s="355"/>
      <c r="I337" s="356"/>
    </row>
    <row r="338" spans="1:9" x14ac:dyDescent="0.2">
      <c r="A338" s="353">
        <v>7470</v>
      </c>
      <c r="B338" s="396" t="s">
        <v>189</v>
      </c>
      <c r="C338" s="396"/>
      <c r="D338" s="355"/>
      <c r="E338" s="355"/>
      <c r="F338" s="354">
        <v>10248534.369999999</v>
      </c>
      <c r="G338" s="354">
        <v>10248534.369999999</v>
      </c>
      <c r="H338" s="355"/>
      <c r="I338" s="356"/>
    </row>
    <row r="339" spans="1:9" x14ac:dyDescent="0.2">
      <c r="A339" s="358" t="s">
        <v>653</v>
      </c>
      <c r="B339" s="396" t="s">
        <v>654</v>
      </c>
      <c r="C339" s="396"/>
      <c r="D339" s="355"/>
      <c r="E339" s="355"/>
      <c r="F339" s="354">
        <v>69595.600000000006</v>
      </c>
      <c r="G339" s="354">
        <v>69595.600000000006</v>
      </c>
      <c r="H339" s="355"/>
      <c r="I339" s="356"/>
    </row>
    <row r="340" spans="1:9" x14ac:dyDescent="0.2">
      <c r="A340" s="358" t="s">
        <v>470</v>
      </c>
      <c r="B340" s="396" t="s">
        <v>189</v>
      </c>
      <c r="C340" s="396"/>
      <c r="D340" s="355"/>
      <c r="E340" s="355"/>
      <c r="F340" s="354">
        <v>9983938.7699999996</v>
      </c>
      <c r="G340" s="354">
        <v>9983938.7699999996</v>
      </c>
      <c r="H340" s="355"/>
      <c r="I340" s="356"/>
    </row>
    <row r="341" spans="1:9" ht="12.75" thickBot="1" x14ac:dyDescent="0.25">
      <c r="A341" s="358" t="s">
        <v>655</v>
      </c>
      <c r="B341" s="396" t="s">
        <v>656</v>
      </c>
      <c r="C341" s="396"/>
      <c r="D341" s="355"/>
      <c r="E341" s="355"/>
      <c r="F341" s="354">
        <v>195000</v>
      </c>
      <c r="G341" s="354">
        <v>195000</v>
      </c>
      <c r="H341" s="355"/>
      <c r="I341" s="356"/>
    </row>
    <row r="342" spans="1:9" ht="12.75" thickBot="1" x14ac:dyDescent="0.25">
      <c r="A342" s="360"/>
      <c r="B342" s="398"/>
      <c r="C342" s="398"/>
      <c r="D342" s="361">
        <v>13604570924.700001</v>
      </c>
      <c r="E342" s="361">
        <v>13604570924.700001</v>
      </c>
      <c r="F342" s="361">
        <v>3016915914.02</v>
      </c>
      <c r="G342" s="361">
        <v>3016915914.02</v>
      </c>
      <c r="H342" s="361">
        <v>13002836038.040001</v>
      </c>
      <c r="I342" s="362">
        <v>13002836038.040001</v>
      </c>
    </row>
    <row r="343" spans="1:9" x14ac:dyDescent="0.2">
      <c r="A343" s="363"/>
      <c r="B343" s="363"/>
      <c r="C343" s="363"/>
      <c r="D343" s="363"/>
      <c r="E343" s="363"/>
      <c r="F343" s="363"/>
      <c r="G343" s="363"/>
      <c r="H343" s="363"/>
      <c r="I343" s="363"/>
    </row>
  </sheetData>
  <mergeCells count="182">
    <mergeCell ref="B339:C339"/>
    <mergeCell ref="B340:C340"/>
    <mergeCell ref="B341:C341"/>
    <mergeCell ref="B342:C342"/>
    <mergeCell ref="B334:C334"/>
    <mergeCell ref="B335:C335"/>
    <mergeCell ref="B336:C336"/>
    <mergeCell ref="B337:C337"/>
    <mergeCell ref="B338:C338"/>
    <mergeCell ref="B329:C329"/>
    <mergeCell ref="B330:C330"/>
    <mergeCell ref="B331:C331"/>
    <mergeCell ref="B332:C332"/>
    <mergeCell ref="B333:C333"/>
    <mergeCell ref="B324:C324"/>
    <mergeCell ref="B325:C325"/>
    <mergeCell ref="B326:C326"/>
    <mergeCell ref="B327:C327"/>
    <mergeCell ref="B328:C328"/>
    <mergeCell ref="B319:C319"/>
    <mergeCell ref="B320:C320"/>
    <mergeCell ref="B321:C321"/>
    <mergeCell ref="B322:C322"/>
    <mergeCell ref="B323:C323"/>
    <mergeCell ref="B314:C314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9:C299"/>
    <mergeCell ref="B300:C300"/>
    <mergeCell ref="B301:C301"/>
    <mergeCell ref="B302:C302"/>
    <mergeCell ref="B303:C303"/>
    <mergeCell ref="B294:C294"/>
    <mergeCell ref="B295:C295"/>
    <mergeCell ref="B296:C296"/>
    <mergeCell ref="B297:C297"/>
    <mergeCell ref="B298:C298"/>
    <mergeCell ref="B289:C289"/>
    <mergeCell ref="B290:C290"/>
    <mergeCell ref="B291:C291"/>
    <mergeCell ref="B292:C292"/>
    <mergeCell ref="B293:C293"/>
    <mergeCell ref="B284:C284"/>
    <mergeCell ref="B285:C285"/>
    <mergeCell ref="B286:C286"/>
    <mergeCell ref="B287:C287"/>
    <mergeCell ref="B288:C288"/>
    <mergeCell ref="B279:C279"/>
    <mergeCell ref="B280:C280"/>
    <mergeCell ref="B281:C281"/>
    <mergeCell ref="B282:C282"/>
    <mergeCell ref="B283:C283"/>
    <mergeCell ref="B274:C274"/>
    <mergeCell ref="B275:C275"/>
    <mergeCell ref="B276:C276"/>
    <mergeCell ref="B277:C277"/>
    <mergeCell ref="B278:C278"/>
    <mergeCell ref="B269:C269"/>
    <mergeCell ref="B270:C270"/>
    <mergeCell ref="B271:C271"/>
    <mergeCell ref="B272:C272"/>
    <mergeCell ref="B273:C273"/>
    <mergeCell ref="B264:C264"/>
    <mergeCell ref="B265:C265"/>
    <mergeCell ref="B266:C266"/>
    <mergeCell ref="B267:C267"/>
    <mergeCell ref="B268:C268"/>
    <mergeCell ref="B259:C259"/>
    <mergeCell ref="B260:C260"/>
    <mergeCell ref="B261:C261"/>
    <mergeCell ref="B262:C262"/>
    <mergeCell ref="B263:C263"/>
    <mergeCell ref="B254:C254"/>
    <mergeCell ref="B255:C255"/>
    <mergeCell ref="B256:C256"/>
    <mergeCell ref="B257:C257"/>
    <mergeCell ref="B258:C258"/>
    <mergeCell ref="B249:C249"/>
    <mergeCell ref="B250:C250"/>
    <mergeCell ref="B251:C251"/>
    <mergeCell ref="B252:C252"/>
    <mergeCell ref="B253:C253"/>
    <mergeCell ref="B244:C244"/>
    <mergeCell ref="B245:C245"/>
    <mergeCell ref="B246:C246"/>
    <mergeCell ref="B247:C247"/>
    <mergeCell ref="B248:C248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9:C229"/>
    <mergeCell ref="B230:C230"/>
    <mergeCell ref="B231:C231"/>
    <mergeCell ref="B232:C232"/>
    <mergeCell ref="B233:C233"/>
    <mergeCell ref="B224:C224"/>
    <mergeCell ref="B225:C225"/>
    <mergeCell ref="B226:C226"/>
    <mergeCell ref="B227:C227"/>
    <mergeCell ref="B228:C228"/>
    <mergeCell ref="B219:C219"/>
    <mergeCell ref="B220:C220"/>
    <mergeCell ref="B221:C221"/>
    <mergeCell ref="B222:C222"/>
    <mergeCell ref="B223:C223"/>
    <mergeCell ref="B214:C214"/>
    <mergeCell ref="B215:C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204:C204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B174:C174"/>
    <mergeCell ref="B175:C175"/>
    <mergeCell ref="B176:C176"/>
    <mergeCell ref="B177:C177"/>
    <mergeCell ref="B178:C178"/>
    <mergeCell ref="A169:I169"/>
    <mergeCell ref="A170:I170"/>
    <mergeCell ref="A171:I171"/>
    <mergeCell ref="A173:C173"/>
    <mergeCell ref="D173:E173"/>
    <mergeCell ref="F173:G173"/>
    <mergeCell ref="H173:I173"/>
    <mergeCell ref="B4:C4"/>
    <mergeCell ref="D4:E4"/>
    <mergeCell ref="F4:G4"/>
    <mergeCell ref="B89:C89"/>
    <mergeCell ref="D89:E89"/>
    <mergeCell ref="F89:G89"/>
  </mergeCells>
  <dataValidations count="1">
    <dataValidation type="list" allowBlank="1" showInputMessage="1" showErrorMessage="1" sqref="H96:H137 H6:H10 H91:H93 H13:H81">
      <formula1>$A$144:$A$164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214"/>
  <sheetViews>
    <sheetView topLeftCell="A128" workbookViewId="0">
      <selection activeCell="B151" sqref="B151"/>
    </sheetView>
  </sheetViews>
  <sheetFormatPr defaultColWidth="8.7109375" defaultRowHeight="11.25" outlineLevelRow="2" x14ac:dyDescent="0.2"/>
  <cols>
    <col min="1" max="1" width="29.7109375" style="2" customWidth="1"/>
    <col min="2" max="2" width="23.28515625" style="2" customWidth="1"/>
    <col min="3" max="4" width="16.140625" style="2" customWidth="1"/>
    <col min="5" max="5" width="14.28515625" style="3" customWidth="1"/>
    <col min="6" max="6" width="16.28515625" style="3" customWidth="1"/>
    <col min="7" max="7" width="16.85546875" style="3" customWidth="1"/>
    <col min="8" max="16384" width="8.7109375" style="3"/>
  </cols>
  <sheetData>
    <row r="1" spans="1:5" ht="12.75" x14ac:dyDescent="0.2">
      <c r="A1" s="1" t="s">
        <v>0</v>
      </c>
    </row>
    <row r="2" spans="1:5" ht="15.75" x14ac:dyDescent="0.25">
      <c r="A2" s="4" t="s">
        <v>93</v>
      </c>
    </row>
    <row r="3" spans="1:5" x14ac:dyDescent="0.2">
      <c r="A3" s="2" t="s">
        <v>2</v>
      </c>
      <c r="B3" s="2" t="s">
        <v>3</v>
      </c>
    </row>
    <row r="4" spans="1:5" ht="12.75" x14ac:dyDescent="0.2">
      <c r="A4" s="5" t="s">
        <v>94</v>
      </c>
      <c r="B4" s="6" t="s">
        <v>95</v>
      </c>
      <c r="C4" s="6" t="s">
        <v>9</v>
      </c>
      <c r="D4" s="6" t="s">
        <v>10</v>
      </c>
    </row>
    <row r="5" spans="1:5" ht="12" x14ac:dyDescent="0.2">
      <c r="A5" s="46">
        <v>5610</v>
      </c>
      <c r="B5" s="47" t="s">
        <v>96</v>
      </c>
      <c r="C5" s="12"/>
      <c r="D5" s="21">
        <v>-3976537660.1500001</v>
      </c>
    </row>
    <row r="6" spans="1:5" ht="12" outlineLevel="1" x14ac:dyDescent="0.2">
      <c r="A6" s="48"/>
      <c r="B6" s="49">
        <v>6110</v>
      </c>
      <c r="C6" s="50"/>
      <c r="D6" s="51">
        <v>256351.82</v>
      </c>
    </row>
    <row r="7" spans="1:5" ht="12" outlineLevel="1" x14ac:dyDescent="0.2">
      <c r="A7" s="48"/>
      <c r="B7" s="49">
        <v>6160</v>
      </c>
      <c r="C7" s="50"/>
      <c r="D7" s="51">
        <v>3881936.2</v>
      </c>
    </row>
    <row r="8" spans="1:5" ht="12" outlineLevel="1" x14ac:dyDescent="0.2">
      <c r="A8" s="48"/>
      <c r="B8" s="49">
        <v>7210</v>
      </c>
      <c r="C8" s="51">
        <v>978028.86</v>
      </c>
      <c r="D8" s="50"/>
    </row>
    <row r="9" spans="1:5" ht="12" outlineLevel="1" x14ac:dyDescent="0.2">
      <c r="A9" s="48"/>
      <c r="B9" s="49">
        <v>7310</v>
      </c>
      <c r="C9" s="51">
        <v>74005283.780000001</v>
      </c>
      <c r="D9" s="50"/>
    </row>
    <row r="10" spans="1:5" ht="12" x14ac:dyDescent="0.2">
      <c r="A10" s="52"/>
      <c r="B10" s="47" t="s">
        <v>97</v>
      </c>
      <c r="C10" s="11">
        <v>74983312.640000001</v>
      </c>
      <c r="D10" s="11">
        <v>4138288.02</v>
      </c>
      <c r="E10" s="159">
        <f>D10-C10</f>
        <v>-70845024.620000005</v>
      </c>
    </row>
    <row r="11" spans="1:5" ht="12" x14ac:dyDescent="0.2">
      <c r="A11" s="52"/>
      <c r="B11" s="47" t="s">
        <v>98</v>
      </c>
      <c r="C11" s="12"/>
      <c r="D11" s="21">
        <v>-4047382684.77</v>
      </c>
    </row>
    <row r="15" spans="1:5" ht="12.75" x14ac:dyDescent="0.2">
      <c r="A15" s="25" t="s">
        <v>82</v>
      </c>
      <c r="B15" s="26"/>
      <c r="C15" s="26"/>
      <c r="D15" s="26"/>
    </row>
    <row r="16" spans="1:5" ht="15.75" x14ac:dyDescent="0.25">
      <c r="A16" s="27" t="s">
        <v>93</v>
      </c>
      <c r="B16" s="26"/>
      <c r="C16" s="26"/>
      <c r="D16" s="26"/>
    </row>
    <row r="17" spans="1:7" ht="12" x14ac:dyDescent="0.2">
      <c r="A17" s="26" t="s">
        <v>2</v>
      </c>
      <c r="B17" s="26" t="s">
        <v>3</v>
      </c>
      <c r="C17" s="26"/>
      <c r="D17" s="26"/>
    </row>
    <row r="18" spans="1:7" ht="12.75" x14ac:dyDescent="0.2">
      <c r="A18" s="28" t="s">
        <v>94</v>
      </c>
      <c r="B18" s="29" t="s">
        <v>95</v>
      </c>
      <c r="C18" s="29" t="s">
        <v>9</v>
      </c>
      <c r="D18" s="29" t="s">
        <v>10</v>
      </c>
    </row>
    <row r="19" spans="1:7" ht="12" x14ac:dyDescent="0.2">
      <c r="A19" s="53">
        <v>5610</v>
      </c>
      <c r="B19" s="54" t="s">
        <v>96</v>
      </c>
      <c r="C19" s="35"/>
      <c r="D19" s="35"/>
    </row>
    <row r="20" spans="1:7" ht="12" x14ac:dyDescent="0.2">
      <c r="A20" s="55"/>
      <c r="B20" s="56">
        <v>5510</v>
      </c>
      <c r="C20" s="57">
        <v>-6099543.4900000002</v>
      </c>
      <c r="D20" s="58"/>
    </row>
    <row r="21" spans="1:7" ht="12" x14ac:dyDescent="0.2">
      <c r="A21" s="55"/>
      <c r="B21" s="56">
        <v>7210</v>
      </c>
      <c r="C21" s="59">
        <v>6099543.4900000002</v>
      </c>
      <c r="D21" s="58"/>
    </row>
    <row r="22" spans="1:7" ht="12" x14ac:dyDescent="0.2">
      <c r="A22" s="60"/>
      <c r="B22" s="54" t="s">
        <v>97</v>
      </c>
      <c r="C22" s="35"/>
      <c r="D22" s="35"/>
    </row>
    <row r="23" spans="1:7" ht="12" x14ac:dyDescent="0.2">
      <c r="A23" s="60"/>
      <c r="B23" s="54" t="s">
        <v>98</v>
      </c>
      <c r="C23" s="35"/>
      <c r="D23" s="35"/>
    </row>
    <row r="28" spans="1:7" customFormat="1" ht="12.75" x14ac:dyDescent="0.2">
      <c r="A28" s="25" t="s">
        <v>0</v>
      </c>
      <c r="B28" s="26"/>
      <c r="C28" s="26"/>
      <c r="D28" s="26"/>
      <c r="E28" s="26"/>
      <c r="F28" s="26"/>
      <c r="G28" s="26"/>
    </row>
    <row r="29" spans="1:7" customFormat="1" ht="15.75" x14ac:dyDescent="0.25">
      <c r="A29" s="27" t="s">
        <v>113</v>
      </c>
      <c r="B29" s="26"/>
      <c r="C29" s="26"/>
      <c r="D29" s="26"/>
      <c r="E29" s="26"/>
      <c r="F29" s="26"/>
      <c r="G29" s="26"/>
    </row>
    <row r="30" spans="1:7" customFormat="1" ht="12" x14ac:dyDescent="0.2">
      <c r="A30" s="26" t="s">
        <v>2</v>
      </c>
      <c r="B30" s="26" t="s">
        <v>3</v>
      </c>
      <c r="C30" s="26"/>
      <c r="D30" s="26"/>
      <c r="E30" s="26"/>
      <c r="F30" s="26"/>
      <c r="G30" s="26"/>
    </row>
    <row r="31" spans="1:7" customFormat="1" ht="12" x14ac:dyDescent="0.2">
      <c r="A31" s="399" t="s">
        <v>114</v>
      </c>
      <c r="B31" s="400" t="s">
        <v>9</v>
      </c>
      <c r="C31" s="400" t="s">
        <v>10</v>
      </c>
      <c r="D31" s="400" t="s">
        <v>9</v>
      </c>
      <c r="E31" s="400" t="s">
        <v>10</v>
      </c>
      <c r="F31" s="400" t="s">
        <v>9</v>
      </c>
      <c r="G31" s="400" t="s">
        <v>10</v>
      </c>
    </row>
    <row r="32" spans="1:7" customFormat="1" ht="12" x14ac:dyDescent="0.2">
      <c r="A32" s="399"/>
      <c r="B32" s="400"/>
      <c r="C32" s="400"/>
      <c r="D32" s="400"/>
      <c r="E32" s="400"/>
      <c r="F32" s="400"/>
      <c r="G32" s="400"/>
    </row>
    <row r="33" spans="1:8" customFormat="1" ht="12" x14ac:dyDescent="0.2">
      <c r="A33" s="69">
        <v>7210</v>
      </c>
      <c r="B33" s="38"/>
      <c r="C33" s="38"/>
      <c r="D33" s="39">
        <v>978028.86</v>
      </c>
      <c r="E33" s="39">
        <v>978028.86</v>
      </c>
      <c r="F33" s="38"/>
      <c r="G33" s="38"/>
    </row>
    <row r="34" spans="1:8" customFormat="1" ht="12" outlineLevel="1" x14ac:dyDescent="0.2">
      <c r="A34" s="68" t="s">
        <v>115</v>
      </c>
      <c r="B34" s="58"/>
      <c r="C34" s="58"/>
      <c r="D34" s="58"/>
      <c r="E34" s="59">
        <v>978028.86</v>
      </c>
      <c r="F34" s="58"/>
      <c r="G34" s="58"/>
    </row>
    <row r="35" spans="1:8" customFormat="1" ht="24" outlineLevel="1" x14ac:dyDescent="0.2">
      <c r="A35" s="68" t="s">
        <v>116</v>
      </c>
      <c r="B35" s="58"/>
      <c r="C35" s="58"/>
      <c r="D35" s="59">
        <v>9759.2099999999991</v>
      </c>
      <c r="E35" s="58"/>
      <c r="F35" s="58"/>
      <c r="G35" s="58"/>
      <c r="H35" s="82" t="s">
        <v>276</v>
      </c>
    </row>
    <row r="36" spans="1:8" customFormat="1" ht="24" outlineLevel="1" x14ac:dyDescent="0.2">
      <c r="A36" s="68" t="s">
        <v>117</v>
      </c>
      <c r="B36" s="58"/>
      <c r="C36" s="58"/>
      <c r="D36" s="59">
        <v>17910.419999999998</v>
      </c>
      <c r="E36" s="58"/>
      <c r="F36" s="58"/>
      <c r="G36" s="58"/>
    </row>
    <row r="37" spans="1:8" customFormat="1" ht="12.75" outlineLevel="1" x14ac:dyDescent="0.2">
      <c r="A37" s="68" t="s">
        <v>118</v>
      </c>
      <c r="B37" s="58"/>
      <c r="C37" s="58"/>
      <c r="D37" s="59">
        <v>2678.58</v>
      </c>
      <c r="E37" s="58"/>
      <c r="F37" s="58"/>
      <c r="G37" s="58"/>
      <c r="H37" s="82" t="s">
        <v>272</v>
      </c>
    </row>
    <row r="38" spans="1:8" customFormat="1" ht="12" outlineLevel="1" x14ac:dyDescent="0.2">
      <c r="A38" s="68" t="s">
        <v>119</v>
      </c>
      <c r="B38" s="58"/>
      <c r="C38" s="58"/>
      <c r="D38" s="59">
        <v>171000</v>
      </c>
      <c r="E38" s="58"/>
      <c r="F38" s="58"/>
      <c r="G38" s="58"/>
    </row>
    <row r="39" spans="1:8" customFormat="1" ht="12.75" outlineLevel="1" x14ac:dyDescent="0.2">
      <c r="A39" s="68" t="s">
        <v>120</v>
      </c>
      <c r="B39" s="58"/>
      <c r="C39" s="58"/>
      <c r="D39" s="59">
        <v>1160.71</v>
      </c>
      <c r="E39" s="58"/>
      <c r="F39" s="58"/>
      <c r="G39" s="58"/>
      <c r="H39" s="82" t="s">
        <v>189</v>
      </c>
    </row>
    <row r="40" spans="1:8" customFormat="1" ht="12.75" outlineLevel="1" x14ac:dyDescent="0.2">
      <c r="A40" s="68" t="s">
        <v>121</v>
      </c>
      <c r="B40" s="58"/>
      <c r="C40" s="58"/>
      <c r="D40" s="59">
        <v>624999</v>
      </c>
      <c r="E40" s="58"/>
      <c r="F40" s="58"/>
      <c r="G40" s="58"/>
      <c r="H40" s="140" t="s">
        <v>267</v>
      </c>
    </row>
    <row r="41" spans="1:8" customFormat="1" ht="12.75" outlineLevel="1" x14ac:dyDescent="0.2">
      <c r="A41" s="68" t="s">
        <v>122</v>
      </c>
      <c r="B41" s="58"/>
      <c r="C41" s="58"/>
      <c r="D41" s="59">
        <v>4744.1099999999997</v>
      </c>
      <c r="E41" s="58"/>
      <c r="F41" s="58"/>
      <c r="G41" s="58"/>
      <c r="H41" s="82" t="s">
        <v>189</v>
      </c>
    </row>
    <row r="42" spans="1:8" customFormat="1" ht="36" outlineLevel="1" x14ac:dyDescent="0.2">
      <c r="A42" s="68" t="s">
        <v>123</v>
      </c>
      <c r="B42" s="58"/>
      <c r="C42" s="58"/>
      <c r="D42" s="59">
        <v>1440</v>
      </c>
      <c r="E42" s="58"/>
      <c r="F42" s="58"/>
      <c r="G42" s="58"/>
      <c r="H42" s="82" t="s">
        <v>273</v>
      </c>
    </row>
    <row r="43" spans="1:8" customFormat="1" ht="12.75" outlineLevel="1" x14ac:dyDescent="0.2">
      <c r="A43" s="68" t="s">
        <v>124</v>
      </c>
      <c r="B43" s="58"/>
      <c r="C43" s="58"/>
      <c r="D43" s="59">
        <v>7695</v>
      </c>
      <c r="E43" s="58"/>
      <c r="F43" s="58"/>
      <c r="G43" s="58"/>
      <c r="H43" s="82" t="s">
        <v>265</v>
      </c>
    </row>
    <row r="44" spans="1:8" customFormat="1" ht="12.75" outlineLevel="1" x14ac:dyDescent="0.2">
      <c r="A44" s="68" t="s">
        <v>88</v>
      </c>
      <c r="B44" s="58"/>
      <c r="C44" s="58"/>
      <c r="D44" s="59">
        <v>9234</v>
      </c>
      <c r="E44" s="58"/>
      <c r="F44" s="58"/>
      <c r="G44" s="58"/>
      <c r="H44" s="82" t="s">
        <v>265</v>
      </c>
    </row>
    <row r="45" spans="1:8" customFormat="1" ht="24" outlineLevel="1" x14ac:dyDescent="0.2">
      <c r="A45" s="68" t="s">
        <v>125</v>
      </c>
      <c r="B45" s="58"/>
      <c r="C45" s="58"/>
      <c r="D45" s="59">
        <v>5318.52</v>
      </c>
      <c r="E45" s="58"/>
      <c r="F45" s="58"/>
      <c r="G45" s="58"/>
      <c r="H45" s="82" t="s">
        <v>129</v>
      </c>
    </row>
    <row r="46" spans="1:8" customFormat="1" ht="12.75" outlineLevel="1" x14ac:dyDescent="0.2">
      <c r="A46" s="68" t="s">
        <v>126</v>
      </c>
      <c r="B46" s="58"/>
      <c r="C46" s="58"/>
      <c r="D46" s="59">
        <v>20597.150000000001</v>
      </c>
      <c r="E46" s="58"/>
      <c r="F46" s="58"/>
      <c r="G46" s="58"/>
      <c r="H46" s="82" t="s">
        <v>273</v>
      </c>
    </row>
    <row r="47" spans="1:8" customFormat="1" ht="12.75" outlineLevel="1" x14ac:dyDescent="0.2">
      <c r="A47" s="68" t="s">
        <v>127</v>
      </c>
      <c r="B47" s="58"/>
      <c r="C47" s="58"/>
      <c r="D47" s="59">
        <v>101492.16</v>
      </c>
      <c r="E47" s="58"/>
      <c r="F47" s="58"/>
      <c r="G47" s="58"/>
      <c r="H47" s="140" t="s">
        <v>267</v>
      </c>
    </row>
    <row r="48" spans="1:8" customFormat="1" ht="12" x14ac:dyDescent="0.2">
      <c r="A48" s="26"/>
      <c r="B48" s="26"/>
      <c r="C48" s="26"/>
      <c r="D48" s="26"/>
      <c r="E48" s="26"/>
      <c r="F48" s="26"/>
      <c r="G48" s="26"/>
    </row>
    <row r="49" spans="1:7" customFormat="1" ht="12" x14ac:dyDescent="0.2">
      <c r="A49" s="26"/>
      <c r="B49" s="26"/>
      <c r="C49" s="26"/>
      <c r="D49" s="26"/>
      <c r="E49" s="26"/>
      <c r="F49" s="26"/>
      <c r="G49" s="26"/>
    </row>
    <row r="51" spans="1:7" customFormat="1" ht="12.95" customHeight="1" x14ac:dyDescent="0.2">
      <c r="A51" s="25" t="s">
        <v>0</v>
      </c>
      <c r="B51" s="26"/>
      <c r="C51" s="26"/>
      <c r="D51" s="26"/>
      <c r="E51" s="26"/>
      <c r="F51" s="26"/>
      <c r="G51" s="26"/>
    </row>
    <row r="52" spans="1:7" customFormat="1" ht="15.95" customHeight="1" x14ac:dyDescent="0.25">
      <c r="A52" s="27" t="s">
        <v>132</v>
      </c>
      <c r="B52" s="26"/>
      <c r="C52" s="26"/>
      <c r="D52" s="26"/>
      <c r="E52" s="26"/>
      <c r="F52" s="26"/>
      <c r="G52" s="26"/>
    </row>
    <row r="53" spans="1:7" customFormat="1" ht="11.1" customHeight="1" x14ac:dyDescent="0.2">
      <c r="A53" s="26" t="s">
        <v>2</v>
      </c>
      <c r="B53" s="26" t="s">
        <v>3</v>
      </c>
      <c r="C53" s="26"/>
      <c r="D53" s="26"/>
      <c r="E53" s="26"/>
      <c r="F53" s="26"/>
      <c r="G53" s="26"/>
    </row>
    <row r="54" spans="1:7" customFormat="1" ht="11.1" customHeight="1" x14ac:dyDescent="0.2">
      <c r="A54" s="399" t="s">
        <v>114</v>
      </c>
      <c r="B54" s="400" t="s">
        <v>9</v>
      </c>
      <c r="C54" s="400" t="s">
        <v>10</v>
      </c>
      <c r="D54" s="400" t="s">
        <v>9</v>
      </c>
      <c r="E54" s="400" t="s">
        <v>10</v>
      </c>
      <c r="F54" s="400" t="s">
        <v>9</v>
      </c>
      <c r="G54" s="400" t="s">
        <v>10</v>
      </c>
    </row>
    <row r="55" spans="1:7" customFormat="1" ht="11.1" customHeight="1" x14ac:dyDescent="0.2">
      <c r="A55" s="399"/>
      <c r="B55" s="400"/>
      <c r="C55" s="400"/>
      <c r="D55" s="400"/>
      <c r="E55" s="400"/>
      <c r="F55" s="400"/>
      <c r="G55" s="400"/>
    </row>
    <row r="56" spans="1:7" customFormat="1" ht="12" customHeight="1" x14ac:dyDescent="0.2">
      <c r="A56" s="69">
        <v>7310</v>
      </c>
      <c r="B56" s="38"/>
      <c r="C56" s="38"/>
      <c r="D56" s="39">
        <v>74005283.780000001</v>
      </c>
      <c r="E56" s="39">
        <v>74005283.780000001</v>
      </c>
      <c r="F56" s="38"/>
      <c r="G56" s="38"/>
    </row>
    <row r="57" spans="1:7" customFormat="1" ht="12" customHeight="1" outlineLevel="1" x14ac:dyDescent="0.2">
      <c r="A57" s="68" t="s">
        <v>115</v>
      </c>
      <c r="B57" s="58"/>
      <c r="C57" s="58"/>
      <c r="D57" s="58"/>
      <c r="E57" s="59">
        <v>74005283.780000001</v>
      </c>
      <c r="F57" s="58"/>
      <c r="G57" s="58"/>
    </row>
    <row r="58" spans="1:7" customFormat="1" ht="24" customHeight="1" outlineLevel="1" x14ac:dyDescent="0.2">
      <c r="A58" s="68" t="s">
        <v>133</v>
      </c>
      <c r="B58" s="58"/>
      <c r="C58" s="58"/>
      <c r="D58" s="59">
        <v>70986375</v>
      </c>
      <c r="E58" s="58"/>
      <c r="F58" s="58"/>
      <c r="G58" s="58"/>
    </row>
    <row r="59" spans="1:7" customFormat="1" ht="36" customHeight="1" outlineLevel="1" x14ac:dyDescent="0.2">
      <c r="A59" s="68" t="s">
        <v>134</v>
      </c>
      <c r="B59" s="58"/>
      <c r="C59" s="58"/>
      <c r="D59" s="59">
        <v>3018908.78</v>
      </c>
      <c r="E59" s="58"/>
      <c r="F59" s="58"/>
      <c r="G59" s="58"/>
    </row>
    <row r="60" spans="1:7" customFormat="1" ht="11.45" customHeight="1" x14ac:dyDescent="0.2">
      <c r="A60" s="26"/>
      <c r="B60" s="26"/>
      <c r="C60" s="26"/>
      <c r="D60" s="26"/>
      <c r="E60" s="26"/>
      <c r="F60" s="26"/>
      <c r="G60" s="26"/>
    </row>
    <row r="61" spans="1:7" customFormat="1" ht="11.45" customHeight="1" x14ac:dyDescent="0.2">
      <c r="A61" s="26"/>
      <c r="B61" s="26"/>
      <c r="C61" s="26"/>
      <c r="D61" s="26"/>
      <c r="E61" s="26"/>
      <c r="F61" s="26"/>
      <c r="G61" s="26"/>
    </row>
    <row r="62" spans="1:7" customFormat="1" ht="11.45" customHeight="1" x14ac:dyDescent="0.2">
      <c r="A62" s="26"/>
      <c r="B62" s="26"/>
      <c r="C62" s="26"/>
      <c r="D62" s="26"/>
      <c r="E62" s="26"/>
      <c r="F62" s="26"/>
      <c r="G62" s="26"/>
    </row>
    <row r="63" spans="1:7" customFormat="1" ht="12.95" customHeight="1" x14ac:dyDescent="0.2">
      <c r="A63" s="25" t="s">
        <v>82</v>
      </c>
      <c r="B63" s="26"/>
      <c r="C63" s="26"/>
      <c r="D63" s="26"/>
      <c r="E63" s="26"/>
      <c r="F63" s="26"/>
      <c r="G63" s="26"/>
    </row>
    <row r="64" spans="1:7" customFormat="1" ht="15.95" customHeight="1" x14ac:dyDescent="0.25">
      <c r="A64" s="27" t="s">
        <v>113</v>
      </c>
      <c r="B64" s="26"/>
      <c r="C64" s="26"/>
      <c r="D64" s="26"/>
      <c r="E64" s="26"/>
      <c r="F64" s="26"/>
      <c r="G64" s="26"/>
    </row>
    <row r="65" spans="1:8" customFormat="1" ht="11.1" customHeight="1" x14ac:dyDescent="0.2">
      <c r="A65" s="26" t="s">
        <v>2</v>
      </c>
      <c r="B65" s="26" t="s">
        <v>3</v>
      </c>
      <c r="C65" s="26"/>
      <c r="D65" s="26"/>
      <c r="E65" s="26"/>
      <c r="F65" s="26"/>
      <c r="G65" s="26"/>
    </row>
    <row r="66" spans="1:8" customFormat="1" ht="11.1" customHeight="1" x14ac:dyDescent="0.2">
      <c r="A66" s="399" t="s">
        <v>114</v>
      </c>
      <c r="B66" s="400" t="s">
        <v>9</v>
      </c>
      <c r="C66" s="400" t="s">
        <v>10</v>
      </c>
      <c r="D66" s="400" t="s">
        <v>9</v>
      </c>
      <c r="E66" s="400" t="s">
        <v>10</v>
      </c>
      <c r="F66" s="400" t="s">
        <v>9</v>
      </c>
      <c r="G66" s="400" t="s">
        <v>10</v>
      </c>
    </row>
    <row r="67" spans="1:8" customFormat="1" ht="11.1" customHeight="1" x14ac:dyDescent="0.2">
      <c r="A67" s="399"/>
      <c r="B67" s="400"/>
      <c r="C67" s="400"/>
      <c r="D67" s="400"/>
      <c r="E67" s="400"/>
      <c r="F67" s="400"/>
      <c r="G67" s="400"/>
    </row>
    <row r="68" spans="1:8" customFormat="1" ht="12" customHeight="1" x14ac:dyDescent="0.2">
      <c r="A68" s="69">
        <v>7210</v>
      </c>
      <c r="B68" s="38"/>
      <c r="C68" s="38"/>
      <c r="D68" s="39">
        <v>6099543.4900000002</v>
      </c>
      <c r="E68" s="39">
        <v>6099543.4900000002</v>
      </c>
      <c r="F68" s="38"/>
      <c r="G68" s="38"/>
    </row>
    <row r="69" spans="1:8" customFormat="1" ht="12" customHeight="1" outlineLevel="1" x14ac:dyDescent="0.2">
      <c r="A69" s="68" t="s">
        <v>115</v>
      </c>
      <c r="B69" s="58"/>
      <c r="C69" s="58"/>
      <c r="D69" s="58"/>
      <c r="E69" s="59">
        <v>6099543.4900000002</v>
      </c>
      <c r="F69" s="58"/>
      <c r="G69" s="58"/>
    </row>
    <row r="70" spans="1:8" customFormat="1" ht="12" customHeight="1" outlineLevel="1" x14ac:dyDescent="0.2">
      <c r="A70" s="68" t="s">
        <v>119</v>
      </c>
      <c r="B70" s="58"/>
      <c r="C70" s="58"/>
      <c r="D70" s="59">
        <v>259992</v>
      </c>
      <c r="E70" s="58"/>
      <c r="F70" s="58"/>
      <c r="G70" s="58"/>
    </row>
    <row r="71" spans="1:8" customFormat="1" ht="12" customHeight="1" outlineLevel="1" x14ac:dyDescent="0.2">
      <c r="A71" s="68" t="s">
        <v>25</v>
      </c>
      <c r="B71" s="58"/>
      <c r="C71" s="58"/>
      <c r="D71" s="59">
        <v>1195145</v>
      </c>
      <c r="E71" s="58"/>
      <c r="F71" s="58"/>
      <c r="G71" s="58"/>
      <c r="H71" s="82" t="s">
        <v>265</v>
      </c>
    </row>
    <row r="72" spans="1:8" customFormat="1" ht="12" customHeight="1" outlineLevel="1" x14ac:dyDescent="0.2">
      <c r="A72" s="68" t="s">
        <v>128</v>
      </c>
      <c r="B72" s="58"/>
      <c r="C72" s="58"/>
      <c r="D72" s="59">
        <v>138796.35</v>
      </c>
      <c r="E72" s="58"/>
      <c r="F72" s="58"/>
      <c r="G72" s="58"/>
      <c r="H72" s="82" t="s">
        <v>269</v>
      </c>
    </row>
    <row r="73" spans="1:8" customFormat="1" ht="12" customHeight="1" outlineLevel="1" x14ac:dyDescent="0.2">
      <c r="A73" s="68" t="s">
        <v>27</v>
      </c>
      <c r="B73" s="58"/>
      <c r="C73" s="58"/>
      <c r="D73" s="59">
        <v>3764303</v>
      </c>
      <c r="E73" s="58"/>
      <c r="F73" s="58"/>
      <c r="G73" s="58"/>
      <c r="H73" s="82" t="s">
        <v>265</v>
      </c>
    </row>
    <row r="74" spans="1:8" customFormat="1" ht="12" customHeight="1" outlineLevel="1" x14ac:dyDescent="0.2">
      <c r="A74" s="68" t="s">
        <v>124</v>
      </c>
      <c r="B74" s="58"/>
      <c r="C74" s="58"/>
      <c r="D74" s="59">
        <v>11799.6</v>
      </c>
      <c r="E74" s="58"/>
      <c r="F74" s="58"/>
      <c r="G74" s="58"/>
      <c r="H74" s="82" t="s">
        <v>265</v>
      </c>
    </row>
    <row r="75" spans="1:8" customFormat="1" ht="12" customHeight="1" outlineLevel="1" x14ac:dyDescent="0.2">
      <c r="A75" s="68" t="s">
        <v>88</v>
      </c>
      <c r="B75" s="58"/>
      <c r="C75" s="58"/>
      <c r="D75" s="59">
        <v>14159.52</v>
      </c>
      <c r="E75" s="58"/>
      <c r="F75" s="58"/>
      <c r="G75" s="58"/>
      <c r="H75" s="82" t="s">
        <v>265</v>
      </c>
    </row>
    <row r="76" spans="1:8" customFormat="1" ht="12" customHeight="1" outlineLevel="1" x14ac:dyDescent="0.2">
      <c r="A76" s="68" t="s">
        <v>129</v>
      </c>
      <c r="B76" s="58"/>
      <c r="C76" s="58"/>
      <c r="D76" s="59">
        <v>5835.24</v>
      </c>
      <c r="E76" s="58"/>
      <c r="F76" s="58"/>
      <c r="G76" s="58"/>
      <c r="H76" s="82" t="s">
        <v>129</v>
      </c>
    </row>
    <row r="77" spans="1:8" customFormat="1" ht="12" customHeight="1" outlineLevel="1" x14ac:dyDescent="0.2">
      <c r="A77" s="68" t="s">
        <v>126</v>
      </c>
      <c r="B77" s="58"/>
      <c r="C77" s="58"/>
      <c r="D77" s="59">
        <v>13883.43</v>
      </c>
      <c r="E77" s="58"/>
      <c r="F77" s="58"/>
      <c r="G77" s="58"/>
      <c r="H77" s="82" t="s">
        <v>273</v>
      </c>
    </row>
    <row r="78" spans="1:8" customFormat="1" ht="12" customHeight="1" outlineLevel="1" x14ac:dyDescent="0.2">
      <c r="A78" s="68" t="s">
        <v>130</v>
      </c>
      <c r="B78" s="58"/>
      <c r="C78" s="58"/>
      <c r="D78" s="59">
        <v>402973.35</v>
      </c>
      <c r="E78" s="58"/>
      <c r="F78" s="58"/>
      <c r="G78" s="58"/>
      <c r="H78" s="82" t="s">
        <v>269</v>
      </c>
    </row>
    <row r="79" spans="1:8" customFormat="1" ht="12" customHeight="1" outlineLevel="1" x14ac:dyDescent="0.2">
      <c r="A79" s="68" t="s">
        <v>131</v>
      </c>
      <c r="B79" s="58"/>
      <c r="C79" s="58"/>
      <c r="D79" s="59">
        <v>292656</v>
      </c>
      <c r="E79" s="58"/>
      <c r="F79" s="58"/>
      <c r="G79" s="58"/>
      <c r="H79" s="82" t="s">
        <v>269</v>
      </c>
    </row>
    <row r="82" spans="1:4" ht="12.75" x14ac:dyDescent="0.2">
      <c r="A82" s="161" t="s">
        <v>82</v>
      </c>
      <c r="B82" s="162"/>
      <c r="C82" s="162"/>
      <c r="D82" s="162"/>
    </row>
    <row r="83" spans="1:4" ht="15.75" x14ac:dyDescent="0.25">
      <c r="A83" s="163" t="s">
        <v>213</v>
      </c>
      <c r="B83" s="162"/>
      <c r="C83" s="162"/>
      <c r="D83" s="162"/>
    </row>
    <row r="84" spans="1:4" x14ac:dyDescent="0.2">
      <c r="A84" s="164" t="s">
        <v>2</v>
      </c>
      <c r="B84" s="164" t="s">
        <v>3</v>
      </c>
      <c r="C84" s="162"/>
      <c r="D84" s="162"/>
    </row>
    <row r="85" spans="1:4" ht="12.75" x14ac:dyDescent="0.2">
      <c r="A85" s="402" t="s">
        <v>94</v>
      </c>
      <c r="B85" s="166" t="s">
        <v>95</v>
      </c>
      <c r="C85" s="401" t="s">
        <v>9</v>
      </c>
      <c r="D85" s="401" t="s">
        <v>10</v>
      </c>
    </row>
    <row r="86" spans="1:4" ht="12.75" x14ac:dyDescent="0.2">
      <c r="A86" s="402"/>
      <c r="B86" s="166" t="s">
        <v>100</v>
      </c>
      <c r="C86" s="401"/>
      <c r="D86" s="401"/>
    </row>
    <row r="87" spans="1:4" ht="12" x14ac:dyDescent="0.2">
      <c r="A87" s="168">
        <v>3430</v>
      </c>
      <c r="B87" s="169" t="s">
        <v>96</v>
      </c>
      <c r="C87" s="170"/>
      <c r="D87" s="171">
        <v>38330.11</v>
      </c>
    </row>
    <row r="88" spans="1:4" ht="12" x14ac:dyDescent="0.2">
      <c r="A88" s="172"/>
      <c r="B88" s="173">
        <v>7210</v>
      </c>
      <c r="C88" s="174"/>
      <c r="D88" s="175">
        <v>22191.119999999999</v>
      </c>
    </row>
    <row r="89" spans="1:4" ht="24" x14ac:dyDescent="0.2">
      <c r="A89" s="176"/>
      <c r="B89" s="177" t="s">
        <v>124</v>
      </c>
      <c r="C89" s="178"/>
      <c r="D89" s="179">
        <v>999.6</v>
      </c>
    </row>
    <row r="90" spans="1:4" ht="12" x14ac:dyDescent="0.2">
      <c r="A90" s="176"/>
      <c r="B90" s="177" t="s">
        <v>88</v>
      </c>
      <c r="C90" s="178"/>
      <c r="D90" s="180">
        <v>1199.52</v>
      </c>
    </row>
    <row r="91" spans="1:4" ht="12" x14ac:dyDescent="0.2">
      <c r="A91" s="176"/>
      <c r="B91" s="177" t="s">
        <v>119</v>
      </c>
      <c r="C91" s="178"/>
      <c r="D91" s="180">
        <v>19992</v>
      </c>
    </row>
    <row r="92" spans="1:4" ht="12" x14ac:dyDescent="0.2">
      <c r="A92" s="181"/>
      <c r="B92" s="169" t="s">
        <v>97</v>
      </c>
      <c r="C92" s="170"/>
      <c r="D92" s="171">
        <v>22191.119999999999</v>
      </c>
    </row>
    <row r="93" spans="1:4" ht="12" x14ac:dyDescent="0.2">
      <c r="A93" s="181"/>
      <c r="B93" s="169" t="s">
        <v>98</v>
      </c>
      <c r="C93" s="170"/>
      <c r="D93" s="171">
        <v>60521.23</v>
      </c>
    </row>
    <row r="97" spans="1:7" ht="12.75" x14ac:dyDescent="0.2">
      <c r="A97" s="161" t="s">
        <v>0</v>
      </c>
      <c r="B97" s="162"/>
      <c r="C97" s="162"/>
      <c r="D97" s="162"/>
      <c r="E97" s="162"/>
      <c r="F97" s="162"/>
      <c r="G97" s="162"/>
    </row>
    <row r="98" spans="1:7" ht="15.75" x14ac:dyDescent="0.25">
      <c r="A98" s="163" t="s">
        <v>348</v>
      </c>
      <c r="B98" s="162"/>
      <c r="C98" s="162"/>
      <c r="D98" s="162"/>
      <c r="E98" s="162"/>
      <c r="F98" s="162"/>
      <c r="G98" s="162"/>
    </row>
    <row r="99" spans="1:7" x14ac:dyDescent="0.2">
      <c r="A99" s="164" t="s">
        <v>2</v>
      </c>
      <c r="B99" s="164" t="s">
        <v>3</v>
      </c>
      <c r="C99" s="162"/>
      <c r="D99" s="162"/>
      <c r="E99" s="162"/>
      <c r="F99" s="162"/>
      <c r="G99" s="162"/>
    </row>
    <row r="100" spans="1:7" x14ac:dyDescent="0.2">
      <c r="A100" s="164" t="s">
        <v>349</v>
      </c>
      <c r="B100" s="164" t="s">
        <v>350</v>
      </c>
      <c r="C100" s="162"/>
      <c r="D100" s="162"/>
      <c r="E100" s="162"/>
      <c r="F100" s="162"/>
      <c r="G100" s="162"/>
    </row>
    <row r="101" spans="1:7" ht="12.75" x14ac:dyDescent="0.2">
      <c r="A101" s="165" t="s">
        <v>94</v>
      </c>
      <c r="B101" s="401" t="s">
        <v>5</v>
      </c>
      <c r="C101" s="401"/>
      <c r="D101" s="401" t="s">
        <v>6</v>
      </c>
      <c r="E101" s="401"/>
      <c r="F101" s="401" t="s">
        <v>7</v>
      </c>
      <c r="G101" s="401"/>
    </row>
    <row r="102" spans="1:7" ht="12.75" x14ac:dyDescent="0.2">
      <c r="A102" s="165" t="s">
        <v>351</v>
      </c>
      <c r="B102" s="167" t="s">
        <v>9</v>
      </c>
      <c r="C102" s="167" t="s">
        <v>10</v>
      </c>
      <c r="D102" s="167" t="s">
        <v>9</v>
      </c>
      <c r="E102" s="167" t="s">
        <v>10</v>
      </c>
      <c r="F102" s="167" t="s">
        <v>9</v>
      </c>
      <c r="G102" s="167" t="s">
        <v>10</v>
      </c>
    </row>
    <row r="103" spans="1:7" ht="12" x14ac:dyDescent="0.2">
      <c r="A103" s="228">
        <v>2200</v>
      </c>
      <c r="B103" s="229">
        <v>7500000000</v>
      </c>
      <c r="C103" s="230"/>
      <c r="D103" s="230"/>
      <c r="E103" s="230"/>
      <c r="F103" s="229">
        <v>7500000000</v>
      </c>
      <c r="G103" s="230"/>
    </row>
    <row r="104" spans="1:7" ht="12" x14ac:dyDescent="0.2">
      <c r="A104" s="231">
        <v>2210</v>
      </c>
      <c r="B104" s="171">
        <v>7500000000</v>
      </c>
      <c r="C104" s="170"/>
      <c r="D104" s="170"/>
      <c r="E104" s="170"/>
      <c r="F104" s="171">
        <v>7500000000</v>
      </c>
      <c r="G104" s="170"/>
    </row>
    <row r="105" spans="1:7" ht="12" x14ac:dyDescent="0.2">
      <c r="A105" s="177" t="s">
        <v>352</v>
      </c>
      <c r="B105" s="180">
        <v>7500000000</v>
      </c>
      <c r="C105" s="178"/>
      <c r="D105" s="178"/>
      <c r="E105" s="178"/>
      <c r="F105" s="180">
        <v>7500000000</v>
      </c>
      <c r="G105" s="178"/>
    </row>
    <row r="106" spans="1:7" ht="12" x14ac:dyDescent="0.2">
      <c r="A106" s="228">
        <v>3300</v>
      </c>
      <c r="B106" s="230"/>
      <c r="C106" s="229">
        <v>142001000</v>
      </c>
      <c r="D106" s="229">
        <v>2000</v>
      </c>
      <c r="E106" s="229">
        <v>3000</v>
      </c>
      <c r="F106" s="230"/>
      <c r="G106" s="229">
        <v>142002000</v>
      </c>
    </row>
    <row r="107" spans="1:7" ht="12" x14ac:dyDescent="0.2">
      <c r="A107" s="231">
        <v>3310</v>
      </c>
      <c r="B107" s="170"/>
      <c r="C107" s="171">
        <v>1000</v>
      </c>
      <c r="D107" s="171">
        <v>2000</v>
      </c>
      <c r="E107" s="171">
        <v>3000</v>
      </c>
      <c r="F107" s="170"/>
      <c r="G107" s="171">
        <v>2000</v>
      </c>
    </row>
    <row r="108" spans="1:7" ht="12" x14ac:dyDescent="0.2">
      <c r="A108" s="177" t="s">
        <v>105</v>
      </c>
      <c r="B108" s="178"/>
      <c r="C108" s="180">
        <v>1000</v>
      </c>
      <c r="D108" s="180">
        <v>2000</v>
      </c>
      <c r="E108" s="180">
        <v>3000</v>
      </c>
      <c r="F108" s="178"/>
      <c r="G108" s="180">
        <v>2000</v>
      </c>
    </row>
    <row r="109" spans="1:7" ht="12" x14ac:dyDescent="0.2">
      <c r="A109" s="231">
        <v>3390</v>
      </c>
      <c r="B109" s="170"/>
      <c r="C109" s="171">
        <v>142000000</v>
      </c>
      <c r="D109" s="170"/>
      <c r="E109" s="170"/>
      <c r="F109" s="170"/>
      <c r="G109" s="171">
        <v>142000000</v>
      </c>
    </row>
    <row r="110" spans="1:7" ht="12" x14ac:dyDescent="0.2">
      <c r="A110" s="232">
        <v>3397</v>
      </c>
      <c r="B110" s="170"/>
      <c r="C110" s="171">
        <v>142000000</v>
      </c>
      <c r="D110" s="170"/>
      <c r="E110" s="170"/>
      <c r="F110" s="170"/>
      <c r="G110" s="171">
        <v>142000000</v>
      </c>
    </row>
    <row r="111" spans="1:7" ht="12" x14ac:dyDescent="0.2">
      <c r="A111" s="233" t="s">
        <v>108</v>
      </c>
      <c r="B111" s="178"/>
      <c r="C111" s="180">
        <v>142000000</v>
      </c>
      <c r="D111" s="178"/>
      <c r="E111" s="178"/>
      <c r="F111" s="178"/>
      <c r="G111" s="180">
        <v>142000000</v>
      </c>
    </row>
    <row r="112" spans="1:7" ht="12" x14ac:dyDescent="0.2">
      <c r="A112" s="228">
        <v>3500</v>
      </c>
      <c r="B112" s="230"/>
      <c r="C112" s="229">
        <v>5400000</v>
      </c>
      <c r="D112" s="230"/>
      <c r="E112" s="229">
        <v>142000000</v>
      </c>
      <c r="F112" s="230"/>
      <c r="G112" s="229">
        <v>147400000</v>
      </c>
    </row>
    <row r="113" spans="1:7" ht="12" x14ac:dyDescent="0.2">
      <c r="A113" s="231">
        <v>3510</v>
      </c>
      <c r="B113" s="170"/>
      <c r="C113" s="171">
        <v>5400000</v>
      </c>
      <c r="D113" s="170"/>
      <c r="E113" s="171">
        <v>142000000</v>
      </c>
      <c r="F113" s="170"/>
      <c r="G113" s="171">
        <v>147400000</v>
      </c>
    </row>
    <row r="114" spans="1:7" ht="12" x14ac:dyDescent="0.2">
      <c r="A114" s="177" t="s">
        <v>108</v>
      </c>
      <c r="B114" s="178"/>
      <c r="C114" s="178"/>
      <c r="D114" s="178"/>
      <c r="E114" s="180">
        <v>142000000</v>
      </c>
      <c r="F114" s="178"/>
      <c r="G114" s="180">
        <v>142000000</v>
      </c>
    </row>
    <row r="115" spans="1:7" ht="12" x14ac:dyDescent="0.2">
      <c r="A115" s="177" t="s">
        <v>353</v>
      </c>
      <c r="B115" s="178"/>
      <c r="C115" s="180">
        <v>5400000</v>
      </c>
      <c r="D115" s="178"/>
      <c r="E115" s="178"/>
      <c r="F115" s="178"/>
      <c r="G115" s="180">
        <v>5400000</v>
      </c>
    </row>
    <row r="116" spans="1:7" ht="12" x14ac:dyDescent="0.2">
      <c r="A116" s="228">
        <v>5000</v>
      </c>
      <c r="B116" s="230"/>
      <c r="C116" s="229">
        <v>1254281100</v>
      </c>
      <c r="D116" s="230"/>
      <c r="E116" s="230"/>
      <c r="F116" s="230"/>
      <c r="G116" s="229">
        <v>1254281100</v>
      </c>
    </row>
    <row r="117" spans="1:7" ht="12" x14ac:dyDescent="0.2">
      <c r="A117" s="231">
        <v>5030</v>
      </c>
      <c r="B117" s="170"/>
      <c r="C117" s="171">
        <v>1254281100</v>
      </c>
      <c r="D117" s="170"/>
      <c r="E117" s="170"/>
      <c r="F117" s="170"/>
      <c r="G117" s="171">
        <v>1254281100</v>
      </c>
    </row>
    <row r="118" spans="1:7" ht="12" x14ac:dyDescent="0.2">
      <c r="A118" s="177" t="s">
        <v>108</v>
      </c>
      <c r="B118" s="178"/>
      <c r="C118" s="180">
        <v>1254281100</v>
      </c>
      <c r="D118" s="178"/>
      <c r="E118" s="178"/>
      <c r="F118" s="178"/>
      <c r="G118" s="180">
        <v>1254281100</v>
      </c>
    </row>
    <row r="119" spans="1:7" ht="12" x14ac:dyDescent="0.2">
      <c r="A119" s="234" t="s">
        <v>81</v>
      </c>
      <c r="B119" s="235">
        <v>6098317900</v>
      </c>
      <c r="C119" s="236"/>
      <c r="D119" s="235">
        <v>2000</v>
      </c>
      <c r="E119" s="235">
        <v>142003000</v>
      </c>
      <c r="F119" s="235">
        <v>5956316900</v>
      </c>
      <c r="G119" s="236"/>
    </row>
    <row r="123" spans="1:7" ht="12.75" x14ac:dyDescent="0.2">
      <c r="A123" s="161" t="s">
        <v>82</v>
      </c>
      <c r="B123" s="162"/>
      <c r="C123" s="162"/>
      <c r="D123" s="162"/>
      <c r="E123" s="162"/>
      <c r="F123" s="162"/>
      <c r="G123" s="162"/>
    </row>
    <row r="124" spans="1:7" ht="15.75" x14ac:dyDescent="0.25">
      <c r="A124" s="163" t="s">
        <v>348</v>
      </c>
      <c r="B124" s="162"/>
      <c r="C124" s="162"/>
      <c r="D124" s="162"/>
      <c r="E124" s="162"/>
      <c r="F124" s="162"/>
      <c r="G124" s="162"/>
    </row>
    <row r="125" spans="1:7" x14ac:dyDescent="0.2">
      <c r="A125" s="164" t="s">
        <v>2</v>
      </c>
      <c r="B125" s="164" t="s">
        <v>3</v>
      </c>
      <c r="C125" s="162"/>
      <c r="D125" s="162"/>
      <c r="E125" s="162"/>
      <c r="F125" s="162"/>
      <c r="G125" s="162"/>
    </row>
    <row r="126" spans="1:7" x14ac:dyDescent="0.2">
      <c r="A126" s="164" t="s">
        <v>349</v>
      </c>
      <c r="B126" s="164" t="s">
        <v>354</v>
      </c>
      <c r="C126" s="162"/>
      <c r="D126" s="162"/>
      <c r="E126" s="162"/>
      <c r="F126" s="162"/>
      <c r="G126" s="162"/>
    </row>
    <row r="127" spans="1:7" ht="12.75" x14ac:dyDescent="0.2">
      <c r="A127" s="165" t="s">
        <v>94</v>
      </c>
      <c r="B127" s="401" t="s">
        <v>5</v>
      </c>
      <c r="C127" s="401"/>
      <c r="D127" s="401" t="s">
        <v>6</v>
      </c>
      <c r="E127" s="401"/>
      <c r="F127" s="401" t="s">
        <v>7</v>
      </c>
      <c r="G127" s="401"/>
    </row>
    <row r="128" spans="1:7" ht="12.75" x14ac:dyDescent="0.2">
      <c r="A128" s="165" t="s">
        <v>351</v>
      </c>
      <c r="B128" s="167" t="s">
        <v>9</v>
      </c>
      <c r="C128" s="167" t="s">
        <v>10</v>
      </c>
      <c r="D128" s="167" t="s">
        <v>9</v>
      </c>
      <c r="E128" s="167" t="s">
        <v>10</v>
      </c>
      <c r="F128" s="167" t="s">
        <v>9</v>
      </c>
      <c r="G128" s="167" t="s">
        <v>10</v>
      </c>
    </row>
    <row r="129" spans="1:7" ht="12" x14ac:dyDescent="0.2">
      <c r="A129" s="228">
        <v>3500</v>
      </c>
      <c r="B129" s="230"/>
      <c r="C129" s="229">
        <v>27350324</v>
      </c>
      <c r="D129" s="230"/>
      <c r="E129" s="229">
        <v>5015000</v>
      </c>
      <c r="F129" s="230"/>
      <c r="G129" s="229">
        <v>32365324</v>
      </c>
    </row>
    <row r="130" spans="1:7" ht="12" x14ac:dyDescent="0.2">
      <c r="A130" s="231">
        <v>3510</v>
      </c>
      <c r="B130" s="170"/>
      <c r="C130" s="171">
        <v>27350324</v>
      </c>
      <c r="D130" s="170"/>
      <c r="E130" s="171">
        <v>5015000</v>
      </c>
      <c r="F130" s="170"/>
      <c r="G130" s="171">
        <v>32365324</v>
      </c>
    </row>
    <row r="131" spans="1:7" ht="24" x14ac:dyDescent="0.2">
      <c r="A131" s="177" t="s">
        <v>112</v>
      </c>
      <c r="B131" s="178"/>
      <c r="C131" s="180">
        <v>27350324</v>
      </c>
      <c r="D131" s="178"/>
      <c r="E131" s="180">
        <v>5015000</v>
      </c>
      <c r="F131" s="178"/>
      <c r="G131" s="180">
        <v>32365324</v>
      </c>
    </row>
    <row r="132" spans="1:7" ht="12" x14ac:dyDescent="0.2">
      <c r="A132" s="228">
        <v>5000</v>
      </c>
      <c r="B132" s="230"/>
      <c r="C132" s="229">
        <v>352790000</v>
      </c>
      <c r="D132" s="230"/>
      <c r="E132" s="230"/>
      <c r="F132" s="230"/>
      <c r="G132" s="229">
        <v>352790000</v>
      </c>
    </row>
    <row r="133" spans="1:7" ht="12" x14ac:dyDescent="0.2">
      <c r="A133" s="231">
        <v>5030</v>
      </c>
      <c r="B133" s="170"/>
      <c r="C133" s="171">
        <v>352790000</v>
      </c>
      <c r="D133" s="170"/>
      <c r="E133" s="170"/>
      <c r="F133" s="170"/>
      <c r="G133" s="171">
        <v>352790000</v>
      </c>
    </row>
    <row r="134" spans="1:7" ht="12" x14ac:dyDescent="0.2">
      <c r="A134" s="177" t="s">
        <v>355</v>
      </c>
      <c r="B134" s="178"/>
      <c r="C134" s="180">
        <v>352790000</v>
      </c>
      <c r="D134" s="178"/>
      <c r="E134" s="178"/>
      <c r="F134" s="178"/>
      <c r="G134" s="180">
        <v>352790000</v>
      </c>
    </row>
    <row r="135" spans="1:7" ht="12" x14ac:dyDescent="0.2">
      <c r="A135" s="234" t="s">
        <v>81</v>
      </c>
      <c r="B135" s="236"/>
      <c r="C135" s="235">
        <v>380140324</v>
      </c>
      <c r="D135" s="236"/>
      <c r="E135" s="235">
        <v>5015000</v>
      </c>
      <c r="F135" s="236"/>
      <c r="G135" s="235">
        <v>385155324</v>
      </c>
    </row>
    <row r="138" spans="1:7" ht="12.75" x14ac:dyDescent="0.2">
      <c r="A138" s="161" t="s">
        <v>0</v>
      </c>
      <c r="B138" s="162"/>
      <c r="C138" s="162"/>
      <c r="D138" s="162"/>
    </row>
    <row r="139" spans="1:7" ht="15.75" x14ac:dyDescent="0.25">
      <c r="A139" s="163" t="s">
        <v>488</v>
      </c>
      <c r="B139" s="162"/>
      <c r="C139" s="162"/>
      <c r="D139" s="162"/>
    </row>
    <row r="140" spans="1:7" x14ac:dyDescent="0.2">
      <c r="A140" s="164" t="s">
        <v>2</v>
      </c>
      <c r="B140" s="164" t="s">
        <v>3</v>
      </c>
      <c r="C140" s="162"/>
      <c r="D140" s="162"/>
    </row>
    <row r="141" spans="1:7" x14ac:dyDescent="0.2">
      <c r="A141" s="164" t="s">
        <v>349</v>
      </c>
      <c r="B141" s="164" t="s">
        <v>489</v>
      </c>
      <c r="C141" s="162"/>
      <c r="D141" s="162"/>
    </row>
    <row r="142" spans="1:7" ht="12.75" x14ac:dyDescent="0.2">
      <c r="A142" s="165" t="s">
        <v>94</v>
      </c>
      <c r="B142" s="167" t="s">
        <v>95</v>
      </c>
      <c r="C142" s="167" t="s">
        <v>9</v>
      </c>
      <c r="D142" s="167" t="s">
        <v>10</v>
      </c>
    </row>
    <row r="143" spans="1:7" ht="12" x14ac:dyDescent="0.2">
      <c r="A143" s="341">
        <v>3310</v>
      </c>
      <c r="B143" s="342" t="s">
        <v>96</v>
      </c>
      <c r="C143" s="230"/>
      <c r="D143" s="229">
        <v>1000</v>
      </c>
    </row>
    <row r="144" spans="1:7" ht="12" x14ac:dyDescent="0.2">
      <c r="A144" s="343"/>
      <c r="B144" s="344">
        <v>1030</v>
      </c>
      <c r="C144" s="180">
        <v>2000</v>
      </c>
      <c r="D144" s="178"/>
    </row>
    <row r="145" spans="1:4" ht="12" x14ac:dyDescent="0.2">
      <c r="A145" s="343"/>
      <c r="B145" s="344">
        <v>1420</v>
      </c>
      <c r="C145" s="178"/>
      <c r="D145" s="179">
        <v>321.42</v>
      </c>
    </row>
    <row r="146" spans="1:4" ht="12" x14ac:dyDescent="0.2">
      <c r="A146" s="343"/>
      <c r="B146" s="344">
        <v>7210</v>
      </c>
      <c r="C146" s="178"/>
      <c r="D146" s="180">
        <v>2678.58</v>
      </c>
    </row>
    <row r="147" spans="1:4" ht="12" x14ac:dyDescent="0.2">
      <c r="A147" s="345"/>
      <c r="B147" s="342" t="s">
        <v>97</v>
      </c>
      <c r="C147" s="229">
        <v>2000</v>
      </c>
      <c r="D147" s="229">
        <v>3000</v>
      </c>
    </row>
    <row r="148" spans="1:4" ht="12" x14ac:dyDescent="0.2">
      <c r="A148" s="345"/>
      <c r="B148" s="342" t="s">
        <v>98</v>
      </c>
      <c r="C148" s="230"/>
      <c r="D148" s="229">
        <v>2000</v>
      </c>
    </row>
    <row r="153" spans="1:4" customFormat="1" ht="12.75" x14ac:dyDescent="0.2">
      <c r="A153" s="25" t="s">
        <v>0</v>
      </c>
      <c r="B153" s="26"/>
      <c r="C153" s="26"/>
      <c r="D153" s="26"/>
    </row>
    <row r="154" spans="1:4" customFormat="1" ht="15.75" x14ac:dyDescent="0.25">
      <c r="A154" s="27" t="s">
        <v>99</v>
      </c>
      <c r="B154" s="26"/>
      <c r="C154" s="26"/>
      <c r="D154" s="26"/>
    </row>
    <row r="155" spans="1:4" customFormat="1" ht="12" x14ac:dyDescent="0.2">
      <c r="A155" s="26" t="s">
        <v>2</v>
      </c>
      <c r="B155" s="26" t="s">
        <v>3</v>
      </c>
      <c r="C155" s="26"/>
      <c r="D155" s="26"/>
    </row>
    <row r="156" spans="1:4" customFormat="1" ht="12.75" x14ac:dyDescent="0.2">
      <c r="A156" s="399" t="s">
        <v>94</v>
      </c>
      <c r="B156" s="29" t="s">
        <v>95</v>
      </c>
      <c r="C156" s="400" t="s">
        <v>9</v>
      </c>
      <c r="D156" s="400" t="s">
        <v>10</v>
      </c>
    </row>
    <row r="157" spans="1:4" customFormat="1" ht="12.75" x14ac:dyDescent="0.2">
      <c r="A157" s="399"/>
      <c r="B157" s="29" t="s">
        <v>100</v>
      </c>
      <c r="C157" s="400"/>
      <c r="D157" s="400"/>
    </row>
    <row r="158" spans="1:4" customFormat="1" ht="12" x14ac:dyDescent="0.2">
      <c r="A158" s="61">
        <v>1000</v>
      </c>
      <c r="B158" s="62" t="s">
        <v>96</v>
      </c>
      <c r="C158" s="63">
        <v>1431715.07</v>
      </c>
      <c r="D158" s="64"/>
    </row>
    <row r="159" spans="1:4" customFormat="1" ht="12" outlineLevel="1" x14ac:dyDescent="0.2">
      <c r="A159" s="65"/>
      <c r="B159" s="66">
        <v>1010</v>
      </c>
      <c r="C159" s="38"/>
      <c r="D159" s="39">
        <v>107000</v>
      </c>
    </row>
    <row r="160" spans="1:4" customFormat="1" ht="12" outlineLevel="1" x14ac:dyDescent="0.2">
      <c r="A160" s="65"/>
      <c r="B160" s="66">
        <v>1021</v>
      </c>
      <c r="C160" s="39">
        <v>107000</v>
      </c>
      <c r="D160" s="39">
        <v>107000</v>
      </c>
    </row>
    <row r="161" spans="1:4" customFormat="1" ht="12" outlineLevel="1" x14ac:dyDescent="0.2">
      <c r="A161" s="65"/>
      <c r="B161" s="66">
        <v>1030</v>
      </c>
      <c r="C161" s="39">
        <v>907000</v>
      </c>
      <c r="D161" s="39">
        <v>800000</v>
      </c>
    </row>
    <row r="162" spans="1:4" customFormat="1" ht="12" outlineLevel="1" x14ac:dyDescent="0.2">
      <c r="A162" s="65"/>
      <c r="B162" s="66">
        <v>1251</v>
      </c>
      <c r="C162" s="38"/>
      <c r="D162" s="39">
        <v>15862</v>
      </c>
    </row>
    <row r="163" spans="1:4" customFormat="1" ht="12" outlineLevel="1" x14ac:dyDescent="0.2">
      <c r="A163" s="65"/>
      <c r="B163" s="66">
        <v>1284</v>
      </c>
      <c r="C163" s="39">
        <v>455800</v>
      </c>
      <c r="D163" s="38"/>
    </row>
    <row r="164" spans="1:4" customFormat="1" ht="12" outlineLevel="1" x14ac:dyDescent="0.2">
      <c r="A164" s="65"/>
      <c r="B164" s="66">
        <v>1610</v>
      </c>
      <c r="C164" s="38"/>
      <c r="D164" s="39">
        <v>758167</v>
      </c>
    </row>
    <row r="165" spans="1:4" customFormat="1" ht="12" outlineLevel="2" x14ac:dyDescent="0.2">
      <c r="A165" s="67"/>
      <c r="B165" s="68" t="s">
        <v>101</v>
      </c>
      <c r="C165" s="58"/>
      <c r="D165" s="59">
        <v>5500</v>
      </c>
    </row>
    <row r="166" spans="1:4" customFormat="1" ht="24" outlineLevel="2" x14ac:dyDescent="0.2">
      <c r="A166" s="67"/>
      <c r="B166" s="68" t="s">
        <v>102</v>
      </c>
      <c r="C166" s="58"/>
      <c r="D166" s="59">
        <v>11000</v>
      </c>
    </row>
    <row r="167" spans="1:4" customFormat="1" ht="24" outlineLevel="2" x14ac:dyDescent="0.2">
      <c r="A167" s="67"/>
      <c r="B167" s="68" t="s">
        <v>103</v>
      </c>
      <c r="C167" s="58"/>
      <c r="D167" s="59">
        <v>416667</v>
      </c>
    </row>
    <row r="168" spans="1:4" customFormat="1" ht="36" outlineLevel="2" x14ac:dyDescent="0.2">
      <c r="A168" s="67"/>
      <c r="B168" s="68" t="s">
        <v>104</v>
      </c>
      <c r="C168" s="58"/>
      <c r="D168" s="59">
        <v>325000</v>
      </c>
    </row>
    <row r="169" spans="1:4" customFormat="1" ht="12" outlineLevel="1" x14ac:dyDescent="0.2">
      <c r="A169" s="65"/>
      <c r="B169" s="66">
        <v>3120</v>
      </c>
      <c r="C169" s="38"/>
      <c r="D169" s="39">
        <v>15210</v>
      </c>
    </row>
    <row r="170" spans="1:4" customFormat="1" ht="12" outlineLevel="1" x14ac:dyDescent="0.2">
      <c r="A170" s="65"/>
      <c r="B170" s="66">
        <v>3150</v>
      </c>
      <c r="C170" s="38"/>
      <c r="D170" s="39">
        <v>9126</v>
      </c>
    </row>
    <row r="171" spans="1:4" customFormat="1" ht="12" outlineLevel="1" x14ac:dyDescent="0.2">
      <c r="A171" s="65"/>
      <c r="B171" s="66">
        <v>3210</v>
      </c>
      <c r="C171" s="38"/>
      <c r="D171" s="39">
        <v>7605</v>
      </c>
    </row>
    <row r="172" spans="1:4" customFormat="1" ht="12" outlineLevel="1" x14ac:dyDescent="0.2">
      <c r="A172" s="65"/>
      <c r="B172" s="66">
        <v>3220</v>
      </c>
      <c r="C172" s="38"/>
      <c r="D172" s="39">
        <v>16900</v>
      </c>
    </row>
    <row r="173" spans="1:4" customFormat="1" ht="12" outlineLevel="1" x14ac:dyDescent="0.2">
      <c r="A173" s="65"/>
      <c r="B173" s="66">
        <v>3310</v>
      </c>
      <c r="C173" s="38"/>
      <c r="D173" s="39">
        <v>443660.25</v>
      </c>
    </row>
    <row r="174" spans="1:4" customFormat="1" ht="12" outlineLevel="2" x14ac:dyDescent="0.2">
      <c r="A174" s="67"/>
      <c r="B174" s="68" t="s">
        <v>105</v>
      </c>
      <c r="C174" s="58"/>
      <c r="D174" s="59">
        <v>2000</v>
      </c>
    </row>
    <row r="175" spans="1:4" customFormat="1" ht="24" outlineLevel="2" x14ac:dyDescent="0.2">
      <c r="A175" s="67"/>
      <c r="B175" s="68" t="s">
        <v>102</v>
      </c>
      <c r="C175" s="58"/>
      <c r="D175" s="59">
        <v>2990</v>
      </c>
    </row>
    <row r="176" spans="1:4" customFormat="1" ht="12" outlineLevel="2" x14ac:dyDescent="0.2">
      <c r="A176" s="67"/>
      <c r="B176" s="68" t="s">
        <v>101</v>
      </c>
      <c r="C176" s="58"/>
      <c r="D176" s="59">
        <v>1600</v>
      </c>
    </row>
    <row r="177" spans="1:4" customFormat="1" ht="24" outlineLevel="2" x14ac:dyDescent="0.2">
      <c r="A177" s="67"/>
      <c r="B177" s="68" t="s">
        <v>106</v>
      </c>
      <c r="C177" s="58"/>
      <c r="D177" s="59">
        <v>42182</v>
      </c>
    </row>
    <row r="178" spans="1:4" customFormat="1" ht="24" outlineLevel="2" x14ac:dyDescent="0.2">
      <c r="A178" s="67"/>
      <c r="B178" s="68" t="s">
        <v>103</v>
      </c>
      <c r="C178" s="58"/>
      <c r="D178" s="59">
        <v>208333</v>
      </c>
    </row>
    <row r="179" spans="1:4" customFormat="1" ht="36" outlineLevel="2" x14ac:dyDescent="0.2">
      <c r="A179" s="67"/>
      <c r="B179" s="68" t="s">
        <v>107</v>
      </c>
      <c r="C179" s="58"/>
      <c r="D179" s="59">
        <v>186555.25</v>
      </c>
    </row>
    <row r="180" spans="1:4" customFormat="1" ht="12" outlineLevel="1" x14ac:dyDescent="0.2">
      <c r="A180" s="65"/>
      <c r="B180" s="66">
        <v>3350</v>
      </c>
      <c r="C180" s="38"/>
      <c r="D180" s="39">
        <v>92340</v>
      </c>
    </row>
    <row r="181" spans="1:4" customFormat="1" ht="12" outlineLevel="1" x14ac:dyDescent="0.2">
      <c r="A181" s="65"/>
      <c r="B181" s="66">
        <v>3380</v>
      </c>
      <c r="C181" s="38"/>
      <c r="D181" s="39">
        <v>141972750</v>
      </c>
    </row>
    <row r="182" spans="1:4" customFormat="1" ht="12" outlineLevel="1" x14ac:dyDescent="0.2">
      <c r="A182" s="65"/>
      <c r="B182" s="66">
        <v>3510</v>
      </c>
      <c r="C182" s="39">
        <v>142000000</v>
      </c>
      <c r="D182" s="38"/>
    </row>
    <row r="183" spans="1:4" customFormat="1" ht="12" customHeight="1" outlineLevel="2" x14ac:dyDescent="0.2">
      <c r="A183" s="67"/>
      <c r="B183" s="68" t="s">
        <v>108</v>
      </c>
      <c r="C183" s="59">
        <v>142000000</v>
      </c>
      <c r="D183" s="58"/>
    </row>
    <row r="184" spans="1:4" customFormat="1" ht="12" x14ac:dyDescent="0.2">
      <c r="A184" s="60"/>
      <c r="B184" s="62" t="s">
        <v>97</v>
      </c>
      <c r="C184" s="63">
        <v>143469800</v>
      </c>
      <c r="D184" s="63">
        <v>144345620.25</v>
      </c>
    </row>
    <row r="185" spans="1:4" customFormat="1" ht="12" x14ac:dyDescent="0.2">
      <c r="A185" s="60"/>
      <c r="B185" s="62" t="s">
        <v>98</v>
      </c>
      <c r="C185" s="63">
        <v>555894.81999999995</v>
      </c>
      <c r="D185" s="64"/>
    </row>
    <row r="189" spans="1:4" customFormat="1" ht="12.75" x14ac:dyDescent="0.2">
      <c r="A189" s="25" t="s">
        <v>82</v>
      </c>
      <c r="B189" s="26"/>
      <c r="C189" s="26"/>
      <c r="D189" s="26"/>
    </row>
    <row r="190" spans="1:4" customFormat="1" ht="15.75" x14ac:dyDescent="0.25">
      <c r="A190" s="27" t="s">
        <v>99</v>
      </c>
      <c r="B190" s="26"/>
      <c r="C190" s="26"/>
      <c r="D190" s="26"/>
    </row>
    <row r="191" spans="1:4" customFormat="1" ht="12" x14ac:dyDescent="0.2">
      <c r="A191" s="26" t="s">
        <v>2</v>
      </c>
      <c r="B191" s="26" t="s">
        <v>3</v>
      </c>
      <c r="C191" s="26"/>
      <c r="D191" s="26"/>
    </row>
    <row r="192" spans="1:4" customFormat="1" ht="12.75" x14ac:dyDescent="0.2">
      <c r="A192" s="399" t="s">
        <v>94</v>
      </c>
      <c r="B192" s="29" t="s">
        <v>95</v>
      </c>
      <c r="C192" s="400" t="s">
        <v>9</v>
      </c>
      <c r="D192" s="400" t="s">
        <v>10</v>
      </c>
    </row>
    <row r="193" spans="1:4" customFormat="1" ht="12.75" x14ac:dyDescent="0.2">
      <c r="A193" s="399"/>
      <c r="B193" s="29" t="s">
        <v>100</v>
      </c>
      <c r="C193" s="400"/>
      <c r="D193" s="400"/>
    </row>
    <row r="194" spans="1:4" customFormat="1" ht="12" x14ac:dyDescent="0.2">
      <c r="A194" s="61">
        <v>1000</v>
      </c>
      <c r="B194" s="62" t="s">
        <v>96</v>
      </c>
      <c r="C194" s="63">
        <v>3839111.56</v>
      </c>
      <c r="D194" s="64"/>
    </row>
    <row r="195" spans="1:4" customFormat="1" ht="12" outlineLevel="1" x14ac:dyDescent="0.2">
      <c r="A195" s="65"/>
      <c r="B195" s="66">
        <v>1010</v>
      </c>
      <c r="C195" s="38"/>
      <c r="D195" s="39">
        <v>400000</v>
      </c>
    </row>
    <row r="196" spans="1:4" customFormat="1" ht="12" outlineLevel="1" x14ac:dyDescent="0.2">
      <c r="A196" s="65"/>
      <c r="B196" s="66">
        <v>1030</v>
      </c>
      <c r="C196" s="39">
        <v>400000</v>
      </c>
      <c r="D196" s="38"/>
    </row>
    <row r="197" spans="1:4" customFormat="1" ht="12" outlineLevel="1" x14ac:dyDescent="0.2">
      <c r="A197" s="65"/>
      <c r="B197" s="66">
        <v>1610</v>
      </c>
      <c r="C197" s="38"/>
      <c r="D197" s="39">
        <v>2800</v>
      </c>
    </row>
    <row r="198" spans="1:4" customFormat="1" ht="24" outlineLevel="2" x14ac:dyDescent="0.2">
      <c r="A198" s="67"/>
      <c r="B198" s="68" t="s">
        <v>102</v>
      </c>
      <c r="C198" s="58"/>
      <c r="D198" s="59">
        <v>2800</v>
      </c>
    </row>
    <row r="199" spans="1:4" customFormat="1" ht="12" outlineLevel="1" x14ac:dyDescent="0.2">
      <c r="A199" s="65"/>
      <c r="B199" s="66">
        <v>3120</v>
      </c>
      <c r="C199" s="38"/>
      <c r="D199" s="39">
        <v>15000</v>
      </c>
    </row>
    <row r="200" spans="1:4" customFormat="1" ht="12" outlineLevel="1" x14ac:dyDescent="0.2">
      <c r="A200" s="65"/>
      <c r="B200" s="66">
        <v>3150</v>
      </c>
      <c r="C200" s="38"/>
      <c r="D200" s="39">
        <v>9000</v>
      </c>
    </row>
    <row r="201" spans="1:4" customFormat="1" ht="12" outlineLevel="1" x14ac:dyDescent="0.2">
      <c r="A201" s="65"/>
      <c r="B201" s="66">
        <v>3160</v>
      </c>
      <c r="C201" s="38"/>
      <c r="D201" s="39">
        <v>1400000</v>
      </c>
    </row>
    <row r="202" spans="1:4" customFormat="1" ht="12" outlineLevel="1" x14ac:dyDescent="0.2">
      <c r="A202" s="65"/>
      <c r="B202" s="66">
        <v>3180</v>
      </c>
      <c r="C202" s="38"/>
      <c r="D202" s="39">
        <v>3765000</v>
      </c>
    </row>
    <row r="203" spans="1:4" customFormat="1" ht="12" outlineLevel="1" x14ac:dyDescent="0.2">
      <c r="A203" s="65"/>
      <c r="B203" s="66">
        <v>3210</v>
      </c>
      <c r="C203" s="38"/>
      <c r="D203" s="39">
        <v>7200</v>
      </c>
    </row>
    <row r="204" spans="1:4" customFormat="1" ht="12" outlineLevel="1" x14ac:dyDescent="0.2">
      <c r="A204" s="65"/>
      <c r="B204" s="66">
        <v>3220</v>
      </c>
      <c r="C204" s="38"/>
      <c r="D204" s="39">
        <v>16000</v>
      </c>
    </row>
    <row r="205" spans="1:4" customFormat="1" ht="12" outlineLevel="1" x14ac:dyDescent="0.2">
      <c r="A205" s="65"/>
      <c r="B205" s="66">
        <v>3310</v>
      </c>
      <c r="C205" s="38"/>
      <c r="D205" s="39">
        <v>1015944.19</v>
      </c>
    </row>
    <row r="206" spans="1:4" customFormat="1" ht="12" outlineLevel="2" x14ac:dyDescent="0.2">
      <c r="A206" s="67"/>
      <c r="B206" s="68" t="s">
        <v>109</v>
      </c>
      <c r="C206" s="58"/>
      <c r="D206" s="59">
        <v>231392.62</v>
      </c>
    </row>
    <row r="207" spans="1:4" customFormat="1" ht="12" outlineLevel="2" x14ac:dyDescent="0.2">
      <c r="A207" s="67"/>
      <c r="B207" s="68" t="s">
        <v>110</v>
      </c>
      <c r="C207" s="58"/>
      <c r="D207" s="59">
        <v>79698.7</v>
      </c>
    </row>
    <row r="208" spans="1:4" customFormat="1" ht="24" outlineLevel="2" x14ac:dyDescent="0.2">
      <c r="A208" s="67"/>
      <c r="B208" s="68" t="s">
        <v>111</v>
      </c>
      <c r="C208" s="58"/>
      <c r="D208" s="59">
        <v>693769.44</v>
      </c>
    </row>
    <row r="209" spans="1:4" customFormat="1" ht="24" outlineLevel="2" x14ac:dyDescent="0.2">
      <c r="A209" s="67"/>
      <c r="B209" s="68" t="s">
        <v>102</v>
      </c>
      <c r="C209" s="58"/>
      <c r="D209" s="59">
        <v>11083.43</v>
      </c>
    </row>
    <row r="210" spans="1:4" customFormat="1" ht="12" outlineLevel="1" x14ac:dyDescent="0.2">
      <c r="A210" s="65"/>
      <c r="B210" s="66">
        <v>3350</v>
      </c>
      <c r="C210" s="38"/>
      <c r="D210" s="39">
        <v>259200</v>
      </c>
    </row>
    <row r="211" spans="1:4" customFormat="1" ht="12" outlineLevel="1" x14ac:dyDescent="0.2">
      <c r="A211" s="65"/>
      <c r="B211" s="66">
        <v>3510</v>
      </c>
      <c r="C211" s="39">
        <v>5015000</v>
      </c>
      <c r="D211" s="38"/>
    </row>
    <row r="212" spans="1:4" customFormat="1" ht="24" outlineLevel="2" x14ac:dyDescent="0.2">
      <c r="A212" s="67"/>
      <c r="B212" s="68" t="s">
        <v>112</v>
      </c>
      <c r="C212" s="59">
        <v>5015000</v>
      </c>
      <c r="D212" s="58"/>
    </row>
    <row r="213" spans="1:4" customFormat="1" ht="12" x14ac:dyDescent="0.2">
      <c r="A213" s="60"/>
      <c r="B213" s="62" t="s">
        <v>97</v>
      </c>
      <c r="C213" s="63">
        <v>5415000</v>
      </c>
      <c r="D213" s="63">
        <v>6890144.1900000004</v>
      </c>
    </row>
    <row r="214" spans="1:4" customFormat="1" ht="12" x14ac:dyDescent="0.2">
      <c r="A214" s="60"/>
      <c r="B214" s="62" t="s">
        <v>98</v>
      </c>
      <c r="C214" s="63">
        <v>2363967.37</v>
      </c>
      <c r="D214" s="64"/>
    </row>
  </sheetData>
  <mergeCells count="36">
    <mergeCell ref="A192:A193"/>
    <mergeCell ref="C192:C193"/>
    <mergeCell ref="D192:D193"/>
    <mergeCell ref="B101:C101"/>
    <mergeCell ref="D101:E101"/>
    <mergeCell ref="B127:C127"/>
    <mergeCell ref="D127:E127"/>
    <mergeCell ref="E31:E32"/>
    <mergeCell ref="F31:F32"/>
    <mergeCell ref="A156:A157"/>
    <mergeCell ref="C156:C157"/>
    <mergeCell ref="D156:D157"/>
    <mergeCell ref="F101:G101"/>
    <mergeCell ref="F127:G127"/>
    <mergeCell ref="A85:A86"/>
    <mergeCell ref="C85:C86"/>
    <mergeCell ref="D85:D86"/>
    <mergeCell ref="G31:G32"/>
    <mergeCell ref="A66:A67"/>
    <mergeCell ref="B66:B67"/>
    <mergeCell ref="C66:C67"/>
    <mergeCell ref="D66:D67"/>
    <mergeCell ref="E66:E67"/>
    <mergeCell ref="F66:F67"/>
    <mergeCell ref="G66:G67"/>
    <mergeCell ref="A54:A55"/>
    <mergeCell ref="B54:B55"/>
    <mergeCell ref="E54:E55"/>
    <mergeCell ref="F54:F55"/>
    <mergeCell ref="G54:G55"/>
    <mergeCell ref="A31:A32"/>
    <mergeCell ref="B31:B32"/>
    <mergeCell ref="C31:C32"/>
    <mergeCell ref="C54:C55"/>
    <mergeCell ref="D54:D55"/>
    <mergeCell ref="D31:D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5" workbookViewId="0">
      <selection activeCell="A26" sqref="A26"/>
    </sheetView>
  </sheetViews>
  <sheetFormatPr defaultRowHeight="12.75" outlineLevelCol="1" x14ac:dyDescent="0.2"/>
  <cols>
    <col min="1" max="1" width="55.28515625" style="82" customWidth="1"/>
    <col min="2" max="2" width="0.5703125" style="82" customWidth="1"/>
    <col min="3" max="7" width="13.7109375" style="82" hidden="1" customWidth="1" outlineLevel="1"/>
    <col min="8" max="8" width="17.140625" style="82" customWidth="1" collapsed="1"/>
    <col min="9" max="9" width="0.5703125" style="82" customWidth="1"/>
    <col min="10" max="10" width="15.7109375" style="82" customWidth="1"/>
    <col min="11" max="11" width="9.140625" style="82" customWidth="1"/>
    <col min="12" max="16384" width="9.140625" style="82"/>
  </cols>
  <sheetData>
    <row r="1" spans="1:10" x14ac:dyDescent="0.2">
      <c r="A1" s="70" t="s">
        <v>135</v>
      </c>
    </row>
    <row r="2" spans="1:10" x14ac:dyDescent="0.2">
      <c r="A2" s="107" t="s">
        <v>683</v>
      </c>
    </row>
    <row r="3" spans="1:10" x14ac:dyDescent="0.2">
      <c r="A3" s="71"/>
    </row>
    <row r="4" spans="1:10" x14ac:dyDescent="0.2">
      <c r="A4" s="83" t="s">
        <v>225</v>
      </c>
    </row>
    <row r="5" spans="1:10" x14ac:dyDescent="0.2">
      <c r="A5" s="83" t="s">
        <v>226</v>
      </c>
    </row>
    <row r="6" spans="1:10" ht="14.25" x14ac:dyDescent="0.2">
      <c r="A6" s="93"/>
    </row>
    <row r="8" spans="1:10" x14ac:dyDescent="0.2">
      <c r="H8" s="187"/>
      <c r="I8" s="187"/>
      <c r="J8" s="109" t="s">
        <v>200</v>
      </c>
    </row>
    <row r="9" spans="1:10" ht="25.5" x14ac:dyDescent="0.2">
      <c r="A9" s="94"/>
      <c r="C9" s="143" t="s">
        <v>210</v>
      </c>
      <c r="D9" s="143" t="s">
        <v>211</v>
      </c>
      <c r="H9" s="84" t="s">
        <v>214</v>
      </c>
      <c r="J9" s="84" t="s">
        <v>215</v>
      </c>
    </row>
    <row r="10" spans="1:10" x14ac:dyDescent="0.2">
      <c r="A10" s="95" t="s">
        <v>179</v>
      </c>
      <c r="C10" s="116"/>
      <c r="D10" s="116"/>
      <c r="E10" s="116"/>
      <c r="F10" s="116"/>
      <c r="G10" s="116"/>
      <c r="H10" s="116">
        <f>SUM(C10:G10)</f>
        <v>0</v>
      </c>
      <c r="J10" s="116">
        <v>13266</v>
      </c>
    </row>
    <row r="11" spans="1:10" x14ac:dyDescent="0.2">
      <c r="A11" s="95" t="s">
        <v>180</v>
      </c>
      <c r="C11" s="116"/>
      <c r="D11" s="116"/>
      <c r="E11" s="116"/>
      <c r="F11" s="116"/>
      <c r="G11" s="116"/>
      <c r="H11" s="116">
        <f t="shared" ref="H11:H22" si="0">SUM(C11:G11)</f>
        <v>0</v>
      </c>
      <c r="J11" s="116">
        <v>186</v>
      </c>
    </row>
    <row r="12" spans="1:10" x14ac:dyDescent="0.2">
      <c r="A12" s="95" t="s">
        <v>181</v>
      </c>
      <c r="C12" s="116"/>
      <c r="D12" s="116"/>
      <c r="E12" s="116"/>
      <c r="F12" s="116"/>
      <c r="G12" s="116"/>
      <c r="H12" s="116">
        <f t="shared" si="0"/>
        <v>0</v>
      </c>
      <c r="J12" s="116">
        <f>7926+6946-J14+6351</f>
        <v>14336</v>
      </c>
    </row>
    <row r="13" spans="1:10" x14ac:dyDescent="0.2">
      <c r="A13" s="97" t="s">
        <v>182</v>
      </c>
      <c r="C13" s="182">
        <f t="shared" ref="C13:H13" si="1">SUM(C10:C12)</f>
        <v>0</v>
      </c>
      <c r="D13" s="182">
        <f t="shared" si="1"/>
        <v>0</v>
      </c>
      <c r="E13" s="182">
        <f t="shared" si="1"/>
        <v>0</v>
      </c>
      <c r="F13" s="182">
        <f t="shared" si="1"/>
        <v>0</v>
      </c>
      <c r="G13" s="182">
        <f t="shared" si="1"/>
        <v>0</v>
      </c>
      <c r="H13" s="182">
        <f t="shared" si="1"/>
        <v>0</v>
      </c>
      <c r="J13" s="182">
        <f>SUM(J10:J12)</f>
        <v>27788</v>
      </c>
    </row>
    <row r="14" spans="1:10" x14ac:dyDescent="0.2">
      <c r="A14" s="95" t="s">
        <v>183</v>
      </c>
      <c r="C14" s="116">
        <f>ROUND((TDSheet!D6+TDSheet!D7)/1000,0)</f>
        <v>4138</v>
      </c>
      <c r="D14" s="116"/>
      <c r="E14" s="116"/>
      <c r="F14" s="116"/>
      <c r="G14" s="116"/>
      <c r="H14" s="116">
        <f t="shared" si="0"/>
        <v>4138</v>
      </c>
      <c r="J14" s="116">
        <f>264+6623</f>
        <v>6887</v>
      </c>
    </row>
    <row r="15" spans="1:10" x14ac:dyDescent="0.2">
      <c r="A15" s="95" t="s">
        <v>184</v>
      </c>
      <c r="C15" s="116">
        <f>-ROUND(TDSheet!C9/1000,0)</f>
        <v>-74005</v>
      </c>
      <c r="D15" s="116"/>
      <c r="E15" s="116"/>
      <c r="F15" s="116"/>
      <c r="G15" s="116"/>
      <c r="H15" s="116">
        <f t="shared" si="0"/>
        <v>-74005</v>
      </c>
      <c r="J15" s="116">
        <v>-71430</v>
      </c>
    </row>
    <row r="16" spans="1:10" x14ac:dyDescent="0.2">
      <c r="A16" s="95" t="s">
        <v>185</v>
      </c>
      <c r="C16" s="116">
        <f>-ROUND('ОСВ 1 кв'!E39/1000,0)</f>
        <v>-18</v>
      </c>
      <c r="D16" s="116"/>
      <c r="E16" s="116"/>
      <c r="F16" s="116"/>
      <c r="G16" s="116"/>
      <c r="H16" s="116">
        <f t="shared" si="0"/>
        <v>-18</v>
      </c>
      <c r="J16" s="87">
        <f>-ROUND(('ОСВ 1 кв'!G249+'ОСВ 1 кв'!G257)/1000,0)</f>
        <v>-104</v>
      </c>
    </row>
    <row r="17" spans="1:12" x14ac:dyDescent="0.2">
      <c r="A17" s="95" t="s">
        <v>186</v>
      </c>
      <c r="C17" s="116">
        <f>-ROUND(TDSheet!C8/1000,0)-C16-C18</f>
        <v>-789</v>
      </c>
      <c r="D17" s="116">
        <f>-ROUND((TDSheet!C21-TDSheet!D92)/1000,0)-D16-D18</f>
        <v>-5837</v>
      </c>
      <c r="E17" s="116"/>
      <c r="F17" s="116"/>
      <c r="G17" s="116"/>
      <c r="H17" s="116">
        <f t="shared" si="0"/>
        <v>-6626</v>
      </c>
      <c r="J17" s="116">
        <f>-22370-J16-J18</f>
        <v>-14913</v>
      </c>
    </row>
    <row r="18" spans="1:12" x14ac:dyDescent="0.2">
      <c r="A18" s="95" t="s">
        <v>187</v>
      </c>
      <c r="C18" s="116">
        <f>-ROUND(TDSheet!D38/1000,0)</f>
        <v>-171</v>
      </c>
      <c r="D18" s="116">
        <f>-ROUND((TDSheet!D70-TDSheet!D91)/1000,0)</f>
        <v>-240</v>
      </c>
      <c r="E18" s="116"/>
      <c r="F18" s="116"/>
      <c r="G18" s="116"/>
      <c r="H18" s="116">
        <f t="shared" si="0"/>
        <v>-411</v>
      </c>
      <c r="J18" s="87">
        <v>-7353</v>
      </c>
      <c r="L18" s="82" t="s">
        <v>287</v>
      </c>
    </row>
    <row r="19" spans="1:12" ht="25.5" x14ac:dyDescent="0.2">
      <c r="A19" s="96" t="s">
        <v>188</v>
      </c>
      <c r="C19" s="116"/>
      <c r="D19" s="116"/>
      <c r="E19" s="116"/>
      <c r="F19" s="116"/>
      <c r="G19" s="116"/>
      <c r="H19" s="116">
        <f t="shared" si="0"/>
        <v>0</v>
      </c>
      <c r="J19" s="116">
        <v>-2299730</v>
      </c>
    </row>
    <row r="20" spans="1:12" x14ac:dyDescent="0.2">
      <c r="A20" s="95" t="s">
        <v>189</v>
      </c>
      <c r="C20" s="116"/>
      <c r="D20" s="116">
        <f>-ROUND(TDSheet!D92/1000,0)-1</f>
        <v>-23</v>
      </c>
      <c r="E20" s="116"/>
      <c r="F20" s="116"/>
      <c r="G20" s="116"/>
      <c r="H20" s="116">
        <f t="shared" si="0"/>
        <v>-23</v>
      </c>
      <c r="J20" s="116">
        <f>-(13151+2420+20)</f>
        <v>-15591</v>
      </c>
    </row>
    <row r="21" spans="1:12" x14ac:dyDescent="0.2">
      <c r="A21" s="98" t="s">
        <v>190</v>
      </c>
      <c r="C21" s="116"/>
      <c r="D21" s="116"/>
      <c r="E21" s="116"/>
      <c r="F21" s="116"/>
      <c r="G21" s="116"/>
      <c r="H21" s="116">
        <f t="shared" si="0"/>
        <v>0</v>
      </c>
      <c r="J21" s="87">
        <v>-12</v>
      </c>
      <c r="L21" s="82" t="s">
        <v>217</v>
      </c>
    </row>
    <row r="22" spans="1:12" x14ac:dyDescent="0.2">
      <c r="A22" s="96" t="s">
        <v>216</v>
      </c>
      <c r="C22" s="116"/>
      <c r="D22" s="116"/>
      <c r="E22" s="116"/>
      <c r="F22" s="116"/>
      <c r="G22" s="116"/>
      <c r="H22" s="116">
        <f t="shared" si="0"/>
        <v>0</v>
      </c>
      <c r="J22" s="116">
        <v>30</v>
      </c>
    </row>
    <row r="23" spans="1:12" x14ac:dyDescent="0.2">
      <c r="A23" s="97" t="s">
        <v>191</v>
      </c>
      <c r="C23" s="182">
        <f t="shared" ref="C23:H23" si="2">SUM(C14:C22)</f>
        <v>-70845</v>
      </c>
      <c r="D23" s="182">
        <f t="shared" si="2"/>
        <v>-6100</v>
      </c>
      <c r="E23" s="182">
        <f t="shared" si="2"/>
        <v>0</v>
      </c>
      <c r="F23" s="182">
        <f t="shared" si="2"/>
        <v>0</v>
      </c>
      <c r="G23" s="182">
        <f t="shared" si="2"/>
        <v>0</v>
      </c>
      <c r="H23" s="182">
        <f t="shared" si="2"/>
        <v>-76945</v>
      </c>
      <c r="J23" s="182">
        <f>SUM(J14:J22)</f>
        <v>-2402216</v>
      </c>
    </row>
    <row r="24" spans="1:12" x14ac:dyDescent="0.2">
      <c r="A24" s="97" t="s">
        <v>192</v>
      </c>
      <c r="C24" s="182">
        <f t="shared" ref="C24:H24" si="3">C13+C23</f>
        <v>-70845</v>
      </c>
      <c r="D24" s="182">
        <f t="shared" si="3"/>
        <v>-6100</v>
      </c>
      <c r="E24" s="182">
        <f t="shared" si="3"/>
        <v>0</v>
      </c>
      <c r="F24" s="182">
        <f t="shared" si="3"/>
        <v>0</v>
      </c>
      <c r="G24" s="182">
        <f t="shared" si="3"/>
        <v>0</v>
      </c>
      <c r="H24" s="182">
        <f t="shared" si="3"/>
        <v>-76945</v>
      </c>
      <c r="J24" s="182">
        <f>J13+J23</f>
        <v>-2374428</v>
      </c>
    </row>
    <row r="25" spans="1:12" x14ac:dyDescent="0.2">
      <c r="A25" s="96" t="s">
        <v>193</v>
      </c>
      <c r="C25" s="116"/>
      <c r="D25" s="116"/>
      <c r="E25" s="116"/>
      <c r="F25" s="116"/>
      <c r="G25" s="116"/>
      <c r="H25" s="116">
        <f t="shared" ref="H25" si="4">SUM(C25:G25)</f>
        <v>0</v>
      </c>
      <c r="J25" s="116"/>
    </row>
    <row r="26" spans="1:12" x14ac:dyDescent="0.2">
      <c r="A26" s="97" t="s">
        <v>194</v>
      </c>
      <c r="C26" s="182">
        <f t="shared" ref="C26:H26" si="5">SUM(C24:C25)</f>
        <v>-70845</v>
      </c>
      <c r="D26" s="182">
        <f t="shared" si="5"/>
        <v>-6100</v>
      </c>
      <c r="E26" s="182">
        <f t="shared" si="5"/>
        <v>0</v>
      </c>
      <c r="F26" s="182">
        <f t="shared" si="5"/>
        <v>0</v>
      </c>
      <c r="G26" s="182">
        <f t="shared" si="5"/>
        <v>0</v>
      </c>
      <c r="H26" s="182">
        <f t="shared" si="5"/>
        <v>-76945</v>
      </c>
      <c r="J26" s="182">
        <f>SUM(J24:J25)</f>
        <v>-2374428</v>
      </c>
    </row>
    <row r="27" spans="1:12" x14ac:dyDescent="0.2">
      <c r="A27" s="95" t="s">
        <v>195</v>
      </c>
      <c r="C27" s="116"/>
      <c r="D27" s="116"/>
      <c r="E27" s="116"/>
      <c r="F27" s="116"/>
      <c r="G27" s="116"/>
      <c r="H27" s="116">
        <f t="shared" ref="H27" si="6">SUM(C27:G27)</f>
        <v>0</v>
      </c>
      <c r="J27" s="116">
        <v>-510</v>
      </c>
    </row>
    <row r="28" spans="1:12" x14ac:dyDescent="0.2">
      <c r="A28" s="99" t="s">
        <v>196</v>
      </c>
      <c r="C28" s="182">
        <f>SUM(C26:C27)</f>
        <v>-70845</v>
      </c>
      <c r="D28" s="182">
        <f t="shared" ref="D28:J28" si="7">SUM(D26:D27)</f>
        <v>-6100</v>
      </c>
      <c r="E28" s="182">
        <f t="shared" si="7"/>
        <v>0</v>
      </c>
      <c r="F28" s="182">
        <f t="shared" si="7"/>
        <v>0</v>
      </c>
      <c r="G28" s="182">
        <f t="shared" si="7"/>
        <v>0</v>
      </c>
      <c r="H28" s="182">
        <f t="shared" si="7"/>
        <v>-76945</v>
      </c>
      <c r="J28" s="182">
        <f t="shared" si="7"/>
        <v>-2374938</v>
      </c>
    </row>
    <row r="29" spans="1:12" x14ac:dyDescent="0.2">
      <c r="A29" s="100" t="s">
        <v>197</v>
      </c>
      <c r="C29" s="116">
        <f>C28-C30</f>
        <v>-70845</v>
      </c>
      <c r="D29" s="116">
        <f>D28-D30</f>
        <v>-5490</v>
      </c>
      <c r="E29" s="116">
        <f>E28-E30</f>
        <v>0</v>
      </c>
      <c r="F29" s="116">
        <f>F28-F30</f>
        <v>0</v>
      </c>
      <c r="G29" s="116">
        <f>G28-G30</f>
        <v>0</v>
      </c>
      <c r="H29" s="116">
        <f>SUM(C29:G29)</f>
        <v>-76335</v>
      </c>
      <c r="J29" s="116">
        <f>J28-J30</f>
        <v>-2374938</v>
      </c>
    </row>
    <row r="30" spans="1:12" x14ac:dyDescent="0.2">
      <c r="A30" s="100" t="s">
        <v>173</v>
      </c>
      <c r="C30" s="116"/>
      <c r="D30" s="116">
        <f>ROUND(D28*0.1,0)</f>
        <v>-610</v>
      </c>
      <c r="E30" s="116"/>
      <c r="F30" s="116"/>
      <c r="G30" s="116"/>
      <c r="H30" s="116">
        <f>SUM(C30:G30)</f>
        <v>-610</v>
      </c>
      <c r="J30" s="116">
        <v>0</v>
      </c>
    </row>
    <row r="31" spans="1:12" x14ac:dyDescent="0.2">
      <c r="A31" s="101" t="s">
        <v>198</v>
      </c>
      <c r="C31" s="145"/>
      <c r="D31" s="145"/>
      <c r="E31" s="145"/>
      <c r="F31" s="145"/>
      <c r="G31" s="145"/>
      <c r="H31" s="145">
        <f>SUM(C31:G31)</f>
        <v>0</v>
      </c>
      <c r="J31" s="116">
        <v>0</v>
      </c>
    </row>
    <row r="32" spans="1:12" x14ac:dyDescent="0.2">
      <c r="A32" s="102" t="s">
        <v>199</v>
      </c>
      <c r="C32" s="145">
        <f>C28+C31</f>
        <v>-70845</v>
      </c>
      <c r="D32" s="145">
        <f t="shared" ref="D32:G32" si="8">D28+D31</f>
        <v>-6100</v>
      </c>
      <c r="E32" s="145">
        <f t="shared" si="8"/>
        <v>0</v>
      </c>
      <c r="F32" s="145">
        <f t="shared" si="8"/>
        <v>0</v>
      </c>
      <c r="G32" s="145">
        <f t="shared" si="8"/>
        <v>0</v>
      </c>
      <c r="H32" s="145">
        <f>H28+H31</f>
        <v>-76945</v>
      </c>
      <c r="J32" s="145">
        <f>J28+J31</f>
        <v>-2374938</v>
      </c>
    </row>
    <row r="33" spans="1:10" x14ac:dyDescent="0.2">
      <c r="A33" s="100" t="s">
        <v>197</v>
      </c>
      <c r="C33" s="116">
        <f>C32-C34</f>
        <v>-70845</v>
      </c>
      <c r="D33" s="116">
        <f t="shared" ref="D33:G33" si="9">D32-D34</f>
        <v>-5490</v>
      </c>
      <c r="E33" s="116">
        <f t="shared" si="9"/>
        <v>0</v>
      </c>
      <c r="F33" s="116">
        <f t="shared" si="9"/>
        <v>0</v>
      </c>
      <c r="G33" s="116">
        <f t="shared" si="9"/>
        <v>0</v>
      </c>
      <c r="H33" s="116">
        <f>H32-H34</f>
        <v>-76335</v>
      </c>
      <c r="J33" s="116">
        <f>J32-J34</f>
        <v>-2374938</v>
      </c>
    </row>
    <row r="34" spans="1:10" x14ac:dyDescent="0.2">
      <c r="A34" s="100" t="s">
        <v>173</v>
      </c>
      <c r="C34" s="116">
        <f>C30</f>
        <v>0</v>
      </c>
      <c r="D34" s="116">
        <f t="shared" ref="D34:G34" si="10">D30</f>
        <v>-610</v>
      </c>
      <c r="E34" s="116">
        <f>E30</f>
        <v>0</v>
      </c>
      <c r="F34" s="116">
        <f t="shared" si="10"/>
        <v>0</v>
      </c>
      <c r="G34" s="116">
        <f t="shared" si="10"/>
        <v>0</v>
      </c>
      <c r="H34" s="116">
        <f>H30</f>
        <v>-610</v>
      </c>
      <c r="J34" s="116">
        <f>J30</f>
        <v>0</v>
      </c>
    </row>
    <row r="38" spans="1:10" x14ac:dyDescent="0.2">
      <c r="A38" s="82" t="s">
        <v>684</v>
      </c>
      <c r="H38" s="82" t="s">
        <v>353</v>
      </c>
    </row>
    <row r="41" spans="1:10" x14ac:dyDescent="0.2">
      <c r="A41" s="82" t="s">
        <v>685</v>
      </c>
      <c r="H41" s="82" t="s">
        <v>687</v>
      </c>
    </row>
  </sheetData>
  <pageMargins left="0.7" right="0.7" top="0.75" bottom="0.75" header="0.3" footer="0.3"/>
  <pageSetup paperSize="9" orientation="portrait" horizontalDpi="0" verticalDpi="0" r:id="rId1"/>
  <ignoredErrors>
    <ignoredError sqref="H27:H28 H26 H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opLeftCell="A7" workbookViewId="0">
      <selection activeCell="A27" sqref="A27:E30"/>
    </sheetView>
  </sheetViews>
  <sheetFormatPr defaultRowHeight="12.75" x14ac:dyDescent="0.2"/>
  <cols>
    <col min="1" max="1" width="39.7109375" style="106" customWidth="1"/>
    <col min="2" max="2" width="0.5703125" style="106" customWidth="1"/>
    <col min="3" max="3" width="10.7109375" style="106" customWidth="1"/>
    <col min="4" max="4" width="0.5703125" style="106" customWidth="1"/>
    <col min="5" max="5" width="15.7109375" style="106" customWidth="1"/>
    <col min="6" max="6" width="0.5703125" style="106" customWidth="1"/>
    <col min="7" max="7" width="10.7109375" style="106" customWidth="1"/>
    <col min="8" max="8" width="0.5703125" style="106" customWidth="1"/>
    <col min="9" max="9" width="16.85546875" style="106" customWidth="1"/>
    <col min="10" max="10" width="0.5703125" style="106" customWidth="1"/>
    <col min="11" max="11" width="13.7109375" style="106" customWidth="1"/>
    <col min="12" max="12" width="12.28515625" style="106" bestFit="1" customWidth="1"/>
    <col min="13" max="13" width="10.85546875" style="106" bestFit="1" customWidth="1"/>
    <col min="14" max="14" width="9.28515625" style="106" bestFit="1" customWidth="1"/>
    <col min="15" max="15" width="15.85546875" style="106" customWidth="1"/>
    <col min="16" max="16" width="15.28515625" style="106" customWidth="1"/>
    <col min="17" max="256" width="9.140625" style="106"/>
    <col min="257" max="257" width="2.7109375" style="106" customWidth="1"/>
    <col min="258" max="258" width="43.140625" style="106" customWidth="1"/>
    <col min="259" max="259" width="5.28515625" style="106" customWidth="1"/>
    <col min="260" max="260" width="11.85546875" style="106" customWidth="1"/>
    <col min="261" max="261" width="14" style="106" customWidth="1"/>
    <col min="262" max="263" width="0" style="106" hidden="1" customWidth="1"/>
    <col min="264" max="264" width="12" style="106" customWidth="1"/>
    <col min="265" max="265" width="13" style="106" customWidth="1"/>
    <col min="266" max="266" width="14" style="106" customWidth="1"/>
    <col min="267" max="267" width="13" style="106" customWidth="1"/>
    <col min="268" max="268" width="12.28515625" style="106" bestFit="1" customWidth="1"/>
    <col min="269" max="269" width="10.85546875" style="106" bestFit="1" customWidth="1"/>
    <col min="270" max="270" width="9.28515625" style="106" bestFit="1" customWidth="1"/>
    <col min="271" max="271" width="15.85546875" style="106" customWidth="1"/>
    <col min="272" max="272" width="15.28515625" style="106" customWidth="1"/>
    <col min="273" max="512" width="9.140625" style="106"/>
    <col min="513" max="513" width="2.7109375" style="106" customWidth="1"/>
    <col min="514" max="514" width="43.140625" style="106" customWidth="1"/>
    <col min="515" max="515" width="5.28515625" style="106" customWidth="1"/>
    <col min="516" max="516" width="11.85546875" style="106" customWidth="1"/>
    <col min="517" max="517" width="14" style="106" customWidth="1"/>
    <col min="518" max="519" width="0" style="106" hidden="1" customWidth="1"/>
    <col min="520" max="520" width="12" style="106" customWidth="1"/>
    <col min="521" max="521" width="13" style="106" customWidth="1"/>
    <col min="522" max="522" width="14" style="106" customWidth="1"/>
    <col min="523" max="523" width="13" style="106" customWidth="1"/>
    <col min="524" max="524" width="12.28515625" style="106" bestFit="1" customWidth="1"/>
    <col min="525" max="525" width="10.85546875" style="106" bestFit="1" customWidth="1"/>
    <col min="526" max="526" width="9.28515625" style="106" bestFit="1" customWidth="1"/>
    <col min="527" max="527" width="15.85546875" style="106" customWidth="1"/>
    <col min="528" max="528" width="15.28515625" style="106" customWidth="1"/>
    <col min="529" max="768" width="9.140625" style="106"/>
    <col min="769" max="769" width="2.7109375" style="106" customWidth="1"/>
    <col min="770" max="770" width="43.140625" style="106" customWidth="1"/>
    <col min="771" max="771" width="5.28515625" style="106" customWidth="1"/>
    <col min="772" max="772" width="11.85546875" style="106" customWidth="1"/>
    <col min="773" max="773" width="14" style="106" customWidth="1"/>
    <col min="774" max="775" width="0" style="106" hidden="1" customWidth="1"/>
    <col min="776" max="776" width="12" style="106" customWidth="1"/>
    <col min="777" max="777" width="13" style="106" customWidth="1"/>
    <col min="778" max="778" width="14" style="106" customWidth="1"/>
    <col min="779" max="779" width="13" style="106" customWidth="1"/>
    <col min="780" max="780" width="12.28515625" style="106" bestFit="1" customWidth="1"/>
    <col min="781" max="781" width="10.85546875" style="106" bestFit="1" customWidth="1"/>
    <col min="782" max="782" width="9.28515625" style="106" bestFit="1" customWidth="1"/>
    <col min="783" max="783" width="15.85546875" style="106" customWidth="1"/>
    <col min="784" max="784" width="15.28515625" style="106" customWidth="1"/>
    <col min="785" max="1024" width="9.140625" style="106"/>
    <col min="1025" max="1025" width="2.7109375" style="106" customWidth="1"/>
    <col min="1026" max="1026" width="43.140625" style="106" customWidth="1"/>
    <col min="1027" max="1027" width="5.28515625" style="106" customWidth="1"/>
    <col min="1028" max="1028" width="11.85546875" style="106" customWidth="1"/>
    <col min="1029" max="1029" width="14" style="106" customWidth="1"/>
    <col min="1030" max="1031" width="0" style="106" hidden="1" customWidth="1"/>
    <col min="1032" max="1032" width="12" style="106" customWidth="1"/>
    <col min="1033" max="1033" width="13" style="106" customWidth="1"/>
    <col min="1034" max="1034" width="14" style="106" customWidth="1"/>
    <col min="1035" max="1035" width="13" style="106" customWidth="1"/>
    <col min="1036" max="1036" width="12.28515625" style="106" bestFit="1" customWidth="1"/>
    <col min="1037" max="1037" width="10.85546875" style="106" bestFit="1" customWidth="1"/>
    <col min="1038" max="1038" width="9.28515625" style="106" bestFit="1" customWidth="1"/>
    <col min="1039" max="1039" width="15.85546875" style="106" customWidth="1"/>
    <col min="1040" max="1040" width="15.28515625" style="106" customWidth="1"/>
    <col min="1041" max="1280" width="9.140625" style="106"/>
    <col min="1281" max="1281" width="2.7109375" style="106" customWidth="1"/>
    <col min="1282" max="1282" width="43.140625" style="106" customWidth="1"/>
    <col min="1283" max="1283" width="5.28515625" style="106" customWidth="1"/>
    <col min="1284" max="1284" width="11.85546875" style="106" customWidth="1"/>
    <col min="1285" max="1285" width="14" style="106" customWidth="1"/>
    <col min="1286" max="1287" width="0" style="106" hidden="1" customWidth="1"/>
    <col min="1288" max="1288" width="12" style="106" customWidth="1"/>
    <col min="1289" max="1289" width="13" style="106" customWidth="1"/>
    <col min="1290" max="1290" width="14" style="106" customWidth="1"/>
    <col min="1291" max="1291" width="13" style="106" customWidth="1"/>
    <col min="1292" max="1292" width="12.28515625" style="106" bestFit="1" customWidth="1"/>
    <col min="1293" max="1293" width="10.85546875" style="106" bestFit="1" customWidth="1"/>
    <col min="1294" max="1294" width="9.28515625" style="106" bestFit="1" customWidth="1"/>
    <col min="1295" max="1295" width="15.85546875" style="106" customWidth="1"/>
    <col min="1296" max="1296" width="15.28515625" style="106" customWidth="1"/>
    <col min="1297" max="1536" width="9.140625" style="106"/>
    <col min="1537" max="1537" width="2.7109375" style="106" customWidth="1"/>
    <col min="1538" max="1538" width="43.140625" style="106" customWidth="1"/>
    <col min="1539" max="1539" width="5.28515625" style="106" customWidth="1"/>
    <col min="1540" max="1540" width="11.85546875" style="106" customWidth="1"/>
    <col min="1541" max="1541" width="14" style="106" customWidth="1"/>
    <col min="1542" max="1543" width="0" style="106" hidden="1" customWidth="1"/>
    <col min="1544" max="1544" width="12" style="106" customWidth="1"/>
    <col min="1545" max="1545" width="13" style="106" customWidth="1"/>
    <col min="1546" max="1546" width="14" style="106" customWidth="1"/>
    <col min="1547" max="1547" width="13" style="106" customWidth="1"/>
    <col min="1548" max="1548" width="12.28515625" style="106" bestFit="1" customWidth="1"/>
    <col min="1549" max="1549" width="10.85546875" style="106" bestFit="1" customWidth="1"/>
    <col min="1550" max="1550" width="9.28515625" style="106" bestFit="1" customWidth="1"/>
    <col min="1551" max="1551" width="15.85546875" style="106" customWidth="1"/>
    <col min="1552" max="1552" width="15.28515625" style="106" customWidth="1"/>
    <col min="1553" max="1792" width="9.140625" style="106"/>
    <col min="1793" max="1793" width="2.7109375" style="106" customWidth="1"/>
    <col min="1794" max="1794" width="43.140625" style="106" customWidth="1"/>
    <col min="1795" max="1795" width="5.28515625" style="106" customWidth="1"/>
    <col min="1796" max="1796" width="11.85546875" style="106" customWidth="1"/>
    <col min="1797" max="1797" width="14" style="106" customWidth="1"/>
    <col min="1798" max="1799" width="0" style="106" hidden="1" customWidth="1"/>
    <col min="1800" max="1800" width="12" style="106" customWidth="1"/>
    <col min="1801" max="1801" width="13" style="106" customWidth="1"/>
    <col min="1802" max="1802" width="14" style="106" customWidth="1"/>
    <col min="1803" max="1803" width="13" style="106" customWidth="1"/>
    <col min="1804" max="1804" width="12.28515625" style="106" bestFit="1" customWidth="1"/>
    <col min="1805" max="1805" width="10.85546875" style="106" bestFit="1" customWidth="1"/>
    <col min="1806" max="1806" width="9.28515625" style="106" bestFit="1" customWidth="1"/>
    <col min="1807" max="1807" width="15.85546875" style="106" customWidth="1"/>
    <col min="1808" max="1808" width="15.28515625" style="106" customWidth="1"/>
    <col min="1809" max="2048" width="9.140625" style="106"/>
    <col min="2049" max="2049" width="2.7109375" style="106" customWidth="1"/>
    <col min="2050" max="2050" width="43.140625" style="106" customWidth="1"/>
    <col min="2051" max="2051" width="5.28515625" style="106" customWidth="1"/>
    <col min="2052" max="2052" width="11.85546875" style="106" customWidth="1"/>
    <col min="2053" max="2053" width="14" style="106" customWidth="1"/>
    <col min="2054" max="2055" width="0" style="106" hidden="1" customWidth="1"/>
    <col min="2056" max="2056" width="12" style="106" customWidth="1"/>
    <col min="2057" max="2057" width="13" style="106" customWidth="1"/>
    <col min="2058" max="2058" width="14" style="106" customWidth="1"/>
    <col min="2059" max="2059" width="13" style="106" customWidth="1"/>
    <col min="2060" max="2060" width="12.28515625" style="106" bestFit="1" customWidth="1"/>
    <col min="2061" max="2061" width="10.85546875" style="106" bestFit="1" customWidth="1"/>
    <col min="2062" max="2062" width="9.28515625" style="106" bestFit="1" customWidth="1"/>
    <col min="2063" max="2063" width="15.85546875" style="106" customWidth="1"/>
    <col min="2064" max="2064" width="15.28515625" style="106" customWidth="1"/>
    <col min="2065" max="2304" width="9.140625" style="106"/>
    <col min="2305" max="2305" width="2.7109375" style="106" customWidth="1"/>
    <col min="2306" max="2306" width="43.140625" style="106" customWidth="1"/>
    <col min="2307" max="2307" width="5.28515625" style="106" customWidth="1"/>
    <col min="2308" max="2308" width="11.85546875" style="106" customWidth="1"/>
    <col min="2309" max="2309" width="14" style="106" customWidth="1"/>
    <col min="2310" max="2311" width="0" style="106" hidden="1" customWidth="1"/>
    <col min="2312" max="2312" width="12" style="106" customWidth="1"/>
    <col min="2313" max="2313" width="13" style="106" customWidth="1"/>
    <col min="2314" max="2314" width="14" style="106" customWidth="1"/>
    <col min="2315" max="2315" width="13" style="106" customWidth="1"/>
    <col min="2316" max="2316" width="12.28515625" style="106" bestFit="1" customWidth="1"/>
    <col min="2317" max="2317" width="10.85546875" style="106" bestFit="1" customWidth="1"/>
    <col min="2318" max="2318" width="9.28515625" style="106" bestFit="1" customWidth="1"/>
    <col min="2319" max="2319" width="15.85546875" style="106" customWidth="1"/>
    <col min="2320" max="2320" width="15.28515625" style="106" customWidth="1"/>
    <col min="2321" max="2560" width="9.140625" style="106"/>
    <col min="2561" max="2561" width="2.7109375" style="106" customWidth="1"/>
    <col min="2562" max="2562" width="43.140625" style="106" customWidth="1"/>
    <col min="2563" max="2563" width="5.28515625" style="106" customWidth="1"/>
    <col min="2564" max="2564" width="11.85546875" style="106" customWidth="1"/>
    <col min="2565" max="2565" width="14" style="106" customWidth="1"/>
    <col min="2566" max="2567" width="0" style="106" hidden="1" customWidth="1"/>
    <col min="2568" max="2568" width="12" style="106" customWidth="1"/>
    <col min="2569" max="2569" width="13" style="106" customWidth="1"/>
    <col min="2570" max="2570" width="14" style="106" customWidth="1"/>
    <col min="2571" max="2571" width="13" style="106" customWidth="1"/>
    <col min="2572" max="2572" width="12.28515625" style="106" bestFit="1" customWidth="1"/>
    <col min="2573" max="2573" width="10.85546875" style="106" bestFit="1" customWidth="1"/>
    <col min="2574" max="2574" width="9.28515625" style="106" bestFit="1" customWidth="1"/>
    <col min="2575" max="2575" width="15.85546875" style="106" customWidth="1"/>
    <col min="2576" max="2576" width="15.28515625" style="106" customWidth="1"/>
    <col min="2577" max="2816" width="9.140625" style="106"/>
    <col min="2817" max="2817" width="2.7109375" style="106" customWidth="1"/>
    <col min="2818" max="2818" width="43.140625" style="106" customWidth="1"/>
    <col min="2819" max="2819" width="5.28515625" style="106" customWidth="1"/>
    <col min="2820" max="2820" width="11.85546875" style="106" customWidth="1"/>
    <col min="2821" max="2821" width="14" style="106" customWidth="1"/>
    <col min="2822" max="2823" width="0" style="106" hidden="1" customWidth="1"/>
    <col min="2824" max="2824" width="12" style="106" customWidth="1"/>
    <col min="2825" max="2825" width="13" style="106" customWidth="1"/>
    <col min="2826" max="2826" width="14" style="106" customWidth="1"/>
    <col min="2827" max="2827" width="13" style="106" customWidth="1"/>
    <col min="2828" max="2828" width="12.28515625" style="106" bestFit="1" customWidth="1"/>
    <col min="2829" max="2829" width="10.85546875" style="106" bestFit="1" customWidth="1"/>
    <col min="2830" max="2830" width="9.28515625" style="106" bestFit="1" customWidth="1"/>
    <col min="2831" max="2831" width="15.85546875" style="106" customWidth="1"/>
    <col min="2832" max="2832" width="15.28515625" style="106" customWidth="1"/>
    <col min="2833" max="3072" width="9.140625" style="106"/>
    <col min="3073" max="3073" width="2.7109375" style="106" customWidth="1"/>
    <col min="3074" max="3074" width="43.140625" style="106" customWidth="1"/>
    <col min="3075" max="3075" width="5.28515625" style="106" customWidth="1"/>
    <col min="3076" max="3076" width="11.85546875" style="106" customWidth="1"/>
    <col min="3077" max="3077" width="14" style="106" customWidth="1"/>
    <col min="3078" max="3079" width="0" style="106" hidden="1" customWidth="1"/>
    <col min="3080" max="3080" width="12" style="106" customWidth="1"/>
    <col min="3081" max="3081" width="13" style="106" customWidth="1"/>
    <col min="3082" max="3082" width="14" style="106" customWidth="1"/>
    <col min="3083" max="3083" width="13" style="106" customWidth="1"/>
    <col min="3084" max="3084" width="12.28515625" style="106" bestFit="1" customWidth="1"/>
    <col min="3085" max="3085" width="10.85546875" style="106" bestFit="1" customWidth="1"/>
    <col min="3086" max="3086" width="9.28515625" style="106" bestFit="1" customWidth="1"/>
    <col min="3087" max="3087" width="15.85546875" style="106" customWidth="1"/>
    <col min="3088" max="3088" width="15.28515625" style="106" customWidth="1"/>
    <col min="3089" max="3328" width="9.140625" style="106"/>
    <col min="3329" max="3329" width="2.7109375" style="106" customWidth="1"/>
    <col min="3330" max="3330" width="43.140625" style="106" customWidth="1"/>
    <col min="3331" max="3331" width="5.28515625" style="106" customWidth="1"/>
    <col min="3332" max="3332" width="11.85546875" style="106" customWidth="1"/>
    <col min="3333" max="3333" width="14" style="106" customWidth="1"/>
    <col min="3334" max="3335" width="0" style="106" hidden="1" customWidth="1"/>
    <col min="3336" max="3336" width="12" style="106" customWidth="1"/>
    <col min="3337" max="3337" width="13" style="106" customWidth="1"/>
    <col min="3338" max="3338" width="14" style="106" customWidth="1"/>
    <col min="3339" max="3339" width="13" style="106" customWidth="1"/>
    <col min="3340" max="3340" width="12.28515625" style="106" bestFit="1" customWidth="1"/>
    <col min="3341" max="3341" width="10.85546875" style="106" bestFit="1" customWidth="1"/>
    <col min="3342" max="3342" width="9.28515625" style="106" bestFit="1" customWidth="1"/>
    <col min="3343" max="3343" width="15.85546875" style="106" customWidth="1"/>
    <col min="3344" max="3344" width="15.28515625" style="106" customWidth="1"/>
    <col min="3345" max="3584" width="9.140625" style="106"/>
    <col min="3585" max="3585" width="2.7109375" style="106" customWidth="1"/>
    <col min="3586" max="3586" width="43.140625" style="106" customWidth="1"/>
    <col min="3587" max="3587" width="5.28515625" style="106" customWidth="1"/>
    <col min="3588" max="3588" width="11.85546875" style="106" customWidth="1"/>
    <col min="3589" max="3589" width="14" style="106" customWidth="1"/>
    <col min="3590" max="3591" width="0" style="106" hidden="1" customWidth="1"/>
    <col min="3592" max="3592" width="12" style="106" customWidth="1"/>
    <col min="3593" max="3593" width="13" style="106" customWidth="1"/>
    <col min="3594" max="3594" width="14" style="106" customWidth="1"/>
    <col min="3595" max="3595" width="13" style="106" customWidth="1"/>
    <col min="3596" max="3596" width="12.28515625" style="106" bestFit="1" customWidth="1"/>
    <col min="3597" max="3597" width="10.85546875" style="106" bestFit="1" customWidth="1"/>
    <col min="3598" max="3598" width="9.28515625" style="106" bestFit="1" customWidth="1"/>
    <col min="3599" max="3599" width="15.85546875" style="106" customWidth="1"/>
    <col min="3600" max="3600" width="15.28515625" style="106" customWidth="1"/>
    <col min="3601" max="3840" width="9.140625" style="106"/>
    <col min="3841" max="3841" width="2.7109375" style="106" customWidth="1"/>
    <col min="3842" max="3842" width="43.140625" style="106" customWidth="1"/>
    <col min="3843" max="3843" width="5.28515625" style="106" customWidth="1"/>
    <col min="3844" max="3844" width="11.85546875" style="106" customWidth="1"/>
    <col min="3845" max="3845" width="14" style="106" customWidth="1"/>
    <col min="3846" max="3847" width="0" style="106" hidden="1" customWidth="1"/>
    <col min="3848" max="3848" width="12" style="106" customWidth="1"/>
    <col min="3849" max="3849" width="13" style="106" customWidth="1"/>
    <col min="3850" max="3850" width="14" style="106" customWidth="1"/>
    <col min="3851" max="3851" width="13" style="106" customWidth="1"/>
    <col min="3852" max="3852" width="12.28515625" style="106" bestFit="1" customWidth="1"/>
    <col min="3853" max="3853" width="10.85546875" style="106" bestFit="1" customWidth="1"/>
    <col min="3854" max="3854" width="9.28515625" style="106" bestFit="1" customWidth="1"/>
    <col min="3855" max="3855" width="15.85546875" style="106" customWidth="1"/>
    <col min="3856" max="3856" width="15.28515625" style="106" customWidth="1"/>
    <col min="3857" max="4096" width="9.140625" style="106"/>
    <col min="4097" max="4097" width="2.7109375" style="106" customWidth="1"/>
    <col min="4098" max="4098" width="43.140625" style="106" customWidth="1"/>
    <col min="4099" max="4099" width="5.28515625" style="106" customWidth="1"/>
    <col min="4100" max="4100" width="11.85546875" style="106" customWidth="1"/>
    <col min="4101" max="4101" width="14" style="106" customWidth="1"/>
    <col min="4102" max="4103" width="0" style="106" hidden="1" customWidth="1"/>
    <col min="4104" max="4104" width="12" style="106" customWidth="1"/>
    <col min="4105" max="4105" width="13" style="106" customWidth="1"/>
    <col min="4106" max="4106" width="14" style="106" customWidth="1"/>
    <col min="4107" max="4107" width="13" style="106" customWidth="1"/>
    <col min="4108" max="4108" width="12.28515625" style="106" bestFit="1" customWidth="1"/>
    <col min="4109" max="4109" width="10.85546875" style="106" bestFit="1" customWidth="1"/>
    <col min="4110" max="4110" width="9.28515625" style="106" bestFit="1" customWidth="1"/>
    <col min="4111" max="4111" width="15.85546875" style="106" customWidth="1"/>
    <col min="4112" max="4112" width="15.28515625" style="106" customWidth="1"/>
    <col min="4113" max="4352" width="9.140625" style="106"/>
    <col min="4353" max="4353" width="2.7109375" style="106" customWidth="1"/>
    <col min="4354" max="4354" width="43.140625" style="106" customWidth="1"/>
    <col min="4355" max="4355" width="5.28515625" style="106" customWidth="1"/>
    <col min="4356" max="4356" width="11.85546875" style="106" customWidth="1"/>
    <col min="4357" max="4357" width="14" style="106" customWidth="1"/>
    <col min="4358" max="4359" width="0" style="106" hidden="1" customWidth="1"/>
    <col min="4360" max="4360" width="12" style="106" customWidth="1"/>
    <col min="4361" max="4361" width="13" style="106" customWidth="1"/>
    <col min="4362" max="4362" width="14" style="106" customWidth="1"/>
    <col min="4363" max="4363" width="13" style="106" customWidth="1"/>
    <col min="4364" max="4364" width="12.28515625" style="106" bestFit="1" customWidth="1"/>
    <col min="4365" max="4365" width="10.85546875" style="106" bestFit="1" customWidth="1"/>
    <col min="4366" max="4366" width="9.28515625" style="106" bestFit="1" customWidth="1"/>
    <col min="4367" max="4367" width="15.85546875" style="106" customWidth="1"/>
    <col min="4368" max="4368" width="15.28515625" style="106" customWidth="1"/>
    <col min="4369" max="4608" width="9.140625" style="106"/>
    <col min="4609" max="4609" width="2.7109375" style="106" customWidth="1"/>
    <col min="4610" max="4610" width="43.140625" style="106" customWidth="1"/>
    <col min="4611" max="4611" width="5.28515625" style="106" customWidth="1"/>
    <col min="4612" max="4612" width="11.85546875" style="106" customWidth="1"/>
    <col min="4613" max="4613" width="14" style="106" customWidth="1"/>
    <col min="4614" max="4615" width="0" style="106" hidden="1" customWidth="1"/>
    <col min="4616" max="4616" width="12" style="106" customWidth="1"/>
    <col min="4617" max="4617" width="13" style="106" customWidth="1"/>
    <col min="4618" max="4618" width="14" style="106" customWidth="1"/>
    <col min="4619" max="4619" width="13" style="106" customWidth="1"/>
    <col min="4620" max="4620" width="12.28515625" style="106" bestFit="1" customWidth="1"/>
    <col min="4621" max="4621" width="10.85546875" style="106" bestFit="1" customWidth="1"/>
    <col min="4622" max="4622" width="9.28515625" style="106" bestFit="1" customWidth="1"/>
    <col min="4623" max="4623" width="15.85546875" style="106" customWidth="1"/>
    <col min="4624" max="4624" width="15.28515625" style="106" customWidth="1"/>
    <col min="4625" max="4864" width="9.140625" style="106"/>
    <col min="4865" max="4865" width="2.7109375" style="106" customWidth="1"/>
    <col min="4866" max="4866" width="43.140625" style="106" customWidth="1"/>
    <col min="4867" max="4867" width="5.28515625" style="106" customWidth="1"/>
    <col min="4868" max="4868" width="11.85546875" style="106" customWidth="1"/>
    <col min="4869" max="4869" width="14" style="106" customWidth="1"/>
    <col min="4870" max="4871" width="0" style="106" hidden="1" customWidth="1"/>
    <col min="4872" max="4872" width="12" style="106" customWidth="1"/>
    <col min="4873" max="4873" width="13" style="106" customWidth="1"/>
    <col min="4874" max="4874" width="14" style="106" customWidth="1"/>
    <col min="4875" max="4875" width="13" style="106" customWidth="1"/>
    <col min="4876" max="4876" width="12.28515625" style="106" bestFit="1" customWidth="1"/>
    <col min="4877" max="4877" width="10.85546875" style="106" bestFit="1" customWidth="1"/>
    <col min="4878" max="4878" width="9.28515625" style="106" bestFit="1" customWidth="1"/>
    <col min="4879" max="4879" width="15.85546875" style="106" customWidth="1"/>
    <col min="4880" max="4880" width="15.28515625" style="106" customWidth="1"/>
    <col min="4881" max="5120" width="9.140625" style="106"/>
    <col min="5121" max="5121" width="2.7109375" style="106" customWidth="1"/>
    <col min="5122" max="5122" width="43.140625" style="106" customWidth="1"/>
    <col min="5123" max="5123" width="5.28515625" style="106" customWidth="1"/>
    <col min="5124" max="5124" width="11.85546875" style="106" customWidth="1"/>
    <col min="5125" max="5125" width="14" style="106" customWidth="1"/>
    <col min="5126" max="5127" width="0" style="106" hidden="1" customWidth="1"/>
    <col min="5128" max="5128" width="12" style="106" customWidth="1"/>
    <col min="5129" max="5129" width="13" style="106" customWidth="1"/>
    <col min="5130" max="5130" width="14" style="106" customWidth="1"/>
    <col min="5131" max="5131" width="13" style="106" customWidth="1"/>
    <col min="5132" max="5132" width="12.28515625" style="106" bestFit="1" customWidth="1"/>
    <col min="5133" max="5133" width="10.85546875" style="106" bestFit="1" customWidth="1"/>
    <col min="5134" max="5134" width="9.28515625" style="106" bestFit="1" customWidth="1"/>
    <col min="5135" max="5135" width="15.85546875" style="106" customWidth="1"/>
    <col min="5136" max="5136" width="15.28515625" style="106" customWidth="1"/>
    <col min="5137" max="5376" width="9.140625" style="106"/>
    <col min="5377" max="5377" width="2.7109375" style="106" customWidth="1"/>
    <col min="5378" max="5378" width="43.140625" style="106" customWidth="1"/>
    <col min="5379" max="5379" width="5.28515625" style="106" customWidth="1"/>
    <col min="5380" max="5380" width="11.85546875" style="106" customWidth="1"/>
    <col min="5381" max="5381" width="14" style="106" customWidth="1"/>
    <col min="5382" max="5383" width="0" style="106" hidden="1" customWidth="1"/>
    <col min="5384" max="5384" width="12" style="106" customWidth="1"/>
    <col min="5385" max="5385" width="13" style="106" customWidth="1"/>
    <col min="5386" max="5386" width="14" style="106" customWidth="1"/>
    <col min="5387" max="5387" width="13" style="106" customWidth="1"/>
    <col min="5388" max="5388" width="12.28515625" style="106" bestFit="1" customWidth="1"/>
    <col min="5389" max="5389" width="10.85546875" style="106" bestFit="1" customWidth="1"/>
    <col min="5390" max="5390" width="9.28515625" style="106" bestFit="1" customWidth="1"/>
    <col min="5391" max="5391" width="15.85546875" style="106" customWidth="1"/>
    <col min="5392" max="5392" width="15.28515625" style="106" customWidth="1"/>
    <col min="5393" max="5632" width="9.140625" style="106"/>
    <col min="5633" max="5633" width="2.7109375" style="106" customWidth="1"/>
    <col min="5634" max="5634" width="43.140625" style="106" customWidth="1"/>
    <col min="5635" max="5635" width="5.28515625" style="106" customWidth="1"/>
    <col min="5636" max="5636" width="11.85546875" style="106" customWidth="1"/>
    <col min="5637" max="5637" width="14" style="106" customWidth="1"/>
    <col min="5638" max="5639" width="0" style="106" hidden="1" customWidth="1"/>
    <col min="5640" max="5640" width="12" style="106" customWidth="1"/>
    <col min="5641" max="5641" width="13" style="106" customWidth="1"/>
    <col min="5642" max="5642" width="14" style="106" customWidth="1"/>
    <col min="5643" max="5643" width="13" style="106" customWidth="1"/>
    <col min="5644" max="5644" width="12.28515625" style="106" bestFit="1" customWidth="1"/>
    <col min="5645" max="5645" width="10.85546875" style="106" bestFit="1" customWidth="1"/>
    <col min="5646" max="5646" width="9.28515625" style="106" bestFit="1" customWidth="1"/>
    <col min="5647" max="5647" width="15.85546875" style="106" customWidth="1"/>
    <col min="5648" max="5648" width="15.28515625" style="106" customWidth="1"/>
    <col min="5649" max="5888" width="9.140625" style="106"/>
    <col min="5889" max="5889" width="2.7109375" style="106" customWidth="1"/>
    <col min="5890" max="5890" width="43.140625" style="106" customWidth="1"/>
    <col min="5891" max="5891" width="5.28515625" style="106" customWidth="1"/>
    <col min="5892" max="5892" width="11.85546875" style="106" customWidth="1"/>
    <col min="5893" max="5893" width="14" style="106" customWidth="1"/>
    <col min="5894" max="5895" width="0" style="106" hidden="1" customWidth="1"/>
    <col min="5896" max="5896" width="12" style="106" customWidth="1"/>
    <col min="5897" max="5897" width="13" style="106" customWidth="1"/>
    <col min="5898" max="5898" width="14" style="106" customWidth="1"/>
    <col min="5899" max="5899" width="13" style="106" customWidth="1"/>
    <col min="5900" max="5900" width="12.28515625" style="106" bestFit="1" customWidth="1"/>
    <col min="5901" max="5901" width="10.85546875" style="106" bestFit="1" customWidth="1"/>
    <col min="5902" max="5902" width="9.28515625" style="106" bestFit="1" customWidth="1"/>
    <col min="5903" max="5903" width="15.85546875" style="106" customWidth="1"/>
    <col min="5904" max="5904" width="15.28515625" style="106" customWidth="1"/>
    <col min="5905" max="6144" width="9.140625" style="106"/>
    <col min="6145" max="6145" width="2.7109375" style="106" customWidth="1"/>
    <col min="6146" max="6146" width="43.140625" style="106" customWidth="1"/>
    <col min="6147" max="6147" width="5.28515625" style="106" customWidth="1"/>
    <col min="6148" max="6148" width="11.85546875" style="106" customWidth="1"/>
    <col min="6149" max="6149" width="14" style="106" customWidth="1"/>
    <col min="6150" max="6151" width="0" style="106" hidden="1" customWidth="1"/>
    <col min="6152" max="6152" width="12" style="106" customWidth="1"/>
    <col min="6153" max="6153" width="13" style="106" customWidth="1"/>
    <col min="6154" max="6154" width="14" style="106" customWidth="1"/>
    <col min="6155" max="6155" width="13" style="106" customWidth="1"/>
    <col min="6156" max="6156" width="12.28515625" style="106" bestFit="1" customWidth="1"/>
    <col min="6157" max="6157" width="10.85546875" style="106" bestFit="1" customWidth="1"/>
    <col min="6158" max="6158" width="9.28515625" style="106" bestFit="1" customWidth="1"/>
    <col min="6159" max="6159" width="15.85546875" style="106" customWidth="1"/>
    <col min="6160" max="6160" width="15.28515625" style="106" customWidth="1"/>
    <col min="6161" max="6400" width="9.140625" style="106"/>
    <col min="6401" max="6401" width="2.7109375" style="106" customWidth="1"/>
    <col min="6402" max="6402" width="43.140625" style="106" customWidth="1"/>
    <col min="6403" max="6403" width="5.28515625" style="106" customWidth="1"/>
    <col min="6404" max="6404" width="11.85546875" style="106" customWidth="1"/>
    <col min="6405" max="6405" width="14" style="106" customWidth="1"/>
    <col min="6406" max="6407" width="0" style="106" hidden="1" customWidth="1"/>
    <col min="6408" max="6408" width="12" style="106" customWidth="1"/>
    <col min="6409" max="6409" width="13" style="106" customWidth="1"/>
    <col min="6410" max="6410" width="14" style="106" customWidth="1"/>
    <col min="6411" max="6411" width="13" style="106" customWidth="1"/>
    <col min="6412" max="6412" width="12.28515625" style="106" bestFit="1" customWidth="1"/>
    <col min="6413" max="6413" width="10.85546875" style="106" bestFit="1" customWidth="1"/>
    <col min="6414" max="6414" width="9.28515625" style="106" bestFit="1" customWidth="1"/>
    <col min="6415" max="6415" width="15.85546875" style="106" customWidth="1"/>
    <col min="6416" max="6416" width="15.28515625" style="106" customWidth="1"/>
    <col min="6417" max="6656" width="9.140625" style="106"/>
    <col min="6657" max="6657" width="2.7109375" style="106" customWidth="1"/>
    <col min="6658" max="6658" width="43.140625" style="106" customWidth="1"/>
    <col min="6659" max="6659" width="5.28515625" style="106" customWidth="1"/>
    <col min="6660" max="6660" width="11.85546875" style="106" customWidth="1"/>
    <col min="6661" max="6661" width="14" style="106" customWidth="1"/>
    <col min="6662" max="6663" width="0" style="106" hidden="1" customWidth="1"/>
    <col min="6664" max="6664" width="12" style="106" customWidth="1"/>
    <col min="6665" max="6665" width="13" style="106" customWidth="1"/>
    <col min="6666" max="6666" width="14" style="106" customWidth="1"/>
    <col min="6667" max="6667" width="13" style="106" customWidth="1"/>
    <col min="6668" max="6668" width="12.28515625" style="106" bestFit="1" customWidth="1"/>
    <col min="6669" max="6669" width="10.85546875" style="106" bestFit="1" customWidth="1"/>
    <col min="6670" max="6670" width="9.28515625" style="106" bestFit="1" customWidth="1"/>
    <col min="6671" max="6671" width="15.85546875" style="106" customWidth="1"/>
    <col min="6672" max="6672" width="15.28515625" style="106" customWidth="1"/>
    <col min="6673" max="6912" width="9.140625" style="106"/>
    <col min="6913" max="6913" width="2.7109375" style="106" customWidth="1"/>
    <col min="6914" max="6914" width="43.140625" style="106" customWidth="1"/>
    <col min="6915" max="6915" width="5.28515625" style="106" customWidth="1"/>
    <col min="6916" max="6916" width="11.85546875" style="106" customWidth="1"/>
    <col min="6917" max="6917" width="14" style="106" customWidth="1"/>
    <col min="6918" max="6919" width="0" style="106" hidden="1" customWidth="1"/>
    <col min="6920" max="6920" width="12" style="106" customWidth="1"/>
    <col min="6921" max="6921" width="13" style="106" customWidth="1"/>
    <col min="6922" max="6922" width="14" style="106" customWidth="1"/>
    <col min="6923" max="6923" width="13" style="106" customWidth="1"/>
    <col min="6924" max="6924" width="12.28515625" style="106" bestFit="1" customWidth="1"/>
    <col min="6925" max="6925" width="10.85546875" style="106" bestFit="1" customWidth="1"/>
    <col min="6926" max="6926" width="9.28515625" style="106" bestFit="1" customWidth="1"/>
    <col min="6927" max="6927" width="15.85546875" style="106" customWidth="1"/>
    <col min="6928" max="6928" width="15.28515625" style="106" customWidth="1"/>
    <col min="6929" max="7168" width="9.140625" style="106"/>
    <col min="7169" max="7169" width="2.7109375" style="106" customWidth="1"/>
    <col min="7170" max="7170" width="43.140625" style="106" customWidth="1"/>
    <col min="7171" max="7171" width="5.28515625" style="106" customWidth="1"/>
    <col min="7172" max="7172" width="11.85546875" style="106" customWidth="1"/>
    <col min="7173" max="7173" width="14" style="106" customWidth="1"/>
    <col min="7174" max="7175" width="0" style="106" hidden="1" customWidth="1"/>
    <col min="7176" max="7176" width="12" style="106" customWidth="1"/>
    <col min="7177" max="7177" width="13" style="106" customWidth="1"/>
    <col min="7178" max="7178" width="14" style="106" customWidth="1"/>
    <col min="7179" max="7179" width="13" style="106" customWidth="1"/>
    <col min="7180" max="7180" width="12.28515625" style="106" bestFit="1" customWidth="1"/>
    <col min="7181" max="7181" width="10.85546875" style="106" bestFit="1" customWidth="1"/>
    <col min="7182" max="7182" width="9.28515625" style="106" bestFit="1" customWidth="1"/>
    <col min="7183" max="7183" width="15.85546875" style="106" customWidth="1"/>
    <col min="7184" max="7184" width="15.28515625" style="106" customWidth="1"/>
    <col min="7185" max="7424" width="9.140625" style="106"/>
    <col min="7425" max="7425" width="2.7109375" style="106" customWidth="1"/>
    <col min="7426" max="7426" width="43.140625" style="106" customWidth="1"/>
    <col min="7427" max="7427" width="5.28515625" style="106" customWidth="1"/>
    <col min="7428" max="7428" width="11.85546875" style="106" customWidth="1"/>
    <col min="7429" max="7429" width="14" style="106" customWidth="1"/>
    <col min="7430" max="7431" width="0" style="106" hidden="1" customWidth="1"/>
    <col min="7432" max="7432" width="12" style="106" customWidth="1"/>
    <col min="7433" max="7433" width="13" style="106" customWidth="1"/>
    <col min="7434" max="7434" width="14" style="106" customWidth="1"/>
    <col min="7435" max="7435" width="13" style="106" customWidth="1"/>
    <col min="7436" max="7436" width="12.28515625" style="106" bestFit="1" customWidth="1"/>
    <col min="7437" max="7437" width="10.85546875" style="106" bestFit="1" customWidth="1"/>
    <col min="7438" max="7438" width="9.28515625" style="106" bestFit="1" customWidth="1"/>
    <col min="7439" max="7439" width="15.85546875" style="106" customWidth="1"/>
    <col min="7440" max="7440" width="15.28515625" style="106" customWidth="1"/>
    <col min="7441" max="7680" width="9.140625" style="106"/>
    <col min="7681" max="7681" width="2.7109375" style="106" customWidth="1"/>
    <col min="7682" max="7682" width="43.140625" style="106" customWidth="1"/>
    <col min="7683" max="7683" width="5.28515625" style="106" customWidth="1"/>
    <col min="7684" max="7684" width="11.85546875" style="106" customWidth="1"/>
    <col min="7685" max="7685" width="14" style="106" customWidth="1"/>
    <col min="7686" max="7687" width="0" style="106" hidden="1" customWidth="1"/>
    <col min="7688" max="7688" width="12" style="106" customWidth="1"/>
    <col min="7689" max="7689" width="13" style="106" customWidth="1"/>
    <col min="7690" max="7690" width="14" style="106" customWidth="1"/>
    <col min="7691" max="7691" width="13" style="106" customWidth="1"/>
    <col min="7692" max="7692" width="12.28515625" style="106" bestFit="1" customWidth="1"/>
    <col min="7693" max="7693" width="10.85546875" style="106" bestFit="1" customWidth="1"/>
    <col min="7694" max="7694" width="9.28515625" style="106" bestFit="1" customWidth="1"/>
    <col min="7695" max="7695" width="15.85546875" style="106" customWidth="1"/>
    <col min="7696" max="7696" width="15.28515625" style="106" customWidth="1"/>
    <col min="7697" max="7936" width="9.140625" style="106"/>
    <col min="7937" max="7937" width="2.7109375" style="106" customWidth="1"/>
    <col min="7938" max="7938" width="43.140625" style="106" customWidth="1"/>
    <col min="7939" max="7939" width="5.28515625" style="106" customWidth="1"/>
    <col min="7940" max="7940" width="11.85546875" style="106" customWidth="1"/>
    <col min="7941" max="7941" width="14" style="106" customWidth="1"/>
    <col min="7942" max="7943" width="0" style="106" hidden="1" customWidth="1"/>
    <col min="7944" max="7944" width="12" style="106" customWidth="1"/>
    <col min="7945" max="7945" width="13" style="106" customWidth="1"/>
    <col min="7946" max="7946" width="14" style="106" customWidth="1"/>
    <col min="7947" max="7947" width="13" style="106" customWidth="1"/>
    <col min="7948" max="7948" width="12.28515625" style="106" bestFit="1" customWidth="1"/>
    <col min="7949" max="7949" width="10.85546875" style="106" bestFit="1" customWidth="1"/>
    <col min="7950" max="7950" width="9.28515625" style="106" bestFit="1" customWidth="1"/>
    <col min="7951" max="7951" width="15.85546875" style="106" customWidth="1"/>
    <col min="7952" max="7952" width="15.28515625" style="106" customWidth="1"/>
    <col min="7953" max="8192" width="9.140625" style="106"/>
    <col min="8193" max="8193" width="2.7109375" style="106" customWidth="1"/>
    <col min="8194" max="8194" width="43.140625" style="106" customWidth="1"/>
    <col min="8195" max="8195" width="5.28515625" style="106" customWidth="1"/>
    <col min="8196" max="8196" width="11.85546875" style="106" customWidth="1"/>
    <col min="8197" max="8197" width="14" style="106" customWidth="1"/>
    <col min="8198" max="8199" width="0" style="106" hidden="1" customWidth="1"/>
    <col min="8200" max="8200" width="12" style="106" customWidth="1"/>
    <col min="8201" max="8201" width="13" style="106" customWidth="1"/>
    <col min="8202" max="8202" width="14" style="106" customWidth="1"/>
    <col min="8203" max="8203" width="13" style="106" customWidth="1"/>
    <col min="8204" max="8204" width="12.28515625" style="106" bestFit="1" customWidth="1"/>
    <col min="8205" max="8205" width="10.85546875" style="106" bestFit="1" customWidth="1"/>
    <col min="8206" max="8206" width="9.28515625" style="106" bestFit="1" customWidth="1"/>
    <col min="8207" max="8207" width="15.85546875" style="106" customWidth="1"/>
    <col min="8208" max="8208" width="15.28515625" style="106" customWidth="1"/>
    <col min="8209" max="8448" width="9.140625" style="106"/>
    <col min="8449" max="8449" width="2.7109375" style="106" customWidth="1"/>
    <col min="8450" max="8450" width="43.140625" style="106" customWidth="1"/>
    <col min="8451" max="8451" width="5.28515625" style="106" customWidth="1"/>
    <col min="8452" max="8452" width="11.85546875" style="106" customWidth="1"/>
    <col min="8453" max="8453" width="14" style="106" customWidth="1"/>
    <col min="8454" max="8455" width="0" style="106" hidden="1" customWidth="1"/>
    <col min="8456" max="8456" width="12" style="106" customWidth="1"/>
    <col min="8457" max="8457" width="13" style="106" customWidth="1"/>
    <col min="8458" max="8458" width="14" style="106" customWidth="1"/>
    <col min="8459" max="8459" width="13" style="106" customWidth="1"/>
    <col min="8460" max="8460" width="12.28515625" style="106" bestFit="1" customWidth="1"/>
    <col min="8461" max="8461" width="10.85546875" style="106" bestFit="1" customWidth="1"/>
    <col min="8462" max="8462" width="9.28515625" style="106" bestFit="1" customWidth="1"/>
    <col min="8463" max="8463" width="15.85546875" style="106" customWidth="1"/>
    <col min="8464" max="8464" width="15.28515625" style="106" customWidth="1"/>
    <col min="8465" max="8704" width="9.140625" style="106"/>
    <col min="8705" max="8705" width="2.7109375" style="106" customWidth="1"/>
    <col min="8706" max="8706" width="43.140625" style="106" customWidth="1"/>
    <col min="8707" max="8707" width="5.28515625" style="106" customWidth="1"/>
    <col min="8708" max="8708" width="11.85546875" style="106" customWidth="1"/>
    <col min="8709" max="8709" width="14" style="106" customWidth="1"/>
    <col min="8710" max="8711" width="0" style="106" hidden="1" customWidth="1"/>
    <col min="8712" max="8712" width="12" style="106" customWidth="1"/>
    <col min="8713" max="8713" width="13" style="106" customWidth="1"/>
    <col min="8714" max="8714" width="14" style="106" customWidth="1"/>
    <col min="8715" max="8715" width="13" style="106" customWidth="1"/>
    <col min="8716" max="8716" width="12.28515625" style="106" bestFit="1" customWidth="1"/>
    <col min="8717" max="8717" width="10.85546875" style="106" bestFit="1" customWidth="1"/>
    <col min="8718" max="8718" width="9.28515625" style="106" bestFit="1" customWidth="1"/>
    <col min="8719" max="8719" width="15.85546875" style="106" customWidth="1"/>
    <col min="8720" max="8720" width="15.28515625" style="106" customWidth="1"/>
    <col min="8721" max="8960" width="9.140625" style="106"/>
    <col min="8961" max="8961" width="2.7109375" style="106" customWidth="1"/>
    <col min="8962" max="8962" width="43.140625" style="106" customWidth="1"/>
    <col min="8963" max="8963" width="5.28515625" style="106" customWidth="1"/>
    <col min="8964" max="8964" width="11.85546875" style="106" customWidth="1"/>
    <col min="8965" max="8965" width="14" style="106" customWidth="1"/>
    <col min="8966" max="8967" width="0" style="106" hidden="1" customWidth="1"/>
    <col min="8968" max="8968" width="12" style="106" customWidth="1"/>
    <col min="8969" max="8969" width="13" style="106" customWidth="1"/>
    <col min="8970" max="8970" width="14" style="106" customWidth="1"/>
    <col min="8971" max="8971" width="13" style="106" customWidth="1"/>
    <col min="8972" max="8972" width="12.28515625" style="106" bestFit="1" customWidth="1"/>
    <col min="8973" max="8973" width="10.85546875" style="106" bestFit="1" customWidth="1"/>
    <col min="8974" max="8974" width="9.28515625" style="106" bestFit="1" customWidth="1"/>
    <col min="8975" max="8975" width="15.85546875" style="106" customWidth="1"/>
    <col min="8976" max="8976" width="15.28515625" style="106" customWidth="1"/>
    <col min="8977" max="9216" width="9.140625" style="106"/>
    <col min="9217" max="9217" width="2.7109375" style="106" customWidth="1"/>
    <col min="9218" max="9218" width="43.140625" style="106" customWidth="1"/>
    <col min="9219" max="9219" width="5.28515625" style="106" customWidth="1"/>
    <col min="9220" max="9220" width="11.85546875" style="106" customWidth="1"/>
    <col min="9221" max="9221" width="14" style="106" customWidth="1"/>
    <col min="9222" max="9223" width="0" style="106" hidden="1" customWidth="1"/>
    <col min="9224" max="9224" width="12" style="106" customWidth="1"/>
    <col min="9225" max="9225" width="13" style="106" customWidth="1"/>
    <col min="9226" max="9226" width="14" style="106" customWidth="1"/>
    <col min="9227" max="9227" width="13" style="106" customWidth="1"/>
    <col min="9228" max="9228" width="12.28515625" style="106" bestFit="1" customWidth="1"/>
    <col min="9229" max="9229" width="10.85546875" style="106" bestFit="1" customWidth="1"/>
    <col min="9230" max="9230" width="9.28515625" style="106" bestFit="1" customWidth="1"/>
    <col min="9231" max="9231" width="15.85546875" style="106" customWidth="1"/>
    <col min="9232" max="9232" width="15.28515625" style="106" customWidth="1"/>
    <col min="9233" max="9472" width="9.140625" style="106"/>
    <col min="9473" max="9473" width="2.7109375" style="106" customWidth="1"/>
    <col min="9474" max="9474" width="43.140625" style="106" customWidth="1"/>
    <col min="9475" max="9475" width="5.28515625" style="106" customWidth="1"/>
    <col min="9476" max="9476" width="11.85546875" style="106" customWidth="1"/>
    <col min="9477" max="9477" width="14" style="106" customWidth="1"/>
    <col min="9478" max="9479" width="0" style="106" hidden="1" customWidth="1"/>
    <col min="9480" max="9480" width="12" style="106" customWidth="1"/>
    <col min="9481" max="9481" width="13" style="106" customWidth="1"/>
    <col min="9482" max="9482" width="14" style="106" customWidth="1"/>
    <col min="9483" max="9483" width="13" style="106" customWidth="1"/>
    <col min="9484" max="9484" width="12.28515625" style="106" bestFit="1" customWidth="1"/>
    <col min="9485" max="9485" width="10.85546875" style="106" bestFit="1" customWidth="1"/>
    <col min="9486" max="9486" width="9.28515625" style="106" bestFit="1" customWidth="1"/>
    <col min="9487" max="9487" width="15.85546875" style="106" customWidth="1"/>
    <col min="9488" max="9488" width="15.28515625" style="106" customWidth="1"/>
    <col min="9489" max="9728" width="9.140625" style="106"/>
    <col min="9729" max="9729" width="2.7109375" style="106" customWidth="1"/>
    <col min="9730" max="9730" width="43.140625" style="106" customWidth="1"/>
    <col min="9731" max="9731" width="5.28515625" style="106" customWidth="1"/>
    <col min="9732" max="9732" width="11.85546875" style="106" customWidth="1"/>
    <col min="9733" max="9733" width="14" style="106" customWidth="1"/>
    <col min="9734" max="9735" width="0" style="106" hidden="1" customWidth="1"/>
    <col min="9736" max="9736" width="12" style="106" customWidth="1"/>
    <col min="9737" max="9737" width="13" style="106" customWidth="1"/>
    <col min="9738" max="9738" width="14" style="106" customWidth="1"/>
    <col min="9739" max="9739" width="13" style="106" customWidth="1"/>
    <col min="9740" max="9740" width="12.28515625" style="106" bestFit="1" customWidth="1"/>
    <col min="9741" max="9741" width="10.85546875" style="106" bestFit="1" customWidth="1"/>
    <col min="9742" max="9742" width="9.28515625" style="106" bestFit="1" customWidth="1"/>
    <col min="9743" max="9743" width="15.85546875" style="106" customWidth="1"/>
    <col min="9744" max="9744" width="15.28515625" style="106" customWidth="1"/>
    <col min="9745" max="9984" width="9.140625" style="106"/>
    <col min="9985" max="9985" width="2.7109375" style="106" customWidth="1"/>
    <col min="9986" max="9986" width="43.140625" style="106" customWidth="1"/>
    <col min="9987" max="9987" width="5.28515625" style="106" customWidth="1"/>
    <col min="9988" max="9988" width="11.85546875" style="106" customWidth="1"/>
    <col min="9989" max="9989" width="14" style="106" customWidth="1"/>
    <col min="9990" max="9991" width="0" style="106" hidden="1" customWidth="1"/>
    <col min="9992" max="9992" width="12" style="106" customWidth="1"/>
    <col min="9993" max="9993" width="13" style="106" customWidth="1"/>
    <col min="9994" max="9994" width="14" style="106" customWidth="1"/>
    <col min="9995" max="9995" width="13" style="106" customWidth="1"/>
    <col min="9996" max="9996" width="12.28515625" style="106" bestFit="1" customWidth="1"/>
    <col min="9997" max="9997" width="10.85546875" style="106" bestFit="1" customWidth="1"/>
    <col min="9998" max="9998" width="9.28515625" style="106" bestFit="1" customWidth="1"/>
    <col min="9999" max="9999" width="15.85546875" style="106" customWidth="1"/>
    <col min="10000" max="10000" width="15.28515625" style="106" customWidth="1"/>
    <col min="10001" max="10240" width="9.140625" style="106"/>
    <col min="10241" max="10241" width="2.7109375" style="106" customWidth="1"/>
    <col min="10242" max="10242" width="43.140625" style="106" customWidth="1"/>
    <col min="10243" max="10243" width="5.28515625" style="106" customWidth="1"/>
    <col min="10244" max="10244" width="11.85546875" style="106" customWidth="1"/>
    <col min="10245" max="10245" width="14" style="106" customWidth="1"/>
    <col min="10246" max="10247" width="0" style="106" hidden="1" customWidth="1"/>
    <col min="10248" max="10248" width="12" style="106" customWidth="1"/>
    <col min="10249" max="10249" width="13" style="106" customWidth="1"/>
    <col min="10250" max="10250" width="14" style="106" customWidth="1"/>
    <col min="10251" max="10251" width="13" style="106" customWidth="1"/>
    <col min="10252" max="10252" width="12.28515625" style="106" bestFit="1" customWidth="1"/>
    <col min="10253" max="10253" width="10.85546875" style="106" bestFit="1" customWidth="1"/>
    <col min="10254" max="10254" width="9.28515625" style="106" bestFit="1" customWidth="1"/>
    <col min="10255" max="10255" width="15.85546875" style="106" customWidth="1"/>
    <col min="10256" max="10256" width="15.28515625" style="106" customWidth="1"/>
    <col min="10257" max="10496" width="9.140625" style="106"/>
    <col min="10497" max="10497" width="2.7109375" style="106" customWidth="1"/>
    <col min="10498" max="10498" width="43.140625" style="106" customWidth="1"/>
    <col min="10499" max="10499" width="5.28515625" style="106" customWidth="1"/>
    <col min="10500" max="10500" width="11.85546875" style="106" customWidth="1"/>
    <col min="10501" max="10501" width="14" style="106" customWidth="1"/>
    <col min="10502" max="10503" width="0" style="106" hidden="1" customWidth="1"/>
    <col min="10504" max="10504" width="12" style="106" customWidth="1"/>
    <col min="10505" max="10505" width="13" style="106" customWidth="1"/>
    <col min="10506" max="10506" width="14" style="106" customWidth="1"/>
    <col min="10507" max="10507" width="13" style="106" customWidth="1"/>
    <col min="10508" max="10508" width="12.28515625" style="106" bestFit="1" customWidth="1"/>
    <col min="10509" max="10509" width="10.85546875" style="106" bestFit="1" customWidth="1"/>
    <col min="10510" max="10510" width="9.28515625" style="106" bestFit="1" customWidth="1"/>
    <col min="10511" max="10511" width="15.85546875" style="106" customWidth="1"/>
    <col min="10512" max="10512" width="15.28515625" style="106" customWidth="1"/>
    <col min="10513" max="10752" width="9.140625" style="106"/>
    <col min="10753" max="10753" width="2.7109375" style="106" customWidth="1"/>
    <col min="10754" max="10754" width="43.140625" style="106" customWidth="1"/>
    <col min="10755" max="10755" width="5.28515625" style="106" customWidth="1"/>
    <col min="10756" max="10756" width="11.85546875" style="106" customWidth="1"/>
    <col min="10757" max="10757" width="14" style="106" customWidth="1"/>
    <col min="10758" max="10759" width="0" style="106" hidden="1" customWidth="1"/>
    <col min="10760" max="10760" width="12" style="106" customWidth="1"/>
    <col min="10761" max="10761" width="13" style="106" customWidth="1"/>
    <col min="10762" max="10762" width="14" style="106" customWidth="1"/>
    <col min="10763" max="10763" width="13" style="106" customWidth="1"/>
    <col min="10764" max="10764" width="12.28515625" style="106" bestFit="1" customWidth="1"/>
    <col min="10765" max="10765" width="10.85546875" style="106" bestFit="1" customWidth="1"/>
    <col min="10766" max="10766" width="9.28515625" style="106" bestFit="1" customWidth="1"/>
    <col min="10767" max="10767" width="15.85546875" style="106" customWidth="1"/>
    <col min="10768" max="10768" width="15.28515625" style="106" customWidth="1"/>
    <col min="10769" max="11008" width="9.140625" style="106"/>
    <col min="11009" max="11009" width="2.7109375" style="106" customWidth="1"/>
    <col min="11010" max="11010" width="43.140625" style="106" customWidth="1"/>
    <col min="11011" max="11011" width="5.28515625" style="106" customWidth="1"/>
    <col min="11012" max="11012" width="11.85546875" style="106" customWidth="1"/>
    <col min="11013" max="11013" width="14" style="106" customWidth="1"/>
    <col min="11014" max="11015" width="0" style="106" hidden="1" customWidth="1"/>
    <col min="11016" max="11016" width="12" style="106" customWidth="1"/>
    <col min="11017" max="11017" width="13" style="106" customWidth="1"/>
    <col min="11018" max="11018" width="14" style="106" customWidth="1"/>
    <col min="11019" max="11019" width="13" style="106" customWidth="1"/>
    <col min="11020" max="11020" width="12.28515625" style="106" bestFit="1" customWidth="1"/>
    <col min="11021" max="11021" width="10.85546875" style="106" bestFit="1" customWidth="1"/>
    <col min="11022" max="11022" width="9.28515625" style="106" bestFit="1" customWidth="1"/>
    <col min="11023" max="11023" width="15.85546875" style="106" customWidth="1"/>
    <col min="11024" max="11024" width="15.28515625" style="106" customWidth="1"/>
    <col min="11025" max="11264" width="9.140625" style="106"/>
    <col min="11265" max="11265" width="2.7109375" style="106" customWidth="1"/>
    <col min="11266" max="11266" width="43.140625" style="106" customWidth="1"/>
    <col min="11267" max="11267" width="5.28515625" style="106" customWidth="1"/>
    <col min="11268" max="11268" width="11.85546875" style="106" customWidth="1"/>
    <col min="11269" max="11269" width="14" style="106" customWidth="1"/>
    <col min="11270" max="11271" width="0" style="106" hidden="1" customWidth="1"/>
    <col min="11272" max="11272" width="12" style="106" customWidth="1"/>
    <col min="11273" max="11273" width="13" style="106" customWidth="1"/>
    <col min="11274" max="11274" width="14" style="106" customWidth="1"/>
    <col min="11275" max="11275" width="13" style="106" customWidth="1"/>
    <col min="11276" max="11276" width="12.28515625" style="106" bestFit="1" customWidth="1"/>
    <col min="11277" max="11277" width="10.85546875" style="106" bestFit="1" customWidth="1"/>
    <col min="11278" max="11278" width="9.28515625" style="106" bestFit="1" customWidth="1"/>
    <col min="11279" max="11279" width="15.85546875" style="106" customWidth="1"/>
    <col min="11280" max="11280" width="15.28515625" style="106" customWidth="1"/>
    <col min="11281" max="11520" width="9.140625" style="106"/>
    <col min="11521" max="11521" width="2.7109375" style="106" customWidth="1"/>
    <col min="11522" max="11522" width="43.140625" style="106" customWidth="1"/>
    <col min="11523" max="11523" width="5.28515625" style="106" customWidth="1"/>
    <col min="11524" max="11524" width="11.85546875" style="106" customWidth="1"/>
    <col min="11525" max="11525" width="14" style="106" customWidth="1"/>
    <col min="11526" max="11527" width="0" style="106" hidden="1" customWidth="1"/>
    <col min="11528" max="11528" width="12" style="106" customWidth="1"/>
    <col min="11529" max="11529" width="13" style="106" customWidth="1"/>
    <col min="11530" max="11530" width="14" style="106" customWidth="1"/>
    <col min="11531" max="11531" width="13" style="106" customWidth="1"/>
    <col min="11532" max="11532" width="12.28515625" style="106" bestFit="1" customWidth="1"/>
    <col min="11533" max="11533" width="10.85546875" style="106" bestFit="1" customWidth="1"/>
    <col min="11534" max="11534" width="9.28515625" style="106" bestFit="1" customWidth="1"/>
    <col min="11535" max="11535" width="15.85546875" style="106" customWidth="1"/>
    <col min="11536" max="11536" width="15.28515625" style="106" customWidth="1"/>
    <col min="11537" max="11776" width="9.140625" style="106"/>
    <col min="11777" max="11777" width="2.7109375" style="106" customWidth="1"/>
    <col min="11778" max="11778" width="43.140625" style="106" customWidth="1"/>
    <col min="11779" max="11779" width="5.28515625" style="106" customWidth="1"/>
    <col min="11780" max="11780" width="11.85546875" style="106" customWidth="1"/>
    <col min="11781" max="11781" width="14" style="106" customWidth="1"/>
    <col min="11782" max="11783" width="0" style="106" hidden="1" customWidth="1"/>
    <col min="11784" max="11784" width="12" style="106" customWidth="1"/>
    <col min="11785" max="11785" width="13" style="106" customWidth="1"/>
    <col min="11786" max="11786" width="14" style="106" customWidth="1"/>
    <col min="11787" max="11787" width="13" style="106" customWidth="1"/>
    <col min="11788" max="11788" width="12.28515625" style="106" bestFit="1" customWidth="1"/>
    <col min="11789" max="11789" width="10.85546875" style="106" bestFit="1" customWidth="1"/>
    <col min="11790" max="11790" width="9.28515625" style="106" bestFit="1" customWidth="1"/>
    <col min="11791" max="11791" width="15.85546875" style="106" customWidth="1"/>
    <col min="11792" max="11792" width="15.28515625" style="106" customWidth="1"/>
    <col min="11793" max="12032" width="9.140625" style="106"/>
    <col min="12033" max="12033" width="2.7109375" style="106" customWidth="1"/>
    <col min="12034" max="12034" width="43.140625" style="106" customWidth="1"/>
    <col min="12035" max="12035" width="5.28515625" style="106" customWidth="1"/>
    <col min="12036" max="12036" width="11.85546875" style="106" customWidth="1"/>
    <col min="12037" max="12037" width="14" style="106" customWidth="1"/>
    <col min="12038" max="12039" width="0" style="106" hidden="1" customWidth="1"/>
    <col min="12040" max="12040" width="12" style="106" customWidth="1"/>
    <col min="12041" max="12041" width="13" style="106" customWidth="1"/>
    <col min="12042" max="12042" width="14" style="106" customWidth="1"/>
    <col min="12043" max="12043" width="13" style="106" customWidth="1"/>
    <col min="12044" max="12044" width="12.28515625" style="106" bestFit="1" customWidth="1"/>
    <col min="12045" max="12045" width="10.85546875" style="106" bestFit="1" customWidth="1"/>
    <col min="12046" max="12046" width="9.28515625" style="106" bestFit="1" customWidth="1"/>
    <col min="12047" max="12047" width="15.85546875" style="106" customWidth="1"/>
    <col min="12048" max="12048" width="15.28515625" style="106" customWidth="1"/>
    <col min="12049" max="12288" width="9.140625" style="106"/>
    <col min="12289" max="12289" width="2.7109375" style="106" customWidth="1"/>
    <col min="12290" max="12290" width="43.140625" style="106" customWidth="1"/>
    <col min="12291" max="12291" width="5.28515625" style="106" customWidth="1"/>
    <col min="12292" max="12292" width="11.85546875" style="106" customWidth="1"/>
    <col min="12293" max="12293" width="14" style="106" customWidth="1"/>
    <col min="12294" max="12295" width="0" style="106" hidden="1" customWidth="1"/>
    <col min="12296" max="12296" width="12" style="106" customWidth="1"/>
    <col min="12297" max="12297" width="13" style="106" customWidth="1"/>
    <col min="12298" max="12298" width="14" style="106" customWidth="1"/>
    <col min="12299" max="12299" width="13" style="106" customWidth="1"/>
    <col min="12300" max="12300" width="12.28515625" style="106" bestFit="1" customWidth="1"/>
    <col min="12301" max="12301" width="10.85546875" style="106" bestFit="1" customWidth="1"/>
    <col min="12302" max="12302" width="9.28515625" style="106" bestFit="1" customWidth="1"/>
    <col min="12303" max="12303" width="15.85546875" style="106" customWidth="1"/>
    <col min="12304" max="12304" width="15.28515625" style="106" customWidth="1"/>
    <col min="12305" max="12544" width="9.140625" style="106"/>
    <col min="12545" max="12545" width="2.7109375" style="106" customWidth="1"/>
    <col min="12546" max="12546" width="43.140625" style="106" customWidth="1"/>
    <col min="12547" max="12547" width="5.28515625" style="106" customWidth="1"/>
    <col min="12548" max="12548" width="11.85546875" style="106" customWidth="1"/>
    <col min="12549" max="12549" width="14" style="106" customWidth="1"/>
    <col min="12550" max="12551" width="0" style="106" hidden="1" customWidth="1"/>
    <col min="12552" max="12552" width="12" style="106" customWidth="1"/>
    <col min="12553" max="12553" width="13" style="106" customWidth="1"/>
    <col min="12554" max="12554" width="14" style="106" customWidth="1"/>
    <col min="12555" max="12555" width="13" style="106" customWidth="1"/>
    <col min="12556" max="12556" width="12.28515625" style="106" bestFit="1" customWidth="1"/>
    <col min="12557" max="12557" width="10.85546875" style="106" bestFit="1" customWidth="1"/>
    <col min="12558" max="12558" width="9.28515625" style="106" bestFit="1" customWidth="1"/>
    <col min="12559" max="12559" width="15.85546875" style="106" customWidth="1"/>
    <col min="12560" max="12560" width="15.28515625" style="106" customWidth="1"/>
    <col min="12561" max="12800" width="9.140625" style="106"/>
    <col min="12801" max="12801" width="2.7109375" style="106" customWidth="1"/>
    <col min="12802" max="12802" width="43.140625" style="106" customWidth="1"/>
    <col min="12803" max="12803" width="5.28515625" style="106" customWidth="1"/>
    <col min="12804" max="12804" width="11.85546875" style="106" customWidth="1"/>
    <col min="12805" max="12805" width="14" style="106" customWidth="1"/>
    <col min="12806" max="12807" width="0" style="106" hidden="1" customWidth="1"/>
    <col min="12808" max="12808" width="12" style="106" customWidth="1"/>
    <col min="12809" max="12809" width="13" style="106" customWidth="1"/>
    <col min="12810" max="12810" width="14" style="106" customWidth="1"/>
    <col min="12811" max="12811" width="13" style="106" customWidth="1"/>
    <col min="12812" max="12812" width="12.28515625" style="106" bestFit="1" customWidth="1"/>
    <col min="12813" max="12813" width="10.85546875" style="106" bestFit="1" customWidth="1"/>
    <col min="12814" max="12814" width="9.28515625" style="106" bestFit="1" customWidth="1"/>
    <col min="12815" max="12815" width="15.85546875" style="106" customWidth="1"/>
    <col min="12816" max="12816" width="15.28515625" style="106" customWidth="1"/>
    <col min="12817" max="13056" width="9.140625" style="106"/>
    <col min="13057" max="13057" width="2.7109375" style="106" customWidth="1"/>
    <col min="13058" max="13058" width="43.140625" style="106" customWidth="1"/>
    <col min="13059" max="13059" width="5.28515625" style="106" customWidth="1"/>
    <col min="13060" max="13060" width="11.85546875" style="106" customWidth="1"/>
    <col min="13061" max="13061" width="14" style="106" customWidth="1"/>
    <col min="13062" max="13063" width="0" style="106" hidden="1" customWidth="1"/>
    <col min="13064" max="13064" width="12" style="106" customWidth="1"/>
    <col min="13065" max="13065" width="13" style="106" customWidth="1"/>
    <col min="13066" max="13066" width="14" style="106" customWidth="1"/>
    <col min="13067" max="13067" width="13" style="106" customWidth="1"/>
    <col min="13068" max="13068" width="12.28515625" style="106" bestFit="1" customWidth="1"/>
    <col min="13069" max="13069" width="10.85546875" style="106" bestFit="1" customWidth="1"/>
    <col min="13070" max="13070" width="9.28515625" style="106" bestFit="1" customWidth="1"/>
    <col min="13071" max="13071" width="15.85546875" style="106" customWidth="1"/>
    <col min="13072" max="13072" width="15.28515625" style="106" customWidth="1"/>
    <col min="13073" max="13312" width="9.140625" style="106"/>
    <col min="13313" max="13313" width="2.7109375" style="106" customWidth="1"/>
    <col min="13314" max="13314" width="43.140625" style="106" customWidth="1"/>
    <col min="13315" max="13315" width="5.28515625" style="106" customWidth="1"/>
    <col min="13316" max="13316" width="11.85546875" style="106" customWidth="1"/>
    <col min="13317" max="13317" width="14" style="106" customWidth="1"/>
    <col min="13318" max="13319" width="0" style="106" hidden="1" customWidth="1"/>
    <col min="13320" max="13320" width="12" style="106" customWidth="1"/>
    <col min="13321" max="13321" width="13" style="106" customWidth="1"/>
    <col min="13322" max="13322" width="14" style="106" customWidth="1"/>
    <col min="13323" max="13323" width="13" style="106" customWidth="1"/>
    <col min="13324" max="13324" width="12.28515625" style="106" bestFit="1" customWidth="1"/>
    <col min="13325" max="13325" width="10.85546875" style="106" bestFit="1" customWidth="1"/>
    <col min="13326" max="13326" width="9.28515625" style="106" bestFit="1" customWidth="1"/>
    <col min="13327" max="13327" width="15.85546875" style="106" customWidth="1"/>
    <col min="13328" max="13328" width="15.28515625" style="106" customWidth="1"/>
    <col min="13329" max="13568" width="9.140625" style="106"/>
    <col min="13569" max="13569" width="2.7109375" style="106" customWidth="1"/>
    <col min="13570" max="13570" width="43.140625" style="106" customWidth="1"/>
    <col min="13571" max="13571" width="5.28515625" style="106" customWidth="1"/>
    <col min="13572" max="13572" width="11.85546875" style="106" customWidth="1"/>
    <col min="13573" max="13573" width="14" style="106" customWidth="1"/>
    <col min="13574" max="13575" width="0" style="106" hidden="1" customWidth="1"/>
    <col min="13576" max="13576" width="12" style="106" customWidth="1"/>
    <col min="13577" max="13577" width="13" style="106" customWidth="1"/>
    <col min="13578" max="13578" width="14" style="106" customWidth="1"/>
    <col min="13579" max="13579" width="13" style="106" customWidth="1"/>
    <col min="13580" max="13580" width="12.28515625" style="106" bestFit="1" customWidth="1"/>
    <col min="13581" max="13581" width="10.85546875" style="106" bestFit="1" customWidth="1"/>
    <col min="13582" max="13582" width="9.28515625" style="106" bestFit="1" customWidth="1"/>
    <col min="13583" max="13583" width="15.85546875" style="106" customWidth="1"/>
    <col min="13584" max="13584" width="15.28515625" style="106" customWidth="1"/>
    <col min="13585" max="13824" width="9.140625" style="106"/>
    <col min="13825" max="13825" width="2.7109375" style="106" customWidth="1"/>
    <col min="13826" max="13826" width="43.140625" style="106" customWidth="1"/>
    <col min="13827" max="13827" width="5.28515625" style="106" customWidth="1"/>
    <col min="13828" max="13828" width="11.85546875" style="106" customWidth="1"/>
    <col min="13829" max="13829" width="14" style="106" customWidth="1"/>
    <col min="13830" max="13831" width="0" style="106" hidden="1" customWidth="1"/>
    <col min="13832" max="13832" width="12" style="106" customWidth="1"/>
    <col min="13833" max="13833" width="13" style="106" customWidth="1"/>
    <col min="13834" max="13834" width="14" style="106" customWidth="1"/>
    <col min="13835" max="13835" width="13" style="106" customWidth="1"/>
    <col min="13836" max="13836" width="12.28515625" style="106" bestFit="1" customWidth="1"/>
    <col min="13837" max="13837" width="10.85546875" style="106" bestFit="1" customWidth="1"/>
    <col min="13838" max="13838" width="9.28515625" style="106" bestFit="1" customWidth="1"/>
    <col min="13839" max="13839" width="15.85546875" style="106" customWidth="1"/>
    <col min="13840" max="13840" width="15.28515625" style="106" customWidth="1"/>
    <col min="13841" max="14080" width="9.140625" style="106"/>
    <col min="14081" max="14081" width="2.7109375" style="106" customWidth="1"/>
    <col min="14082" max="14082" width="43.140625" style="106" customWidth="1"/>
    <col min="14083" max="14083" width="5.28515625" style="106" customWidth="1"/>
    <col min="14084" max="14084" width="11.85546875" style="106" customWidth="1"/>
    <col min="14085" max="14085" width="14" style="106" customWidth="1"/>
    <col min="14086" max="14087" width="0" style="106" hidden="1" customWidth="1"/>
    <col min="14088" max="14088" width="12" style="106" customWidth="1"/>
    <col min="14089" max="14089" width="13" style="106" customWidth="1"/>
    <col min="14090" max="14090" width="14" style="106" customWidth="1"/>
    <col min="14091" max="14091" width="13" style="106" customWidth="1"/>
    <col min="14092" max="14092" width="12.28515625" style="106" bestFit="1" customWidth="1"/>
    <col min="14093" max="14093" width="10.85546875" style="106" bestFit="1" customWidth="1"/>
    <col min="14094" max="14094" width="9.28515625" style="106" bestFit="1" customWidth="1"/>
    <col min="14095" max="14095" width="15.85546875" style="106" customWidth="1"/>
    <col min="14096" max="14096" width="15.28515625" style="106" customWidth="1"/>
    <col min="14097" max="14336" width="9.140625" style="106"/>
    <col min="14337" max="14337" width="2.7109375" style="106" customWidth="1"/>
    <col min="14338" max="14338" width="43.140625" style="106" customWidth="1"/>
    <col min="14339" max="14339" width="5.28515625" style="106" customWidth="1"/>
    <col min="14340" max="14340" width="11.85546875" style="106" customWidth="1"/>
    <col min="14341" max="14341" width="14" style="106" customWidth="1"/>
    <col min="14342" max="14343" width="0" style="106" hidden="1" customWidth="1"/>
    <col min="14344" max="14344" width="12" style="106" customWidth="1"/>
    <col min="14345" max="14345" width="13" style="106" customWidth="1"/>
    <col min="14346" max="14346" width="14" style="106" customWidth="1"/>
    <col min="14347" max="14347" width="13" style="106" customWidth="1"/>
    <col min="14348" max="14348" width="12.28515625" style="106" bestFit="1" customWidth="1"/>
    <col min="14349" max="14349" width="10.85546875" style="106" bestFit="1" customWidth="1"/>
    <col min="14350" max="14350" width="9.28515625" style="106" bestFit="1" customWidth="1"/>
    <col min="14351" max="14351" width="15.85546875" style="106" customWidth="1"/>
    <col min="14352" max="14352" width="15.28515625" style="106" customWidth="1"/>
    <col min="14353" max="14592" width="9.140625" style="106"/>
    <col min="14593" max="14593" width="2.7109375" style="106" customWidth="1"/>
    <col min="14594" max="14594" width="43.140625" style="106" customWidth="1"/>
    <col min="14595" max="14595" width="5.28515625" style="106" customWidth="1"/>
    <col min="14596" max="14596" width="11.85546875" style="106" customWidth="1"/>
    <col min="14597" max="14597" width="14" style="106" customWidth="1"/>
    <col min="14598" max="14599" width="0" style="106" hidden="1" customWidth="1"/>
    <col min="14600" max="14600" width="12" style="106" customWidth="1"/>
    <col min="14601" max="14601" width="13" style="106" customWidth="1"/>
    <col min="14602" max="14602" width="14" style="106" customWidth="1"/>
    <col min="14603" max="14603" width="13" style="106" customWidth="1"/>
    <col min="14604" max="14604" width="12.28515625" style="106" bestFit="1" customWidth="1"/>
    <col min="14605" max="14605" width="10.85546875" style="106" bestFit="1" customWidth="1"/>
    <col min="14606" max="14606" width="9.28515625" style="106" bestFit="1" customWidth="1"/>
    <col min="14607" max="14607" width="15.85546875" style="106" customWidth="1"/>
    <col min="14608" max="14608" width="15.28515625" style="106" customWidth="1"/>
    <col min="14609" max="14848" width="9.140625" style="106"/>
    <col min="14849" max="14849" width="2.7109375" style="106" customWidth="1"/>
    <col min="14850" max="14850" width="43.140625" style="106" customWidth="1"/>
    <col min="14851" max="14851" width="5.28515625" style="106" customWidth="1"/>
    <col min="14852" max="14852" width="11.85546875" style="106" customWidth="1"/>
    <col min="14853" max="14853" width="14" style="106" customWidth="1"/>
    <col min="14854" max="14855" width="0" style="106" hidden="1" customWidth="1"/>
    <col min="14856" max="14856" width="12" style="106" customWidth="1"/>
    <col min="14857" max="14857" width="13" style="106" customWidth="1"/>
    <col min="14858" max="14858" width="14" style="106" customWidth="1"/>
    <col min="14859" max="14859" width="13" style="106" customWidth="1"/>
    <col min="14860" max="14860" width="12.28515625" style="106" bestFit="1" customWidth="1"/>
    <col min="14861" max="14861" width="10.85546875" style="106" bestFit="1" customWidth="1"/>
    <col min="14862" max="14862" width="9.28515625" style="106" bestFit="1" customWidth="1"/>
    <col min="14863" max="14863" width="15.85546875" style="106" customWidth="1"/>
    <col min="14864" max="14864" width="15.28515625" style="106" customWidth="1"/>
    <col min="14865" max="15104" width="9.140625" style="106"/>
    <col min="15105" max="15105" width="2.7109375" style="106" customWidth="1"/>
    <col min="15106" max="15106" width="43.140625" style="106" customWidth="1"/>
    <col min="15107" max="15107" width="5.28515625" style="106" customWidth="1"/>
    <col min="15108" max="15108" width="11.85546875" style="106" customWidth="1"/>
    <col min="15109" max="15109" width="14" style="106" customWidth="1"/>
    <col min="15110" max="15111" width="0" style="106" hidden="1" customWidth="1"/>
    <col min="15112" max="15112" width="12" style="106" customWidth="1"/>
    <col min="15113" max="15113" width="13" style="106" customWidth="1"/>
    <col min="15114" max="15114" width="14" style="106" customWidth="1"/>
    <col min="15115" max="15115" width="13" style="106" customWidth="1"/>
    <col min="15116" max="15116" width="12.28515625" style="106" bestFit="1" customWidth="1"/>
    <col min="15117" max="15117" width="10.85546875" style="106" bestFit="1" customWidth="1"/>
    <col min="15118" max="15118" width="9.28515625" style="106" bestFit="1" customWidth="1"/>
    <col min="15119" max="15119" width="15.85546875" style="106" customWidth="1"/>
    <col min="15120" max="15120" width="15.28515625" style="106" customWidth="1"/>
    <col min="15121" max="15360" width="9.140625" style="106"/>
    <col min="15361" max="15361" width="2.7109375" style="106" customWidth="1"/>
    <col min="15362" max="15362" width="43.140625" style="106" customWidth="1"/>
    <col min="15363" max="15363" width="5.28515625" style="106" customWidth="1"/>
    <col min="15364" max="15364" width="11.85546875" style="106" customWidth="1"/>
    <col min="15365" max="15365" width="14" style="106" customWidth="1"/>
    <col min="15366" max="15367" width="0" style="106" hidden="1" customWidth="1"/>
    <col min="15368" max="15368" width="12" style="106" customWidth="1"/>
    <col min="15369" max="15369" width="13" style="106" customWidth="1"/>
    <col min="15370" max="15370" width="14" style="106" customWidth="1"/>
    <col min="15371" max="15371" width="13" style="106" customWidth="1"/>
    <col min="15372" max="15372" width="12.28515625" style="106" bestFit="1" customWidth="1"/>
    <col min="15373" max="15373" width="10.85546875" style="106" bestFit="1" customWidth="1"/>
    <col min="15374" max="15374" width="9.28515625" style="106" bestFit="1" customWidth="1"/>
    <col min="15375" max="15375" width="15.85546875" style="106" customWidth="1"/>
    <col min="15376" max="15376" width="15.28515625" style="106" customWidth="1"/>
    <col min="15377" max="15616" width="9.140625" style="106"/>
    <col min="15617" max="15617" width="2.7109375" style="106" customWidth="1"/>
    <col min="15618" max="15618" width="43.140625" style="106" customWidth="1"/>
    <col min="15619" max="15619" width="5.28515625" style="106" customWidth="1"/>
    <col min="15620" max="15620" width="11.85546875" style="106" customWidth="1"/>
    <col min="15621" max="15621" width="14" style="106" customWidth="1"/>
    <col min="15622" max="15623" width="0" style="106" hidden="1" customWidth="1"/>
    <col min="15624" max="15624" width="12" style="106" customWidth="1"/>
    <col min="15625" max="15625" width="13" style="106" customWidth="1"/>
    <col min="15626" max="15626" width="14" style="106" customWidth="1"/>
    <col min="15627" max="15627" width="13" style="106" customWidth="1"/>
    <col min="15628" max="15628" width="12.28515625" style="106" bestFit="1" customWidth="1"/>
    <col min="15629" max="15629" width="10.85546875" style="106" bestFit="1" customWidth="1"/>
    <col min="15630" max="15630" width="9.28515625" style="106" bestFit="1" customWidth="1"/>
    <col min="15631" max="15631" width="15.85546875" style="106" customWidth="1"/>
    <col min="15632" max="15632" width="15.28515625" style="106" customWidth="1"/>
    <col min="15633" max="15872" width="9.140625" style="106"/>
    <col min="15873" max="15873" width="2.7109375" style="106" customWidth="1"/>
    <col min="15874" max="15874" width="43.140625" style="106" customWidth="1"/>
    <col min="15875" max="15875" width="5.28515625" style="106" customWidth="1"/>
    <col min="15876" max="15876" width="11.85546875" style="106" customWidth="1"/>
    <col min="15877" max="15877" width="14" style="106" customWidth="1"/>
    <col min="15878" max="15879" width="0" style="106" hidden="1" customWidth="1"/>
    <col min="15880" max="15880" width="12" style="106" customWidth="1"/>
    <col min="15881" max="15881" width="13" style="106" customWidth="1"/>
    <col min="15882" max="15882" width="14" style="106" customWidth="1"/>
    <col min="15883" max="15883" width="13" style="106" customWidth="1"/>
    <col min="15884" max="15884" width="12.28515625" style="106" bestFit="1" customWidth="1"/>
    <col min="15885" max="15885" width="10.85546875" style="106" bestFit="1" customWidth="1"/>
    <col min="15886" max="15886" width="9.28515625" style="106" bestFit="1" customWidth="1"/>
    <col min="15887" max="15887" width="15.85546875" style="106" customWidth="1"/>
    <col min="15888" max="15888" width="15.28515625" style="106" customWidth="1"/>
    <col min="15889" max="16128" width="9.140625" style="106"/>
    <col min="16129" max="16129" width="2.7109375" style="106" customWidth="1"/>
    <col min="16130" max="16130" width="43.140625" style="106" customWidth="1"/>
    <col min="16131" max="16131" width="5.28515625" style="106" customWidth="1"/>
    <col min="16132" max="16132" width="11.85546875" style="106" customWidth="1"/>
    <col min="16133" max="16133" width="14" style="106" customWidth="1"/>
    <col min="16134" max="16135" width="0" style="106" hidden="1" customWidth="1"/>
    <col min="16136" max="16136" width="12" style="106" customWidth="1"/>
    <col min="16137" max="16137" width="13" style="106" customWidth="1"/>
    <col min="16138" max="16138" width="14" style="106" customWidth="1"/>
    <col min="16139" max="16139" width="13" style="106" customWidth="1"/>
    <col min="16140" max="16140" width="12.28515625" style="106" bestFit="1" customWidth="1"/>
    <col min="16141" max="16141" width="10.85546875" style="106" bestFit="1" customWidth="1"/>
    <col min="16142" max="16142" width="9.28515625" style="106" bestFit="1" customWidth="1"/>
    <col min="16143" max="16143" width="15.85546875" style="106" customWidth="1"/>
    <col min="16144" max="16144" width="15.28515625" style="106" customWidth="1"/>
    <col min="16145" max="16384" width="9.140625" style="106"/>
  </cols>
  <sheetData>
    <row r="1" spans="1:16" x14ac:dyDescent="0.2">
      <c r="A1" s="103" t="s">
        <v>135</v>
      </c>
      <c r="B1" s="104"/>
      <c r="C1" s="105"/>
      <c r="D1" s="104"/>
      <c r="F1" s="104"/>
      <c r="H1" s="104"/>
      <c r="J1" s="104"/>
    </row>
    <row r="2" spans="1:16" x14ac:dyDescent="0.2">
      <c r="A2" s="107" t="s">
        <v>683</v>
      </c>
      <c r="B2" s="104"/>
      <c r="C2" s="105"/>
      <c r="D2" s="104"/>
      <c r="F2" s="104"/>
      <c r="H2" s="104"/>
      <c r="J2" s="104"/>
    </row>
    <row r="4" spans="1:16" ht="14.25" x14ac:dyDescent="0.2">
      <c r="A4" s="108" t="s">
        <v>227</v>
      </c>
    </row>
    <row r="5" spans="1:16" ht="14.25" x14ac:dyDescent="0.2">
      <c r="A5" s="108" t="s">
        <v>223</v>
      </c>
    </row>
    <row r="7" spans="1:16" x14ac:dyDescent="0.2">
      <c r="K7" s="109" t="s">
        <v>200</v>
      </c>
    </row>
    <row r="8" spans="1:16" x14ac:dyDescent="0.2">
      <c r="A8" s="377"/>
      <c r="B8" s="110"/>
      <c r="C8" s="379" t="s">
        <v>201</v>
      </c>
      <c r="D8" s="379"/>
      <c r="E8" s="379"/>
      <c r="F8" s="379"/>
      <c r="G8" s="379"/>
      <c r="H8" s="111"/>
      <c r="I8" s="380" t="s">
        <v>173</v>
      </c>
      <c r="J8" s="111"/>
      <c r="K8" s="380" t="s">
        <v>174</v>
      </c>
    </row>
    <row r="9" spans="1:16" ht="25.5" x14ac:dyDescent="0.2">
      <c r="A9" s="378"/>
      <c r="B9" s="112"/>
      <c r="C9" s="113" t="s">
        <v>167</v>
      </c>
      <c r="D9" s="112"/>
      <c r="E9" s="113" t="s">
        <v>169</v>
      </c>
      <c r="F9" s="112"/>
      <c r="G9" s="113" t="s">
        <v>202</v>
      </c>
      <c r="H9" s="112"/>
      <c r="I9" s="381"/>
      <c r="J9" s="112"/>
      <c r="K9" s="381"/>
    </row>
    <row r="10" spans="1:16" x14ac:dyDescent="0.2">
      <c r="A10" s="114" t="s">
        <v>178</v>
      </c>
      <c r="B10" s="115"/>
      <c r="C10" s="89">
        <v>1254281</v>
      </c>
      <c r="D10" s="115"/>
      <c r="E10" s="89">
        <v>2166309</v>
      </c>
      <c r="F10" s="115"/>
      <c r="G10" s="89">
        <f>C10+E10</f>
        <v>3420590</v>
      </c>
      <c r="H10" s="115"/>
      <c r="I10" s="89">
        <v>-104390</v>
      </c>
      <c r="J10" s="115"/>
      <c r="K10" s="89">
        <f>G10+I10</f>
        <v>3316200</v>
      </c>
      <c r="L10" s="116"/>
      <c r="M10" s="116"/>
      <c r="N10" s="116"/>
      <c r="O10" s="116"/>
      <c r="P10" s="116"/>
    </row>
    <row r="11" spans="1:16" x14ac:dyDescent="0.2">
      <c r="A11" s="117" t="s">
        <v>196</v>
      </c>
      <c r="B11" s="115"/>
      <c r="C11" s="87">
        <v>0</v>
      </c>
      <c r="D11" s="115"/>
      <c r="E11" s="87">
        <f>ОПУ!H29</f>
        <v>-76335</v>
      </c>
      <c r="F11" s="115"/>
      <c r="G11" s="87">
        <f>SUM(C11:E11)</f>
        <v>-76335</v>
      </c>
      <c r="H11" s="115"/>
      <c r="I11" s="87">
        <f>ОПУ!H30</f>
        <v>-610</v>
      </c>
      <c r="J11" s="115"/>
      <c r="K11" s="87">
        <f>G11+I11</f>
        <v>-76945</v>
      </c>
      <c r="L11" s="116"/>
      <c r="M11" s="116"/>
      <c r="N11" s="116"/>
      <c r="O11" s="116"/>
      <c r="P11" s="116"/>
    </row>
    <row r="12" spans="1:16" x14ac:dyDescent="0.2">
      <c r="A12" s="118" t="s">
        <v>204</v>
      </c>
      <c r="B12" s="115"/>
      <c r="C12" s="87">
        <v>0</v>
      </c>
      <c r="D12" s="115"/>
      <c r="E12" s="87">
        <v>0</v>
      </c>
      <c r="F12" s="115"/>
      <c r="G12" s="87">
        <f>SUM(C12:E12)</f>
        <v>0</v>
      </c>
      <c r="H12" s="115"/>
      <c r="I12" s="87">
        <v>0</v>
      </c>
      <c r="J12" s="115"/>
      <c r="K12" s="87">
        <f>G12+I12</f>
        <v>0</v>
      </c>
      <c r="L12" s="116"/>
      <c r="M12" s="116"/>
      <c r="N12" s="116"/>
      <c r="O12" s="116"/>
      <c r="P12" s="116"/>
    </row>
    <row r="13" spans="1:16" s="120" customFormat="1" x14ac:dyDescent="0.2">
      <c r="A13" s="114" t="s">
        <v>205</v>
      </c>
      <c r="B13" s="119"/>
      <c r="C13" s="89">
        <f>C11+C12</f>
        <v>0</v>
      </c>
      <c r="D13" s="119"/>
      <c r="E13" s="89">
        <f>E11+E12</f>
        <v>-76335</v>
      </c>
      <c r="F13" s="119"/>
      <c r="G13" s="89">
        <f>G11+G12</f>
        <v>-76335</v>
      </c>
      <c r="H13" s="119"/>
      <c r="I13" s="89">
        <f>I11+I12</f>
        <v>-610</v>
      </c>
      <c r="J13" s="119"/>
      <c r="K13" s="89">
        <f>G13+I13</f>
        <v>-76945</v>
      </c>
      <c r="L13" s="116"/>
      <c r="M13" s="116"/>
      <c r="N13" s="116"/>
      <c r="O13" s="116"/>
      <c r="P13" s="116"/>
    </row>
    <row r="14" spans="1:16" x14ac:dyDescent="0.2">
      <c r="A14" s="121" t="s">
        <v>206</v>
      </c>
      <c r="B14" s="122"/>
      <c r="C14" s="87">
        <v>0</v>
      </c>
      <c r="D14" s="122"/>
      <c r="E14" s="87">
        <v>0</v>
      </c>
      <c r="F14" s="122"/>
      <c r="G14" s="87">
        <f>SUM(C14:E14)</f>
        <v>0</v>
      </c>
      <c r="H14" s="122"/>
      <c r="I14" s="87">
        <v>0</v>
      </c>
      <c r="J14" s="122"/>
      <c r="K14" s="87">
        <f>I14+G14</f>
        <v>0</v>
      </c>
      <c r="L14" s="116"/>
      <c r="M14" s="116"/>
      <c r="N14" s="116"/>
      <c r="O14" s="116"/>
      <c r="P14" s="116"/>
    </row>
    <row r="15" spans="1:16" x14ac:dyDescent="0.2">
      <c r="A15" s="118" t="s">
        <v>207</v>
      </c>
      <c r="B15" s="122"/>
      <c r="C15" s="87">
        <v>0</v>
      </c>
      <c r="D15" s="122"/>
      <c r="E15" s="87">
        <v>0</v>
      </c>
      <c r="F15" s="122"/>
      <c r="G15" s="87">
        <f>SUM(C15:E15)</f>
        <v>0</v>
      </c>
      <c r="H15" s="122"/>
      <c r="I15" s="87">
        <v>0</v>
      </c>
      <c r="J15" s="122"/>
      <c r="K15" s="87">
        <f>I15+G15</f>
        <v>0</v>
      </c>
      <c r="L15" s="116"/>
      <c r="M15" s="116"/>
      <c r="N15" s="116"/>
      <c r="O15" s="116"/>
      <c r="P15" s="116"/>
    </row>
    <row r="16" spans="1:16" ht="13.5" thickBot="1" x14ac:dyDescent="0.25">
      <c r="A16" s="123" t="s">
        <v>209</v>
      </c>
      <c r="B16" s="122"/>
      <c r="C16" s="124">
        <f>SUM(C10,C13:C15)</f>
        <v>1254281</v>
      </c>
      <c r="D16" s="122"/>
      <c r="E16" s="124">
        <f>SUM(E10,E13:E15)</f>
        <v>2089974</v>
      </c>
      <c r="F16" s="122"/>
      <c r="G16" s="124">
        <f>SUM(G10,G13:G15)</f>
        <v>3344255</v>
      </c>
      <c r="H16" s="122"/>
      <c r="I16" s="124">
        <f>SUM(I10,I13:I15)</f>
        <v>-105000</v>
      </c>
      <c r="J16" s="122"/>
      <c r="K16" s="124">
        <f>G16+I16</f>
        <v>3239255</v>
      </c>
      <c r="L16" s="116"/>
      <c r="M16" s="116"/>
      <c r="N16" s="116"/>
      <c r="O16" s="116"/>
      <c r="P16" s="116"/>
    </row>
    <row r="17" spans="1:16" ht="3" customHeight="1" x14ac:dyDescent="0.2">
      <c r="A17" s="117"/>
      <c r="B17" s="122"/>
      <c r="C17" s="87"/>
      <c r="D17" s="122"/>
      <c r="E17" s="87"/>
      <c r="F17" s="122"/>
      <c r="G17" s="87"/>
      <c r="H17" s="122"/>
      <c r="I17" s="87"/>
      <c r="J17" s="122"/>
      <c r="K17" s="87"/>
      <c r="L17" s="116"/>
      <c r="M17" s="116"/>
      <c r="N17" s="116"/>
      <c r="O17" s="116"/>
      <c r="P17" s="116"/>
    </row>
    <row r="18" spans="1:16" x14ac:dyDescent="0.2">
      <c r="A18" s="114" t="s">
        <v>203</v>
      </c>
      <c r="B18" s="122"/>
      <c r="C18" s="89">
        <v>1254281</v>
      </c>
      <c r="D18" s="122"/>
      <c r="E18" s="89">
        <v>5415332</v>
      </c>
      <c r="F18" s="122"/>
      <c r="G18" s="89">
        <f t="shared" ref="G18:G23" si="0">SUM(C18:E18)</f>
        <v>6669613</v>
      </c>
      <c r="H18" s="122"/>
      <c r="I18" s="89">
        <v>278</v>
      </c>
      <c r="J18" s="122"/>
      <c r="K18" s="89">
        <f t="shared" ref="K18:K22" si="1">G18+I18</f>
        <v>6669891</v>
      </c>
      <c r="L18" s="116"/>
      <c r="M18" s="116"/>
      <c r="N18" s="116"/>
      <c r="O18" s="116"/>
      <c r="P18" s="116"/>
    </row>
    <row r="19" spans="1:16" x14ac:dyDescent="0.2">
      <c r="A19" s="117" t="s">
        <v>196</v>
      </c>
      <c r="B19" s="115"/>
      <c r="C19" s="87">
        <v>0</v>
      </c>
      <c r="D19" s="115"/>
      <c r="E19" s="87">
        <f>ОПУ!J29</f>
        <v>-2374938</v>
      </c>
      <c r="F19" s="115"/>
      <c r="G19" s="87">
        <f t="shared" si="0"/>
        <v>-2374938</v>
      </c>
      <c r="H19" s="115"/>
      <c r="I19" s="87">
        <v>0</v>
      </c>
      <c r="J19" s="115"/>
      <c r="K19" s="87">
        <f t="shared" si="1"/>
        <v>-2374938</v>
      </c>
      <c r="L19" s="116"/>
      <c r="M19" s="116"/>
      <c r="N19" s="116"/>
      <c r="O19" s="116"/>
      <c r="P19" s="116"/>
    </row>
    <row r="20" spans="1:16" x14ac:dyDescent="0.2">
      <c r="A20" s="118" t="s">
        <v>204</v>
      </c>
      <c r="B20" s="115"/>
      <c r="C20" s="87">
        <v>0</v>
      </c>
      <c r="D20" s="115"/>
      <c r="E20" s="87">
        <v>0</v>
      </c>
      <c r="F20" s="115"/>
      <c r="G20" s="87">
        <f t="shared" si="0"/>
        <v>0</v>
      </c>
      <c r="H20" s="115"/>
      <c r="I20" s="87">
        <v>0</v>
      </c>
      <c r="J20" s="115"/>
      <c r="K20" s="87">
        <f t="shared" si="1"/>
        <v>0</v>
      </c>
      <c r="L20" s="116"/>
      <c r="M20" s="116"/>
      <c r="N20" s="116"/>
      <c r="O20" s="116"/>
      <c r="P20" s="116"/>
    </row>
    <row r="21" spans="1:16" x14ac:dyDescent="0.2">
      <c r="A21" s="114" t="s">
        <v>205</v>
      </c>
      <c r="B21" s="122"/>
      <c r="C21" s="89">
        <f>SUM(C19:C20)</f>
        <v>0</v>
      </c>
      <c r="D21" s="122"/>
      <c r="E21" s="89">
        <f>E20+E19</f>
        <v>-2374938</v>
      </c>
      <c r="F21" s="122"/>
      <c r="G21" s="89">
        <f t="shared" si="0"/>
        <v>-2374938</v>
      </c>
      <c r="H21" s="122"/>
      <c r="I21" s="89">
        <f>I20+I19</f>
        <v>0</v>
      </c>
      <c r="J21" s="122"/>
      <c r="K21" s="89">
        <f t="shared" si="1"/>
        <v>-2374938</v>
      </c>
      <c r="L21" s="116"/>
      <c r="M21" s="116">
        <f>K21-[22]ОПУ!Q41</f>
        <v>260207</v>
      </c>
      <c r="N21" s="116"/>
      <c r="O21" s="116"/>
      <c r="P21" s="116"/>
    </row>
    <row r="22" spans="1:16" x14ac:dyDescent="0.2">
      <c r="A22" s="121" t="s">
        <v>206</v>
      </c>
      <c r="B22" s="122"/>
      <c r="C22" s="87">
        <v>0</v>
      </c>
      <c r="D22" s="122"/>
      <c r="E22" s="87">
        <v>0</v>
      </c>
      <c r="F22" s="122"/>
      <c r="G22" s="87">
        <f t="shared" si="0"/>
        <v>0</v>
      </c>
      <c r="H22" s="122"/>
      <c r="I22" s="87">
        <v>0</v>
      </c>
      <c r="J22" s="122"/>
      <c r="K22" s="87">
        <f t="shared" si="1"/>
        <v>0</v>
      </c>
      <c r="L22" s="116"/>
      <c r="M22" s="116"/>
      <c r="N22" s="116"/>
      <c r="O22" s="116"/>
      <c r="P22" s="116"/>
    </row>
    <row r="23" spans="1:16" x14ac:dyDescent="0.2">
      <c r="A23" s="125" t="s">
        <v>207</v>
      </c>
      <c r="B23" s="122"/>
      <c r="C23" s="87">
        <v>0</v>
      </c>
      <c r="D23" s="122"/>
      <c r="E23" s="87">
        <v>0</v>
      </c>
      <c r="F23" s="122"/>
      <c r="G23" s="87">
        <f t="shared" si="0"/>
        <v>0</v>
      </c>
      <c r="H23" s="122"/>
      <c r="I23" s="87">
        <v>0</v>
      </c>
      <c r="J23" s="122"/>
      <c r="K23" s="87">
        <f>SUM(G23:I23)</f>
        <v>0</v>
      </c>
      <c r="L23" s="116"/>
      <c r="M23" s="116"/>
      <c r="N23" s="116"/>
      <c r="O23" s="116"/>
      <c r="P23" s="116"/>
    </row>
    <row r="24" spans="1:16" ht="13.5" thickBot="1" x14ac:dyDescent="0.25">
      <c r="A24" s="123" t="s">
        <v>221</v>
      </c>
      <c r="B24" s="122"/>
      <c r="C24" s="124">
        <f>C18+C21+C22+C23</f>
        <v>1254281</v>
      </c>
      <c r="D24" s="122"/>
      <c r="E24" s="124">
        <f>E18+E21+E22+E23</f>
        <v>3040394</v>
      </c>
      <c r="F24" s="122"/>
      <c r="G24" s="124">
        <f>G18+G21+G22+G23</f>
        <v>4294675</v>
      </c>
      <c r="H24" s="122"/>
      <c r="I24" s="124">
        <f>I18+I21+I22+I23</f>
        <v>278</v>
      </c>
      <c r="J24" s="122"/>
      <c r="K24" s="124">
        <f>K18+K21+K22+K23</f>
        <v>4294953</v>
      </c>
      <c r="L24" s="116"/>
      <c r="M24" s="116"/>
      <c r="N24" s="116"/>
      <c r="O24" s="116"/>
      <c r="P24" s="116"/>
    </row>
    <row r="25" spans="1:16" x14ac:dyDescent="0.2">
      <c r="A25" s="126"/>
      <c r="B25" s="127"/>
      <c r="C25" s="116"/>
      <c r="D25" s="127"/>
      <c r="E25" s="116"/>
      <c r="F25" s="127"/>
      <c r="G25" s="116"/>
      <c r="H25" s="127"/>
      <c r="I25" s="116"/>
      <c r="J25" s="127"/>
      <c r="K25" s="116"/>
      <c r="L25" s="116"/>
      <c r="M25" s="116"/>
      <c r="N25" s="116"/>
      <c r="O25" s="116"/>
      <c r="P25" s="116"/>
    </row>
    <row r="26" spans="1:16" x14ac:dyDescent="0.2">
      <c r="A26" s="373" t="s">
        <v>208</v>
      </c>
      <c r="B26" s="128"/>
      <c r="C26" s="374">
        <f>C16-[22]ОФП!O47</f>
        <v>0</v>
      </c>
      <c r="D26" s="373"/>
      <c r="E26" s="374">
        <f>E16-ОФП!J43</f>
        <v>0</v>
      </c>
      <c r="F26" s="373"/>
      <c r="G26" s="374">
        <f>G16-ОФП!J46</f>
        <v>0</v>
      </c>
      <c r="H26" s="373"/>
      <c r="I26" s="374">
        <f>I16-ОФП!J47</f>
        <v>0</v>
      </c>
      <c r="J26" s="373"/>
      <c r="K26" s="374">
        <f>K16-ОФП!J48</f>
        <v>0</v>
      </c>
      <c r="L26" s="116"/>
      <c r="M26" s="116"/>
      <c r="N26" s="116"/>
      <c r="O26" s="116"/>
      <c r="P26" s="116"/>
    </row>
    <row r="27" spans="1:16" x14ac:dyDescent="0.2">
      <c r="A27" s="82" t="s">
        <v>684</v>
      </c>
      <c r="B27" s="82"/>
      <c r="D27" s="82"/>
      <c r="E27" s="82" t="s">
        <v>353</v>
      </c>
      <c r="F27" s="82"/>
      <c r="G27" s="82"/>
      <c r="H27" s="82"/>
      <c r="J27" s="128"/>
      <c r="K27" s="116"/>
      <c r="L27" s="116"/>
      <c r="M27" s="116"/>
      <c r="N27" s="116"/>
      <c r="O27" s="116"/>
      <c r="P27" s="116"/>
    </row>
    <row r="28" spans="1:16" x14ac:dyDescent="0.2">
      <c r="A28" s="82"/>
      <c r="B28" s="82"/>
      <c r="C28" s="116"/>
      <c r="D28" s="82"/>
      <c r="E28" s="82"/>
      <c r="F28" s="82"/>
      <c r="G28" s="82"/>
      <c r="H28" s="82"/>
      <c r="J28" s="127"/>
      <c r="K28" s="116"/>
      <c r="L28" s="116"/>
      <c r="M28" s="116"/>
      <c r="N28" s="116"/>
      <c r="O28" s="116"/>
      <c r="P28" s="116"/>
    </row>
    <row r="29" spans="1:16" x14ac:dyDescent="0.2">
      <c r="A29" s="82"/>
      <c r="B29" s="82"/>
      <c r="C29" s="116"/>
      <c r="D29" s="82"/>
      <c r="E29" s="82"/>
      <c r="F29" s="82"/>
      <c r="G29" s="82"/>
      <c r="H29" s="82"/>
      <c r="J29" s="127"/>
      <c r="K29" s="116"/>
      <c r="L29" s="116"/>
      <c r="M29" s="116"/>
      <c r="N29" s="116"/>
      <c r="O29" s="116"/>
      <c r="P29" s="116"/>
    </row>
    <row r="30" spans="1:16" x14ac:dyDescent="0.2">
      <c r="A30" s="82" t="s">
        <v>685</v>
      </c>
      <c r="B30" s="82"/>
      <c r="C30" s="129"/>
      <c r="D30" s="82"/>
      <c r="E30" s="82" t="s">
        <v>687</v>
      </c>
      <c r="F30" s="82"/>
      <c r="G30" s="82"/>
      <c r="H30" s="82"/>
      <c r="K30" s="130"/>
    </row>
    <row r="32" spans="1:16" s="132" customFormat="1" x14ac:dyDescent="0.2">
      <c r="C32" s="131"/>
      <c r="E32" s="130"/>
    </row>
    <row r="33" spans="3:5" x14ac:dyDescent="0.2">
      <c r="C33" s="133"/>
    </row>
    <row r="34" spans="3:5" x14ac:dyDescent="0.2">
      <c r="C34" s="133"/>
      <c r="E34" s="130"/>
    </row>
    <row r="35" spans="3:5" x14ac:dyDescent="0.2">
      <c r="C35" s="133"/>
      <c r="E35" s="130"/>
    </row>
    <row r="36" spans="3:5" s="132" customFormat="1" x14ac:dyDescent="0.2">
      <c r="C36" s="131"/>
      <c r="E36" s="134"/>
    </row>
    <row r="37" spans="3:5" x14ac:dyDescent="0.2">
      <c r="C37" s="133"/>
    </row>
    <row r="38" spans="3:5" s="132" customFormat="1" x14ac:dyDescent="0.2">
      <c r="C38" s="131"/>
    </row>
    <row r="39" spans="3:5" x14ac:dyDescent="0.2">
      <c r="C39" s="133"/>
    </row>
    <row r="40" spans="3:5" x14ac:dyDescent="0.2">
      <c r="C40" s="133"/>
      <c r="E40" s="130"/>
    </row>
    <row r="41" spans="3:5" x14ac:dyDescent="0.2">
      <c r="C41" s="133"/>
    </row>
    <row r="42" spans="3:5" s="132" customFormat="1" x14ac:dyDescent="0.2">
      <c r="C42" s="131"/>
      <c r="E42" s="134"/>
    </row>
    <row r="43" spans="3:5" x14ac:dyDescent="0.2">
      <c r="C43" s="133"/>
      <c r="E43" s="130"/>
    </row>
    <row r="44" spans="3:5" x14ac:dyDescent="0.2">
      <c r="C44" s="133"/>
      <c r="E44" s="129"/>
    </row>
    <row r="45" spans="3:5" x14ac:dyDescent="0.2">
      <c r="C45" s="133"/>
    </row>
    <row r="46" spans="3:5" x14ac:dyDescent="0.2">
      <c r="C46" s="135"/>
    </row>
    <row r="50" spans="3:3" x14ac:dyDescent="0.2">
      <c r="C50" s="130"/>
    </row>
    <row r="51" spans="3:3" x14ac:dyDescent="0.2">
      <c r="C51" s="133"/>
    </row>
    <row r="52" spans="3:3" x14ac:dyDescent="0.2">
      <c r="C52" s="133"/>
    </row>
  </sheetData>
  <sheetProtection selectLockedCells="1" selectUnlockedCells="1"/>
  <mergeCells count="4">
    <mergeCell ref="A8:A9"/>
    <mergeCell ref="C8:G8"/>
    <mergeCell ref="I8:I9"/>
    <mergeCell ref="K8:K9"/>
  </mergeCells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  <ignoredErrors>
    <ignoredError sqref="G13" formula="1"/>
    <ignoredError sqref="C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5" zoomScaleNormal="100" workbookViewId="0">
      <selection activeCell="A12" sqref="A12"/>
    </sheetView>
  </sheetViews>
  <sheetFormatPr defaultRowHeight="12.75" x14ac:dyDescent="0.2"/>
  <cols>
    <col min="1" max="1" width="60.140625" style="138" customWidth="1"/>
    <col min="2" max="2" width="18" style="106" customWidth="1"/>
    <col min="3" max="3" width="0.140625" style="138" hidden="1" customWidth="1"/>
    <col min="4" max="4" width="13" style="138" customWidth="1"/>
    <col min="5" max="241" width="9.140625" style="138"/>
    <col min="242" max="242" width="2.5703125" style="138" customWidth="1"/>
    <col min="243" max="243" width="49.85546875" style="138" customWidth="1"/>
    <col min="244" max="244" width="19.85546875" style="138" customWidth="1"/>
    <col min="245" max="245" width="0" style="138" hidden="1" customWidth="1"/>
    <col min="246" max="246" width="17.85546875" style="138" customWidth="1"/>
    <col min="247" max="251" width="0" style="138" hidden="1" customWidth="1"/>
    <col min="252" max="252" width="19.42578125" style="138" customWidth="1"/>
    <col min="253" max="253" width="8.42578125" style="138" customWidth="1"/>
    <col min="254" max="254" width="16.140625" style="138" customWidth="1"/>
    <col min="255" max="255" width="17.140625" style="138" customWidth="1"/>
    <col min="256" max="497" width="9.140625" style="138"/>
    <col min="498" max="498" width="2.5703125" style="138" customWidth="1"/>
    <col min="499" max="499" width="49.85546875" style="138" customWidth="1"/>
    <col min="500" max="500" width="19.85546875" style="138" customWidth="1"/>
    <col min="501" max="501" width="0" style="138" hidden="1" customWidth="1"/>
    <col min="502" max="502" width="17.85546875" style="138" customWidth="1"/>
    <col min="503" max="507" width="0" style="138" hidden="1" customWidth="1"/>
    <col min="508" max="508" width="19.42578125" style="138" customWidth="1"/>
    <col min="509" max="509" width="8.42578125" style="138" customWidth="1"/>
    <col min="510" max="510" width="16.140625" style="138" customWidth="1"/>
    <col min="511" max="511" width="17.140625" style="138" customWidth="1"/>
    <col min="512" max="753" width="9.140625" style="138"/>
    <col min="754" max="754" width="2.5703125" style="138" customWidth="1"/>
    <col min="755" max="755" width="49.85546875" style="138" customWidth="1"/>
    <col min="756" max="756" width="19.85546875" style="138" customWidth="1"/>
    <col min="757" max="757" width="0" style="138" hidden="1" customWidth="1"/>
    <col min="758" max="758" width="17.85546875" style="138" customWidth="1"/>
    <col min="759" max="763" width="0" style="138" hidden="1" customWidth="1"/>
    <col min="764" max="764" width="19.42578125" style="138" customWidth="1"/>
    <col min="765" max="765" width="8.42578125" style="138" customWidth="1"/>
    <col min="766" max="766" width="16.140625" style="138" customWidth="1"/>
    <col min="767" max="767" width="17.140625" style="138" customWidth="1"/>
    <col min="768" max="1009" width="9.140625" style="138"/>
    <col min="1010" max="1010" width="2.5703125" style="138" customWidth="1"/>
    <col min="1011" max="1011" width="49.85546875" style="138" customWidth="1"/>
    <col min="1012" max="1012" width="19.85546875" style="138" customWidth="1"/>
    <col min="1013" max="1013" width="0" style="138" hidden="1" customWidth="1"/>
    <col min="1014" max="1014" width="17.85546875" style="138" customWidth="1"/>
    <col min="1015" max="1019" width="0" style="138" hidden="1" customWidth="1"/>
    <col min="1020" max="1020" width="19.42578125" style="138" customWidth="1"/>
    <col min="1021" max="1021" width="8.42578125" style="138" customWidth="1"/>
    <col min="1022" max="1022" width="16.140625" style="138" customWidth="1"/>
    <col min="1023" max="1023" width="17.140625" style="138" customWidth="1"/>
    <col min="1024" max="1265" width="9.140625" style="138"/>
    <col min="1266" max="1266" width="2.5703125" style="138" customWidth="1"/>
    <col min="1267" max="1267" width="49.85546875" style="138" customWidth="1"/>
    <col min="1268" max="1268" width="19.85546875" style="138" customWidth="1"/>
    <col min="1269" max="1269" width="0" style="138" hidden="1" customWidth="1"/>
    <col min="1270" max="1270" width="17.85546875" style="138" customWidth="1"/>
    <col min="1271" max="1275" width="0" style="138" hidden="1" customWidth="1"/>
    <col min="1276" max="1276" width="19.42578125" style="138" customWidth="1"/>
    <col min="1277" max="1277" width="8.42578125" style="138" customWidth="1"/>
    <col min="1278" max="1278" width="16.140625" style="138" customWidth="1"/>
    <col min="1279" max="1279" width="17.140625" style="138" customWidth="1"/>
    <col min="1280" max="1521" width="9.140625" style="138"/>
    <col min="1522" max="1522" width="2.5703125" style="138" customWidth="1"/>
    <col min="1523" max="1523" width="49.85546875" style="138" customWidth="1"/>
    <col min="1524" max="1524" width="19.85546875" style="138" customWidth="1"/>
    <col min="1525" max="1525" width="0" style="138" hidden="1" customWidth="1"/>
    <col min="1526" max="1526" width="17.85546875" style="138" customWidth="1"/>
    <col min="1527" max="1531" width="0" style="138" hidden="1" customWidth="1"/>
    <col min="1532" max="1532" width="19.42578125" style="138" customWidth="1"/>
    <col min="1533" max="1533" width="8.42578125" style="138" customWidth="1"/>
    <col min="1534" max="1534" width="16.140625" style="138" customWidth="1"/>
    <col min="1535" max="1535" width="17.140625" style="138" customWidth="1"/>
    <col min="1536" max="1777" width="9.140625" style="138"/>
    <col min="1778" max="1778" width="2.5703125" style="138" customWidth="1"/>
    <col min="1779" max="1779" width="49.85546875" style="138" customWidth="1"/>
    <col min="1780" max="1780" width="19.85546875" style="138" customWidth="1"/>
    <col min="1781" max="1781" width="0" style="138" hidden="1" customWidth="1"/>
    <col min="1782" max="1782" width="17.85546875" style="138" customWidth="1"/>
    <col min="1783" max="1787" width="0" style="138" hidden="1" customWidth="1"/>
    <col min="1788" max="1788" width="19.42578125" style="138" customWidth="1"/>
    <col min="1789" max="1789" width="8.42578125" style="138" customWidth="1"/>
    <col min="1790" max="1790" width="16.140625" style="138" customWidth="1"/>
    <col min="1791" max="1791" width="17.140625" style="138" customWidth="1"/>
    <col min="1792" max="2033" width="9.140625" style="138"/>
    <col min="2034" max="2034" width="2.5703125" style="138" customWidth="1"/>
    <col min="2035" max="2035" width="49.85546875" style="138" customWidth="1"/>
    <col min="2036" max="2036" width="19.85546875" style="138" customWidth="1"/>
    <col min="2037" max="2037" width="0" style="138" hidden="1" customWidth="1"/>
    <col min="2038" max="2038" width="17.85546875" style="138" customWidth="1"/>
    <col min="2039" max="2043" width="0" style="138" hidden="1" customWidth="1"/>
    <col min="2044" max="2044" width="19.42578125" style="138" customWidth="1"/>
    <col min="2045" max="2045" width="8.42578125" style="138" customWidth="1"/>
    <col min="2046" max="2046" width="16.140625" style="138" customWidth="1"/>
    <col min="2047" max="2047" width="17.140625" style="138" customWidth="1"/>
    <col min="2048" max="2289" width="9.140625" style="138"/>
    <col min="2290" max="2290" width="2.5703125" style="138" customWidth="1"/>
    <col min="2291" max="2291" width="49.85546875" style="138" customWidth="1"/>
    <col min="2292" max="2292" width="19.85546875" style="138" customWidth="1"/>
    <col min="2293" max="2293" width="0" style="138" hidden="1" customWidth="1"/>
    <col min="2294" max="2294" width="17.85546875" style="138" customWidth="1"/>
    <col min="2295" max="2299" width="0" style="138" hidden="1" customWidth="1"/>
    <col min="2300" max="2300" width="19.42578125" style="138" customWidth="1"/>
    <col min="2301" max="2301" width="8.42578125" style="138" customWidth="1"/>
    <col min="2302" max="2302" width="16.140625" style="138" customWidth="1"/>
    <col min="2303" max="2303" width="17.140625" style="138" customWidth="1"/>
    <col min="2304" max="2545" width="9.140625" style="138"/>
    <col min="2546" max="2546" width="2.5703125" style="138" customWidth="1"/>
    <col min="2547" max="2547" width="49.85546875" style="138" customWidth="1"/>
    <col min="2548" max="2548" width="19.85546875" style="138" customWidth="1"/>
    <col min="2549" max="2549" width="0" style="138" hidden="1" customWidth="1"/>
    <col min="2550" max="2550" width="17.85546875" style="138" customWidth="1"/>
    <col min="2551" max="2555" width="0" style="138" hidden="1" customWidth="1"/>
    <col min="2556" max="2556" width="19.42578125" style="138" customWidth="1"/>
    <col min="2557" max="2557" width="8.42578125" style="138" customWidth="1"/>
    <col min="2558" max="2558" width="16.140625" style="138" customWidth="1"/>
    <col min="2559" max="2559" width="17.140625" style="138" customWidth="1"/>
    <col min="2560" max="2801" width="9.140625" style="138"/>
    <col min="2802" max="2802" width="2.5703125" style="138" customWidth="1"/>
    <col min="2803" max="2803" width="49.85546875" style="138" customWidth="1"/>
    <col min="2804" max="2804" width="19.85546875" style="138" customWidth="1"/>
    <col min="2805" max="2805" width="0" style="138" hidden="1" customWidth="1"/>
    <col min="2806" max="2806" width="17.85546875" style="138" customWidth="1"/>
    <col min="2807" max="2811" width="0" style="138" hidden="1" customWidth="1"/>
    <col min="2812" max="2812" width="19.42578125" style="138" customWidth="1"/>
    <col min="2813" max="2813" width="8.42578125" style="138" customWidth="1"/>
    <col min="2814" max="2814" width="16.140625" style="138" customWidth="1"/>
    <col min="2815" max="2815" width="17.140625" style="138" customWidth="1"/>
    <col min="2816" max="3057" width="9.140625" style="138"/>
    <col min="3058" max="3058" width="2.5703125" style="138" customWidth="1"/>
    <col min="3059" max="3059" width="49.85546875" style="138" customWidth="1"/>
    <col min="3060" max="3060" width="19.85546875" style="138" customWidth="1"/>
    <col min="3061" max="3061" width="0" style="138" hidden="1" customWidth="1"/>
    <col min="3062" max="3062" width="17.85546875" style="138" customWidth="1"/>
    <col min="3063" max="3067" width="0" style="138" hidden="1" customWidth="1"/>
    <col min="3068" max="3068" width="19.42578125" style="138" customWidth="1"/>
    <col min="3069" max="3069" width="8.42578125" style="138" customWidth="1"/>
    <col min="3070" max="3070" width="16.140625" style="138" customWidth="1"/>
    <col min="3071" max="3071" width="17.140625" style="138" customWidth="1"/>
    <col min="3072" max="3313" width="9.140625" style="138"/>
    <col min="3314" max="3314" width="2.5703125" style="138" customWidth="1"/>
    <col min="3315" max="3315" width="49.85546875" style="138" customWidth="1"/>
    <col min="3316" max="3316" width="19.85546875" style="138" customWidth="1"/>
    <col min="3317" max="3317" width="0" style="138" hidden="1" customWidth="1"/>
    <col min="3318" max="3318" width="17.85546875" style="138" customWidth="1"/>
    <col min="3319" max="3323" width="0" style="138" hidden="1" customWidth="1"/>
    <col min="3324" max="3324" width="19.42578125" style="138" customWidth="1"/>
    <col min="3325" max="3325" width="8.42578125" style="138" customWidth="1"/>
    <col min="3326" max="3326" width="16.140625" style="138" customWidth="1"/>
    <col min="3327" max="3327" width="17.140625" style="138" customWidth="1"/>
    <col min="3328" max="3569" width="9.140625" style="138"/>
    <col min="3570" max="3570" width="2.5703125" style="138" customWidth="1"/>
    <col min="3571" max="3571" width="49.85546875" style="138" customWidth="1"/>
    <col min="3572" max="3572" width="19.85546875" style="138" customWidth="1"/>
    <col min="3573" max="3573" width="0" style="138" hidden="1" customWidth="1"/>
    <col min="3574" max="3574" width="17.85546875" style="138" customWidth="1"/>
    <col min="3575" max="3579" width="0" style="138" hidden="1" customWidth="1"/>
    <col min="3580" max="3580" width="19.42578125" style="138" customWidth="1"/>
    <col min="3581" max="3581" width="8.42578125" style="138" customWidth="1"/>
    <col min="3582" max="3582" width="16.140625" style="138" customWidth="1"/>
    <col min="3583" max="3583" width="17.140625" style="138" customWidth="1"/>
    <col min="3584" max="3825" width="9.140625" style="138"/>
    <col min="3826" max="3826" width="2.5703125" style="138" customWidth="1"/>
    <col min="3827" max="3827" width="49.85546875" style="138" customWidth="1"/>
    <col min="3828" max="3828" width="19.85546875" style="138" customWidth="1"/>
    <col min="3829" max="3829" width="0" style="138" hidden="1" customWidth="1"/>
    <col min="3830" max="3830" width="17.85546875" style="138" customWidth="1"/>
    <col min="3831" max="3835" width="0" style="138" hidden="1" customWidth="1"/>
    <col min="3836" max="3836" width="19.42578125" style="138" customWidth="1"/>
    <col min="3837" max="3837" width="8.42578125" style="138" customWidth="1"/>
    <col min="3838" max="3838" width="16.140625" style="138" customWidth="1"/>
    <col min="3839" max="3839" width="17.140625" style="138" customWidth="1"/>
    <col min="3840" max="4081" width="9.140625" style="138"/>
    <col min="4082" max="4082" width="2.5703125" style="138" customWidth="1"/>
    <col min="4083" max="4083" width="49.85546875" style="138" customWidth="1"/>
    <col min="4084" max="4084" width="19.85546875" style="138" customWidth="1"/>
    <col min="4085" max="4085" width="0" style="138" hidden="1" customWidth="1"/>
    <col min="4086" max="4086" width="17.85546875" style="138" customWidth="1"/>
    <col min="4087" max="4091" width="0" style="138" hidden="1" customWidth="1"/>
    <col min="4092" max="4092" width="19.42578125" style="138" customWidth="1"/>
    <col min="4093" max="4093" width="8.42578125" style="138" customWidth="1"/>
    <col min="4094" max="4094" width="16.140625" style="138" customWidth="1"/>
    <col min="4095" max="4095" width="17.140625" style="138" customWidth="1"/>
    <col min="4096" max="4337" width="9.140625" style="138"/>
    <col min="4338" max="4338" width="2.5703125" style="138" customWidth="1"/>
    <col min="4339" max="4339" width="49.85546875" style="138" customWidth="1"/>
    <col min="4340" max="4340" width="19.85546875" style="138" customWidth="1"/>
    <col min="4341" max="4341" width="0" style="138" hidden="1" customWidth="1"/>
    <col min="4342" max="4342" width="17.85546875" style="138" customWidth="1"/>
    <col min="4343" max="4347" width="0" style="138" hidden="1" customWidth="1"/>
    <col min="4348" max="4348" width="19.42578125" style="138" customWidth="1"/>
    <col min="4349" max="4349" width="8.42578125" style="138" customWidth="1"/>
    <col min="4350" max="4350" width="16.140625" style="138" customWidth="1"/>
    <col min="4351" max="4351" width="17.140625" style="138" customWidth="1"/>
    <col min="4352" max="4593" width="9.140625" style="138"/>
    <col min="4594" max="4594" width="2.5703125" style="138" customWidth="1"/>
    <col min="4595" max="4595" width="49.85546875" style="138" customWidth="1"/>
    <col min="4596" max="4596" width="19.85546875" style="138" customWidth="1"/>
    <col min="4597" max="4597" width="0" style="138" hidden="1" customWidth="1"/>
    <col min="4598" max="4598" width="17.85546875" style="138" customWidth="1"/>
    <col min="4599" max="4603" width="0" style="138" hidden="1" customWidth="1"/>
    <col min="4604" max="4604" width="19.42578125" style="138" customWidth="1"/>
    <col min="4605" max="4605" width="8.42578125" style="138" customWidth="1"/>
    <col min="4606" max="4606" width="16.140625" style="138" customWidth="1"/>
    <col min="4607" max="4607" width="17.140625" style="138" customWidth="1"/>
    <col min="4608" max="4849" width="9.140625" style="138"/>
    <col min="4850" max="4850" width="2.5703125" style="138" customWidth="1"/>
    <col min="4851" max="4851" width="49.85546875" style="138" customWidth="1"/>
    <col min="4852" max="4852" width="19.85546875" style="138" customWidth="1"/>
    <col min="4853" max="4853" width="0" style="138" hidden="1" customWidth="1"/>
    <col min="4854" max="4854" width="17.85546875" style="138" customWidth="1"/>
    <col min="4855" max="4859" width="0" style="138" hidden="1" customWidth="1"/>
    <col min="4860" max="4860" width="19.42578125" style="138" customWidth="1"/>
    <col min="4861" max="4861" width="8.42578125" style="138" customWidth="1"/>
    <col min="4862" max="4862" width="16.140625" style="138" customWidth="1"/>
    <col min="4863" max="4863" width="17.140625" style="138" customWidth="1"/>
    <col min="4864" max="5105" width="9.140625" style="138"/>
    <col min="5106" max="5106" width="2.5703125" style="138" customWidth="1"/>
    <col min="5107" max="5107" width="49.85546875" style="138" customWidth="1"/>
    <col min="5108" max="5108" width="19.85546875" style="138" customWidth="1"/>
    <col min="5109" max="5109" width="0" style="138" hidden="1" customWidth="1"/>
    <col min="5110" max="5110" width="17.85546875" style="138" customWidth="1"/>
    <col min="5111" max="5115" width="0" style="138" hidden="1" customWidth="1"/>
    <col min="5116" max="5116" width="19.42578125" style="138" customWidth="1"/>
    <col min="5117" max="5117" width="8.42578125" style="138" customWidth="1"/>
    <col min="5118" max="5118" width="16.140625" style="138" customWidth="1"/>
    <col min="5119" max="5119" width="17.140625" style="138" customWidth="1"/>
    <col min="5120" max="5361" width="9.140625" style="138"/>
    <col min="5362" max="5362" width="2.5703125" style="138" customWidth="1"/>
    <col min="5363" max="5363" width="49.85546875" style="138" customWidth="1"/>
    <col min="5364" max="5364" width="19.85546875" style="138" customWidth="1"/>
    <col min="5365" max="5365" width="0" style="138" hidden="1" customWidth="1"/>
    <col min="5366" max="5366" width="17.85546875" style="138" customWidth="1"/>
    <col min="5367" max="5371" width="0" style="138" hidden="1" customWidth="1"/>
    <col min="5372" max="5372" width="19.42578125" style="138" customWidth="1"/>
    <col min="5373" max="5373" width="8.42578125" style="138" customWidth="1"/>
    <col min="5374" max="5374" width="16.140625" style="138" customWidth="1"/>
    <col min="5375" max="5375" width="17.140625" style="138" customWidth="1"/>
    <col min="5376" max="5617" width="9.140625" style="138"/>
    <col min="5618" max="5618" width="2.5703125" style="138" customWidth="1"/>
    <col min="5619" max="5619" width="49.85546875" style="138" customWidth="1"/>
    <col min="5620" max="5620" width="19.85546875" style="138" customWidth="1"/>
    <col min="5621" max="5621" width="0" style="138" hidden="1" customWidth="1"/>
    <col min="5622" max="5622" width="17.85546875" style="138" customWidth="1"/>
    <col min="5623" max="5627" width="0" style="138" hidden="1" customWidth="1"/>
    <col min="5628" max="5628" width="19.42578125" style="138" customWidth="1"/>
    <col min="5629" max="5629" width="8.42578125" style="138" customWidth="1"/>
    <col min="5630" max="5630" width="16.140625" style="138" customWidth="1"/>
    <col min="5631" max="5631" width="17.140625" style="138" customWidth="1"/>
    <col min="5632" max="5873" width="9.140625" style="138"/>
    <col min="5874" max="5874" width="2.5703125" style="138" customWidth="1"/>
    <col min="5875" max="5875" width="49.85546875" style="138" customWidth="1"/>
    <col min="5876" max="5876" width="19.85546875" style="138" customWidth="1"/>
    <col min="5877" max="5877" width="0" style="138" hidden="1" customWidth="1"/>
    <col min="5878" max="5878" width="17.85546875" style="138" customWidth="1"/>
    <col min="5879" max="5883" width="0" style="138" hidden="1" customWidth="1"/>
    <col min="5884" max="5884" width="19.42578125" style="138" customWidth="1"/>
    <col min="5885" max="5885" width="8.42578125" style="138" customWidth="1"/>
    <col min="5886" max="5886" width="16.140625" style="138" customWidth="1"/>
    <col min="5887" max="5887" width="17.140625" style="138" customWidth="1"/>
    <col min="5888" max="6129" width="9.140625" style="138"/>
    <col min="6130" max="6130" width="2.5703125" style="138" customWidth="1"/>
    <col min="6131" max="6131" width="49.85546875" style="138" customWidth="1"/>
    <col min="6132" max="6132" width="19.85546875" style="138" customWidth="1"/>
    <col min="6133" max="6133" width="0" style="138" hidden="1" customWidth="1"/>
    <col min="6134" max="6134" width="17.85546875" style="138" customWidth="1"/>
    <col min="6135" max="6139" width="0" style="138" hidden="1" customWidth="1"/>
    <col min="6140" max="6140" width="19.42578125" style="138" customWidth="1"/>
    <col min="6141" max="6141" width="8.42578125" style="138" customWidth="1"/>
    <col min="6142" max="6142" width="16.140625" style="138" customWidth="1"/>
    <col min="6143" max="6143" width="17.140625" style="138" customWidth="1"/>
    <col min="6144" max="6385" width="9.140625" style="138"/>
    <col min="6386" max="6386" width="2.5703125" style="138" customWidth="1"/>
    <col min="6387" max="6387" width="49.85546875" style="138" customWidth="1"/>
    <col min="6388" max="6388" width="19.85546875" style="138" customWidth="1"/>
    <col min="6389" max="6389" width="0" style="138" hidden="1" customWidth="1"/>
    <col min="6390" max="6390" width="17.85546875" style="138" customWidth="1"/>
    <col min="6391" max="6395" width="0" style="138" hidden="1" customWidth="1"/>
    <col min="6396" max="6396" width="19.42578125" style="138" customWidth="1"/>
    <col min="6397" max="6397" width="8.42578125" style="138" customWidth="1"/>
    <col min="6398" max="6398" width="16.140625" style="138" customWidth="1"/>
    <col min="6399" max="6399" width="17.140625" style="138" customWidth="1"/>
    <col min="6400" max="6641" width="9.140625" style="138"/>
    <col min="6642" max="6642" width="2.5703125" style="138" customWidth="1"/>
    <col min="6643" max="6643" width="49.85546875" style="138" customWidth="1"/>
    <col min="6644" max="6644" width="19.85546875" style="138" customWidth="1"/>
    <col min="6645" max="6645" width="0" style="138" hidden="1" customWidth="1"/>
    <col min="6646" max="6646" width="17.85546875" style="138" customWidth="1"/>
    <col min="6647" max="6651" width="0" style="138" hidden="1" customWidth="1"/>
    <col min="6652" max="6652" width="19.42578125" style="138" customWidth="1"/>
    <col min="6653" max="6653" width="8.42578125" style="138" customWidth="1"/>
    <col min="6654" max="6654" width="16.140625" style="138" customWidth="1"/>
    <col min="6655" max="6655" width="17.140625" style="138" customWidth="1"/>
    <col min="6656" max="6897" width="9.140625" style="138"/>
    <col min="6898" max="6898" width="2.5703125" style="138" customWidth="1"/>
    <col min="6899" max="6899" width="49.85546875" style="138" customWidth="1"/>
    <col min="6900" max="6900" width="19.85546875" style="138" customWidth="1"/>
    <col min="6901" max="6901" width="0" style="138" hidden="1" customWidth="1"/>
    <col min="6902" max="6902" width="17.85546875" style="138" customWidth="1"/>
    <col min="6903" max="6907" width="0" style="138" hidden="1" customWidth="1"/>
    <col min="6908" max="6908" width="19.42578125" style="138" customWidth="1"/>
    <col min="6909" max="6909" width="8.42578125" style="138" customWidth="1"/>
    <col min="6910" max="6910" width="16.140625" style="138" customWidth="1"/>
    <col min="6911" max="6911" width="17.140625" style="138" customWidth="1"/>
    <col min="6912" max="7153" width="9.140625" style="138"/>
    <col min="7154" max="7154" width="2.5703125" style="138" customWidth="1"/>
    <col min="7155" max="7155" width="49.85546875" style="138" customWidth="1"/>
    <col min="7156" max="7156" width="19.85546875" style="138" customWidth="1"/>
    <col min="7157" max="7157" width="0" style="138" hidden="1" customWidth="1"/>
    <col min="7158" max="7158" width="17.85546875" style="138" customWidth="1"/>
    <col min="7159" max="7163" width="0" style="138" hidden="1" customWidth="1"/>
    <col min="7164" max="7164" width="19.42578125" style="138" customWidth="1"/>
    <col min="7165" max="7165" width="8.42578125" style="138" customWidth="1"/>
    <col min="7166" max="7166" width="16.140625" style="138" customWidth="1"/>
    <col min="7167" max="7167" width="17.140625" style="138" customWidth="1"/>
    <col min="7168" max="7409" width="9.140625" style="138"/>
    <col min="7410" max="7410" width="2.5703125" style="138" customWidth="1"/>
    <col min="7411" max="7411" width="49.85546875" style="138" customWidth="1"/>
    <col min="7412" max="7412" width="19.85546875" style="138" customWidth="1"/>
    <col min="7413" max="7413" width="0" style="138" hidden="1" customWidth="1"/>
    <col min="7414" max="7414" width="17.85546875" style="138" customWidth="1"/>
    <col min="7415" max="7419" width="0" style="138" hidden="1" customWidth="1"/>
    <col min="7420" max="7420" width="19.42578125" style="138" customWidth="1"/>
    <col min="7421" max="7421" width="8.42578125" style="138" customWidth="1"/>
    <col min="7422" max="7422" width="16.140625" style="138" customWidth="1"/>
    <col min="7423" max="7423" width="17.140625" style="138" customWidth="1"/>
    <col min="7424" max="7665" width="9.140625" style="138"/>
    <col min="7666" max="7666" width="2.5703125" style="138" customWidth="1"/>
    <col min="7667" max="7667" width="49.85546875" style="138" customWidth="1"/>
    <col min="7668" max="7668" width="19.85546875" style="138" customWidth="1"/>
    <col min="7669" max="7669" width="0" style="138" hidden="1" customWidth="1"/>
    <col min="7670" max="7670" width="17.85546875" style="138" customWidth="1"/>
    <col min="7671" max="7675" width="0" style="138" hidden="1" customWidth="1"/>
    <col min="7676" max="7676" width="19.42578125" style="138" customWidth="1"/>
    <col min="7677" max="7677" width="8.42578125" style="138" customWidth="1"/>
    <col min="7678" max="7678" width="16.140625" style="138" customWidth="1"/>
    <col min="7679" max="7679" width="17.140625" style="138" customWidth="1"/>
    <col min="7680" max="7921" width="9.140625" style="138"/>
    <col min="7922" max="7922" width="2.5703125" style="138" customWidth="1"/>
    <col min="7923" max="7923" width="49.85546875" style="138" customWidth="1"/>
    <col min="7924" max="7924" width="19.85546875" style="138" customWidth="1"/>
    <col min="7925" max="7925" width="0" style="138" hidden="1" customWidth="1"/>
    <col min="7926" max="7926" width="17.85546875" style="138" customWidth="1"/>
    <col min="7927" max="7931" width="0" style="138" hidden="1" customWidth="1"/>
    <col min="7932" max="7932" width="19.42578125" style="138" customWidth="1"/>
    <col min="7933" max="7933" width="8.42578125" style="138" customWidth="1"/>
    <col min="7934" max="7934" width="16.140625" style="138" customWidth="1"/>
    <col min="7935" max="7935" width="17.140625" style="138" customWidth="1"/>
    <col min="7936" max="8177" width="9.140625" style="138"/>
    <col min="8178" max="8178" width="2.5703125" style="138" customWidth="1"/>
    <col min="8179" max="8179" width="49.85546875" style="138" customWidth="1"/>
    <col min="8180" max="8180" width="19.85546875" style="138" customWidth="1"/>
    <col min="8181" max="8181" width="0" style="138" hidden="1" customWidth="1"/>
    <col min="8182" max="8182" width="17.85546875" style="138" customWidth="1"/>
    <col min="8183" max="8187" width="0" style="138" hidden="1" customWidth="1"/>
    <col min="8188" max="8188" width="19.42578125" style="138" customWidth="1"/>
    <col min="8189" max="8189" width="8.42578125" style="138" customWidth="1"/>
    <col min="8190" max="8190" width="16.140625" style="138" customWidth="1"/>
    <col min="8191" max="8191" width="17.140625" style="138" customWidth="1"/>
    <col min="8192" max="8433" width="9.140625" style="138"/>
    <col min="8434" max="8434" width="2.5703125" style="138" customWidth="1"/>
    <col min="8435" max="8435" width="49.85546875" style="138" customWidth="1"/>
    <col min="8436" max="8436" width="19.85546875" style="138" customWidth="1"/>
    <col min="8437" max="8437" width="0" style="138" hidden="1" customWidth="1"/>
    <col min="8438" max="8438" width="17.85546875" style="138" customWidth="1"/>
    <col min="8439" max="8443" width="0" style="138" hidden="1" customWidth="1"/>
    <col min="8444" max="8444" width="19.42578125" style="138" customWidth="1"/>
    <col min="8445" max="8445" width="8.42578125" style="138" customWidth="1"/>
    <col min="8446" max="8446" width="16.140625" style="138" customWidth="1"/>
    <col min="8447" max="8447" width="17.140625" style="138" customWidth="1"/>
    <col min="8448" max="8689" width="9.140625" style="138"/>
    <col min="8690" max="8690" width="2.5703125" style="138" customWidth="1"/>
    <col min="8691" max="8691" width="49.85546875" style="138" customWidth="1"/>
    <col min="8692" max="8692" width="19.85546875" style="138" customWidth="1"/>
    <col min="8693" max="8693" width="0" style="138" hidden="1" customWidth="1"/>
    <col min="8694" max="8694" width="17.85546875" style="138" customWidth="1"/>
    <col min="8695" max="8699" width="0" style="138" hidden="1" customWidth="1"/>
    <col min="8700" max="8700" width="19.42578125" style="138" customWidth="1"/>
    <col min="8701" max="8701" width="8.42578125" style="138" customWidth="1"/>
    <col min="8702" max="8702" width="16.140625" style="138" customWidth="1"/>
    <col min="8703" max="8703" width="17.140625" style="138" customWidth="1"/>
    <col min="8704" max="8945" width="9.140625" style="138"/>
    <col min="8946" max="8946" width="2.5703125" style="138" customWidth="1"/>
    <col min="8947" max="8947" width="49.85546875" style="138" customWidth="1"/>
    <col min="8948" max="8948" width="19.85546875" style="138" customWidth="1"/>
    <col min="8949" max="8949" width="0" style="138" hidden="1" customWidth="1"/>
    <col min="8950" max="8950" width="17.85546875" style="138" customWidth="1"/>
    <col min="8951" max="8955" width="0" style="138" hidden="1" customWidth="1"/>
    <col min="8956" max="8956" width="19.42578125" style="138" customWidth="1"/>
    <col min="8957" max="8957" width="8.42578125" style="138" customWidth="1"/>
    <col min="8958" max="8958" width="16.140625" style="138" customWidth="1"/>
    <col min="8959" max="8959" width="17.140625" style="138" customWidth="1"/>
    <col min="8960" max="9201" width="9.140625" style="138"/>
    <col min="9202" max="9202" width="2.5703125" style="138" customWidth="1"/>
    <col min="9203" max="9203" width="49.85546875" style="138" customWidth="1"/>
    <col min="9204" max="9204" width="19.85546875" style="138" customWidth="1"/>
    <col min="9205" max="9205" width="0" style="138" hidden="1" customWidth="1"/>
    <col min="9206" max="9206" width="17.85546875" style="138" customWidth="1"/>
    <col min="9207" max="9211" width="0" style="138" hidden="1" customWidth="1"/>
    <col min="9212" max="9212" width="19.42578125" style="138" customWidth="1"/>
    <col min="9213" max="9213" width="8.42578125" style="138" customWidth="1"/>
    <col min="9214" max="9214" width="16.140625" style="138" customWidth="1"/>
    <col min="9215" max="9215" width="17.140625" style="138" customWidth="1"/>
    <col min="9216" max="9457" width="9.140625" style="138"/>
    <col min="9458" max="9458" width="2.5703125" style="138" customWidth="1"/>
    <col min="9459" max="9459" width="49.85546875" style="138" customWidth="1"/>
    <col min="9460" max="9460" width="19.85546875" style="138" customWidth="1"/>
    <col min="9461" max="9461" width="0" style="138" hidden="1" customWidth="1"/>
    <col min="9462" max="9462" width="17.85546875" style="138" customWidth="1"/>
    <col min="9463" max="9467" width="0" style="138" hidden="1" customWidth="1"/>
    <col min="9468" max="9468" width="19.42578125" style="138" customWidth="1"/>
    <col min="9469" max="9469" width="8.42578125" style="138" customWidth="1"/>
    <col min="9470" max="9470" width="16.140625" style="138" customWidth="1"/>
    <col min="9471" max="9471" width="17.140625" style="138" customWidth="1"/>
    <col min="9472" max="9713" width="9.140625" style="138"/>
    <col min="9714" max="9714" width="2.5703125" style="138" customWidth="1"/>
    <col min="9715" max="9715" width="49.85546875" style="138" customWidth="1"/>
    <col min="9716" max="9716" width="19.85546875" style="138" customWidth="1"/>
    <col min="9717" max="9717" width="0" style="138" hidden="1" customWidth="1"/>
    <col min="9718" max="9718" width="17.85546875" style="138" customWidth="1"/>
    <col min="9719" max="9723" width="0" style="138" hidden="1" customWidth="1"/>
    <col min="9724" max="9724" width="19.42578125" style="138" customWidth="1"/>
    <col min="9725" max="9725" width="8.42578125" style="138" customWidth="1"/>
    <col min="9726" max="9726" width="16.140625" style="138" customWidth="1"/>
    <col min="9727" max="9727" width="17.140625" style="138" customWidth="1"/>
    <col min="9728" max="9969" width="9.140625" style="138"/>
    <col min="9970" max="9970" width="2.5703125" style="138" customWidth="1"/>
    <col min="9971" max="9971" width="49.85546875" style="138" customWidth="1"/>
    <col min="9972" max="9972" width="19.85546875" style="138" customWidth="1"/>
    <col min="9973" max="9973" width="0" style="138" hidden="1" customWidth="1"/>
    <col min="9974" max="9974" width="17.85546875" style="138" customWidth="1"/>
    <col min="9975" max="9979" width="0" style="138" hidden="1" customWidth="1"/>
    <col min="9980" max="9980" width="19.42578125" style="138" customWidth="1"/>
    <col min="9981" max="9981" width="8.42578125" style="138" customWidth="1"/>
    <col min="9982" max="9982" width="16.140625" style="138" customWidth="1"/>
    <col min="9983" max="9983" width="17.140625" style="138" customWidth="1"/>
    <col min="9984" max="10225" width="9.140625" style="138"/>
    <col min="10226" max="10226" width="2.5703125" style="138" customWidth="1"/>
    <col min="10227" max="10227" width="49.85546875" style="138" customWidth="1"/>
    <col min="10228" max="10228" width="19.85546875" style="138" customWidth="1"/>
    <col min="10229" max="10229" width="0" style="138" hidden="1" customWidth="1"/>
    <col min="10230" max="10230" width="17.85546875" style="138" customWidth="1"/>
    <col min="10231" max="10235" width="0" style="138" hidden="1" customWidth="1"/>
    <col min="10236" max="10236" width="19.42578125" style="138" customWidth="1"/>
    <col min="10237" max="10237" width="8.42578125" style="138" customWidth="1"/>
    <col min="10238" max="10238" width="16.140625" style="138" customWidth="1"/>
    <col min="10239" max="10239" width="17.140625" style="138" customWidth="1"/>
    <col min="10240" max="10481" width="9.140625" style="138"/>
    <col min="10482" max="10482" width="2.5703125" style="138" customWidth="1"/>
    <col min="10483" max="10483" width="49.85546875" style="138" customWidth="1"/>
    <col min="10484" max="10484" width="19.85546875" style="138" customWidth="1"/>
    <col min="10485" max="10485" width="0" style="138" hidden="1" customWidth="1"/>
    <col min="10486" max="10486" width="17.85546875" style="138" customWidth="1"/>
    <col min="10487" max="10491" width="0" style="138" hidden="1" customWidth="1"/>
    <col min="10492" max="10492" width="19.42578125" style="138" customWidth="1"/>
    <col min="10493" max="10493" width="8.42578125" style="138" customWidth="1"/>
    <col min="10494" max="10494" width="16.140625" style="138" customWidth="1"/>
    <col min="10495" max="10495" width="17.140625" style="138" customWidth="1"/>
    <col min="10496" max="10737" width="9.140625" style="138"/>
    <col min="10738" max="10738" width="2.5703125" style="138" customWidth="1"/>
    <col min="10739" max="10739" width="49.85546875" style="138" customWidth="1"/>
    <col min="10740" max="10740" width="19.85546875" style="138" customWidth="1"/>
    <col min="10741" max="10741" width="0" style="138" hidden="1" customWidth="1"/>
    <col min="10742" max="10742" width="17.85546875" style="138" customWidth="1"/>
    <col min="10743" max="10747" width="0" style="138" hidden="1" customWidth="1"/>
    <col min="10748" max="10748" width="19.42578125" style="138" customWidth="1"/>
    <col min="10749" max="10749" width="8.42578125" style="138" customWidth="1"/>
    <col min="10750" max="10750" width="16.140625" style="138" customWidth="1"/>
    <col min="10751" max="10751" width="17.140625" style="138" customWidth="1"/>
    <col min="10752" max="10993" width="9.140625" style="138"/>
    <col min="10994" max="10994" width="2.5703125" style="138" customWidth="1"/>
    <col min="10995" max="10995" width="49.85546875" style="138" customWidth="1"/>
    <col min="10996" max="10996" width="19.85546875" style="138" customWidth="1"/>
    <col min="10997" max="10997" width="0" style="138" hidden="1" customWidth="1"/>
    <col min="10998" max="10998" width="17.85546875" style="138" customWidth="1"/>
    <col min="10999" max="11003" width="0" style="138" hidden="1" customWidth="1"/>
    <col min="11004" max="11004" width="19.42578125" style="138" customWidth="1"/>
    <col min="11005" max="11005" width="8.42578125" style="138" customWidth="1"/>
    <col min="11006" max="11006" width="16.140625" style="138" customWidth="1"/>
    <col min="11007" max="11007" width="17.140625" style="138" customWidth="1"/>
    <col min="11008" max="11249" width="9.140625" style="138"/>
    <col min="11250" max="11250" width="2.5703125" style="138" customWidth="1"/>
    <col min="11251" max="11251" width="49.85546875" style="138" customWidth="1"/>
    <col min="11252" max="11252" width="19.85546875" style="138" customWidth="1"/>
    <col min="11253" max="11253" width="0" style="138" hidden="1" customWidth="1"/>
    <col min="11254" max="11254" width="17.85546875" style="138" customWidth="1"/>
    <col min="11255" max="11259" width="0" style="138" hidden="1" customWidth="1"/>
    <col min="11260" max="11260" width="19.42578125" style="138" customWidth="1"/>
    <col min="11261" max="11261" width="8.42578125" style="138" customWidth="1"/>
    <col min="11262" max="11262" width="16.140625" style="138" customWidth="1"/>
    <col min="11263" max="11263" width="17.140625" style="138" customWidth="1"/>
    <col min="11264" max="11505" width="9.140625" style="138"/>
    <col min="11506" max="11506" width="2.5703125" style="138" customWidth="1"/>
    <col min="11507" max="11507" width="49.85546875" style="138" customWidth="1"/>
    <col min="11508" max="11508" width="19.85546875" style="138" customWidth="1"/>
    <col min="11509" max="11509" width="0" style="138" hidden="1" customWidth="1"/>
    <col min="11510" max="11510" width="17.85546875" style="138" customWidth="1"/>
    <col min="11511" max="11515" width="0" style="138" hidden="1" customWidth="1"/>
    <col min="11516" max="11516" width="19.42578125" style="138" customWidth="1"/>
    <col min="11517" max="11517" width="8.42578125" style="138" customWidth="1"/>
    <col min="11518" max="11518" width="16.140625" style="138" customWidth="1"/>
    <col min="11519" max="11519" width="17.140625" style="138" customWidth="1"/>
    <col min="11520" max="11761" width="9.140625" style="138"/>
    <col min="11762" max="11762" width="2.5703125" style="138" customWidth="1"/>
    <col min="11763" max="11763" width="49.85546875" style="138" customWidth="1"/>
    <col min="11764" max="11764" width="19.85546875" style="138" customWidth="1"/>
    <col min="11765" max="11765" width="0" style="138" hidden="1" customWidth="1"/>
    <col min="11766" max="11766" width="17.85546875" style="138" customWidth="1"/>
    <col min="11767" max="11771" width="0" style="138" hidden="1" customWidth="1"/>
    <col min="11772" max="11772" width="19.42578125" style="138" customWidth="1"/>
    <col min="11773" max="11773" width="8.42578125" style="138" customWidth="1"/>
    <col min="11774" max="11774" width="16.140625" style="138" customWidth="1"/>
    <col min="11775" max="11775" width="17.140625" style="138" customWidth="1"/>
    <col min="11776" max="12017" width="9.140625" style="138"/>
    <col min="12018" max="12018" width="2.5703125" style="138" customWidth="1"/>
    <col min="12019" max="12019" width="49.85546875" style="138" customWidth="1"/>
    <col min="12020" max="12020" width="19.85546875" style="138" customWidth="1"/>
    <col min="12021" max="12021" width="0" style="138" hidden="1" customWidth="1"/>
    <col min="12022" max="12022" width="17.85546875" style="138" customWidth="1"/>
    <col min="12023" max="12027" width="0" style="138" hidden="1" customWidth="1"/>
    <col min="12028" max="12028" width="19.42578125" style="138" customWidth="1"/>
    <col min="12029" max="12029" width="8.42578125" style="138" customWidth="1"/>
    <col min="12030" max="12030" width="16.140625" style="138" customWidth="1"/>
    <col min="12031" max="12031" width="17.140625" style="138" customWidth="1"/>
    <col min="12032" max="12273" width="9.140625" style="138"/>
    <col min="12274" max="12274" width="2.5703125" style="138" customWidth="1"/>
    <col min="12275" max="12275" width="49.85546875" style="138" customWidth="1"/>
    <col min="12276" max="12276" width="19.85546875" style="138" customWidth="1"/>
    <col min="12277" max="12277" width="0" style="138" hidden="1" customWidth="1"/>
    <col min="12278" max="12278" width="17.85546875" style="138" customWidth="1"/>
    <col min="12279" max="12283" width="0" style="138" hidden="1" customWidth="1"/>
    <col min="12284" max="12284" width="19.42578125" style="138" customWidth="1"/>
    <col min="12285" max="12285" width="8.42578125" style="138" customWidth="1"/>
    <col min="12286" max="12286" width="16.140625" style="138" customWidth="1"/>
    <col min="12287" max="12287" width="17.140625" style="138" customWidth="1"/>
    <col min="12288" max="12529" width="9.140625" style="138"/>
    <col min="12530" max="12530" width="2.5703125" style="138" customWidth="1"/>
    <col min="12531" max="12531" width="49.85546875" style="138" customWidth="1"/>
    <col min="12532" max="12532" width="19.85546875" style="138" customWidth="1"/>
    <col min="12533" max="12533" width="0" style="138" hidden="1" customWidth="1"/>
    <col min="12534" max="12534" width="17.85546875" style="138" customWidth="1"/>
    <col min="12535" max="12539" width="0" style="138" hidden="1" customWidth="1"/>
    <col min="12540" max="12540" width="19.42578125" style="138" customWidth="1"/>
    <col min="12541" max="12541" width="8.42578125" style="138" customWidth="1"/>
    <col min="12542" max="12542" width="16.140625" style="138" customWidth="1"/>
    <col min="12543" max="12543" width="17.140625" style="138" customWidth="1"/>
    <col min="12544" max="12785" width="9.140625" style="138"/>
    <col min="12786" max="12786" width="2.5703125" style="138" customWidth="1"/>
    <col min="12787" max="12787" width="49.85546875" style="138" customWidth="1"/>
    <col min="12788" max="12788" width="19.85546875" style="138" customWidth="1"/>
    <col min="12789" max="12789" width="0" style="138" hidden="1" customWidth="1"/>
    <col min="12790" max="12790" width="17.85546875" style="138" customWidth="1"/>
    <col min="12791" max="12795" width="0" style="138" hidden="1" customWidth="1"/>
    <col min="12796" max="12796" width="19.42578125" style="138" customWidth="1"/>
    <col min="12797" max="12797" width="8.42578125" style="138" customWidth="1"/>
    <col min="12798" max="12798" width="16.140625" style="138" customWidth="1"/>
    <col min="12799" max="12799" width="17.140625" style="138" customWidth="1"/>
    <col min="12800" max="13041" width="9.140625" style="138"/>
    <col min="13042" max="13042" width="2.5703125" style="138" customWidth="1"/>
    <col min="13043" max="13043" width="49.85546875" style="138" customWidth="1"/>
    <col min="13044" max="13044" width="19.85546875" style="138" customWidth="1"/>
    <col min="13045" max="13045" width="0" style="138" hidden="1" customWidth="1"/>
    <col min="13046" max="13046" width="17.85546875" style="138" customWidth="1"/>
    <col min="13047" max="13051" width="0" style="138" hidden="1" customWidth="1"/>
    <col min="13052" max="13052" width="19.42578125" style="138" customWidth="1"/>
    <col min="13053" max="13053" width="8.42578125" style="138" customWidth="1"/>
    <col min="13054" max="13054" width="16.140625" style="138" customWidth="1"/>
    <col min="13055" max="13055" width="17.140625" style="138" customWidth="1"/>
    <col min="13056" max="13297" width="9.140625" style="138"/>
    <col min="13298" max="13298" width="2.5703125" style="138" customWidth="1"/>
    <col min="13299" max="13299" width="49.85546875" style="138" customWidth="1"/>
    <col min="13300" max="13300" width="19.85546875" style="138" customWidth="1"/>
    <col min="13301" max="13301" width="0" style="138" hidden="1" customWidth="1"/>
    <col min="13302" max="13302" width="17.85546875" style="138" customWidth="1"/>
    <col min="13303" max="13307" width="0" style="138" hidden="1" customWidth="1"/>
    <col min="13308" max="13308" width="19.42578125" style="138" customWidth="1"/>
    <col min="13309" max="13309" width="8.42578125" style="138" customWidth="1"/>
    <col min="13310" max="13310" width="16.140625" style="138" customWidth="1"/>
    <col min="13311" max="13311" width="17.140625" style="138" customWidth="1"/>
    <col min="13312" max="13553" width="9.140625" style="138"/>
    <col min="13554" max="13554" width="2.5703125" style="138" customWidth="1"/>
    <col min="13555" max="13555" width="49.85546875" style="138" customWidth="1"/>
    <col min="13556" max="13556" width="19.85546875" style="138" customWidth="1"/>
    <col min="13557" max="13557" width="0" style="138" hidden="1" customWidth="1"/>
    <col min="13558" max="13558" width="17.85546875" style="138" customWidth="1"/>
    <col min="13559" max="13563" width="0" style="138" hidden="1" customWidth="1"/>
    <col min="13564" max="13564" width="19.42578125" style="138" customWidth="1"/>
    <col min="13565" max="13565" width="8.42578125" style="138" customWidth="1"/>
    <col min="13566" max="13566" width="16.140625" style="138" customWidth="1"/>
    <col min="13567" max="13567" width="17.140625" style="138" customWidth="1"/>
    <col min="13568" max="13809" width="9.140625" style="138"/>
    <col min="13810" max="13810" width="2.5703125" style="138" customWidth="1"/>
    <col min="13811" max="13811" width="49.85546875" style="138" customWidth="1"/>
    <col min="13812" max="13812" width="19.85546875" style="138" customWidth="1"/>
    <col min="13813" max="13813" width="0" style="138" hidden="1" customWidth="1"/>
    <col min="13814" max="13814" width="17.85546875" style="138" customWidth="1"/>
    <col min="13815" max="13819" width="0" style="138" hidden="1" customWidth="1"/>
    <col min="13820" max="13820" width="19.42578125" style="138" customWidth="1"/>
    <col min="13821" max="13821" width="8.42578125" style="138" customWidth="1"/>
    <col min="13822" max="13822" width="16.140625" style="138" customWidth="1"/>
    <col min="13823" max="13823" width="17.140625" style="138" customWidth="1"/>
    <col min="13824" max="14065" width="9.140625" style="138"/>
    <col min="14066" max="14066" width="2.5703125" style="138" customWidth="1"/>
    <col min="14067" max="14067" width="49.85546875" style="138" customWidth="1"/>
    <col min="14068" max="14068" width="19.85546875" style="138" customWidth="1"/>
    <col min="14069" max="14069" width="0" style="138" hidden="1" customWidth="1"/>
    <col min="14070" max="14070" width="17.85546875" style="138" customWidth="1"/>
    <col min="14071" max="14075" width="0" style="138" hidden="1" customWidth="1"/>
    <col min="14076" max="14076" width="19.42578125" style="138" customWidth="1"/>
    <col min="14077" max="14077" width="8.42578125" style="138" customWidth="1"/>
    <col min="14078" max="14078" width="16.140625" style="138" customWidth="1"/>
    <col min="14079" max="14079" width="17.140625" style="138" customWidth="1"/>
    <col min="14080" max="14321" width="9.140625" style="138"/>
    <col min="14322" max="14322" width="2.5703125" style="138" customWidth="1"/>
    <col min="14323" max="14323" width="49.85546875" style="138" customWidth="1"/>
    <col min="14324" max="14324" width="19.85546875" style="138" customWidth="1"/>
    <col min="14325" max="14325" width="0" style="138" hidden="1" customWidth="1"/>
    <col min="14326" max="14326" width="17.85546875" style="138" customWidth="1"/>
    <col min="14327" max="14331" width="0" style="138" hidden="1" customWidth="1"/>
    <col min="14332" max="14332" width="19.42578125" style="138" customWidth="1"/>
    <col min="14333" max="14333" width="8.42578125" style="138" customWidth="1"/>
    <col min="14334" max="14334" width="16.140625" style="138" customWidth="1"/>
    <col min="14335" max="14335" width="17.140625" style="138" customWidth="1"/>
    <col min="14336" max="14577" width="9.140625" style="138"/>
    <col min="14578" max="14578" width="2.5703125" style="138" customWidth="1"/>
    <col min="14579" max="14579" width="49.85546875" style="138" customWidth="1"/>
    <col min="14580" max="14580" width="19.85546875" style="138" customWidth="1"/>
    <col min="14581" max="14581" width="0" style="138" hidden="1" customWidth="1"/>
    <col min="14582" max="14582" width="17.85546875" style="138" customWidth="1"/>
    <col min="14583" max="14587" width="0" style="138" hidden="1" customWidth="1"/>
    <col min="14588" max="14588" width="19.42578125" style="138" customWidth="1"/>
    <col min="14589" max="14589" width="8.42578125" style="138" customWidth="1"/>
    <col min="14590" max="14590" width="16.140625" style="138" customWidth="1"/>
    <col min="14591" max="14591" width="17.140625" style="138" customWidth="1"/>
    <col min="14592" max="14833" width="9.140625" style="138"/>
    <col min="14834" max="14834" width="2.5703125" style="138" customWidth="1"/>
    <col min="14835" max="14835" width="49.85546875" style="138" customWidth="1"/>
    <col min="14836" max="14836" width="19.85546875" style="138" customWidth="1"/>
    <col min="14837" max="14837" width="0" style="138" hidden="1" customWidth="1"/>
    <col min="14838" max="14838" width="17.85546875" style="138" customWidth="1"/>
    <col min="14839" max="14843" width="0" style="138" hidden="1" customWidth="1"/>
    <col min="14844" max="14844" width="19.42578125" style="138" customWidth="1"/>
    <col min="14845" max="14845" width="8.42578125" style="138" customWidth="1"/>
    <col min="14846" max="14846" width="16.140625" style="138" customWidth="1"/>
    <col min="14847" max="14847" width="17.140625" style="138" customWidth="1"/>
    <col min="14848" max="15089" width="9.140625" style="138"/>
    <col min="15090" max="15090" width="2.5703125" style="138" customWidth="1"/>
    <col min="15091" max="15091" width="49.85546875" style="138" customWidth="1"/>
    <col min="15092" max="15092" width="19.85546875" style="138" customWidth="1"/>
    <col min="15093" max="15093" width="0" style="138" hidden="1" customWidth="1"/>
    <col min="15094" max="15094" width="17.85546875" style="138" customWidth="1"/>
    <col min="15095" max="15099" width="0" style="138" hidden="1" customWidth="1"/>
    <col min="15100" max="15100" width="19.42578125" style="138" customWidth="1"/>
    <col min="15101" max="15101" width="8.42578125" style="138" customWidth="1"/>
    <col min="15102" max="15102" width="16.140625" style="138" customWidth="1"/>
    <col min="15103" max="15103" width="17.140625" style="138" customWidth="1"/>
    <col min="15104" max="15345" width="9.140625" style="138"/>
    <col min="15346" max="15346" width="2.5703125" style="138" customWidth="1"/>
    <col min="15347" max="15347" width="49.85546875" style="138" customWidth="1"/>
    <col min="15348" max="15348" width="19.85546875" style="138" customWidth="1"/>
    <col min="15349" max="15349" width="0" style="138" hidden="1" customWidth="1"/>
    <col min="15350" max="15350" width="17.85546875" style="138" customWidth="1"/>
    <col min="15351" max="15355" width="0" style="138" hidden="1" customWidth="1"/>
    <col min="15356" max="15356" width="19.42578125" style="138" customWidth="1"/>
    <col min="15357" max="15357" width="8.42578125" style="138" customWidth="1"/>
    <col min="15358" max="15358" width="16.140625" style="138" customWidth="1"/>
    <col min="15359" max="15359" width="17.140625" style="138" customWidth="1"/>
    <col min="15360" max="15601" width="9.140625" style="138"/>
    <col min="15602" max="15602" width="2.5703125" style="138" customWidth="1"/>
    <col min="15603" max="15603" width="49.85546875" style="138" customWidth="1"/>
    <col min="15604" max="15604" width="19.85546875" style="138" customWidth="1"/>
    <col min="15605" max="15605" width="0" style="138" hidden="1" customWidth="1"/>
    <col min="15606" max="15606" width="17.85546875" style="138" customWidth="1"/>
    <col min="15607" max="15611" width="0" style="138" hidden="1" customWidth="1"/>
    <col min="15612" max="15612" width="19.42578125" style="138" customWidth="1"/>
    <col min="15613" max="15613" width="8.42578125" style="138" customWidth="1"/>
    <col min="15614" max="15614" width="16.140625" style="138" customWidth="1"/>
    <col min="15615" max="15615" width="17.140625" style="138" customWidth="1"/>
    <col min="15616" max="15857" width="9.140625" style="138"/>
    <col min="15858" max="15858" width="2.5703125" style="138" customWidth="1"/>
    <col min="15859" max="15859" width="49.85546875" style="138" customWidth="1"/>
    <col min="15860" max="15860" width="19.85546875" style="138" customWidth="1"/>
    <col min="15861" max="15861" width="0" style="138" hidden="1" customWidth="1"/>
    <col min="15862" max="15862" width="17.85546875" style="138" customWidth="1"/>
    <col min="15863" max="15867" width="0" style="138" hidden="1" customWidth="1"/>
    <col min="15868" max="15868" width="19.42578125" style="138" customWidth="1"/>
    <col min="15869" max="15869" width="8.42578125" style="138" customWidth="1"/>
    <col min="15870" max="15870" width="16.140625" style="138" customWidth="1"/>
    <col min="15871" max="15871" width="17.140625" style="138" customWidth="1"/>
    <col min="15872" max="16113" width="9.140625" style="138"/>
    <col min="16114" max="16114" width="2.5703125" style="138" customWidth="1"/>
    <col min="16115" max="16115" width="49.85546875" style="138" customWidth="1"/>
    <col min="16116" max="16116" width="19.85546875" style="138" customWidth="1"/>
    <col min="16117" max="16117" width="0" style="138" hidden="1" customWidth="1"/>
    <col min="16118" max="16118" width="17.85546875" style="138" customWidth="1"/>
    <col min="16119" max="16123" width="0" style="138" hidden="1" customWidth="1"/>
    <col min="16124" max="16124" width="19.42578125" style="138" customWidth="1"/>
    <col min="16125" max="16125" width="8.42578125" style="138" customWidth="1"/>
    <col min="16126" max="16126" width="16.140625" style="138" customWidth="1"/>
    <col min="16127" max="16127" width="17.140625" style="138" customWidth="1"/>
    <col min="16128" max="16384" width="9.140625" style="138"/>
  </cols>
  <sheetData>
    <row r="1" spans="1:4" x14ac:dyDescent="0.2">
      <c r="A1" s="103" t="s">
        <v>135</v>
      </c>
      <c r="B1" s="137"/>
    </row>
    <row r="2" spans="1:4" x14ac:dyDescent="0.2">
      <c r="A2" s="107" t="s">
        <v>683</v>
      </c>
      <c r="B2" s="137"/>
    </row>
    <row r="4" spans="1:4" ht="14.25" x14ac:dyDescent="0.2">
      <c r="A4" s="132" t="s">
        <v>670</v>
      </c>
      <c r="B4" s="108"/>
    </row>
    <row r="5" spans="1:4" ht="14.25" x14ac:dyDescent="0.2">
      <c r="A5" s="132" t="s">
        <v>223</v>
      </c>
      <c r="B5" s="108"/>
    </row>
    <row r="6" spans="1:4" x14ac:dyDescent="0.2">
      <c r="A6" s="365" t="s">
        <v>657</v>
      </c>
      <c r="B6" s="365"/>
    </row>
    <row r="7" spans="1:4" s="364" customFormat="1" x14ac:dyDescent="0.2">
      <c r="B7" s="187"/>
      <c r="C7" s="187"/>
      <c r="D7" s="109" t="s">
        <v>200</v>
      </c>
    </row>
    <row r="8" spans="1:4" s="364" customFormat="1" ht="39" x14ac:dyDescent="0.25">
      <c r="A8" s="370"/>
      <c r="B8" s="84" t="s">
        <v>214</v>
      </c>
      <c r="C8" s="82"/>
      <c r="D8" s="84" t="s">
        <v>215</v>
      </c>
    </row>
    <row r="9" spans="1:4" s="364" customFormat="1" x14ac:dyDescent="0.2">
      <c r="A9" s="366" t="s">
        <v>671</v>
      </c>
      <c r="B9" s="367"/>
    </row>
    <row r="10" spans="1:4" s="364" customFormat="1" x14ac:dyDescent="0.2">
      <c r="A10" s="366" t="s">
        <v>672</v>
      </c>
      <c r="B10" s="145">
        <f>B12+B13</f>
        <v>147471</v>
      </c>
      <c r="D10" s="145">
        <f>D12+D13</f>
        <v>20657</v>
      </c>
    </row>
    <row r="11" spans="1:4" s="364" customFormat="1" x14ac:dyDescent="0.2">
      <c r="A11" s="369" t="s">
        <v>673</v>
      </c>
      <c r="B11" s="116"/>
      <c r="D11" s="116"/>
    </row>
    <row r="12" spans="1:4" s="364" customFormat="1" x14ac:dyDescent="0.2">
      <c r="A12" s="369" t="s">
        <v>658</v>
      </c>
      <c r="B12" s="116">
        <v>0</v>
      </c>
      <c r="D12" s="116">
        <v>20235</v>
      </c>
    </row>
    <row r="13" spans="1:4" s="364" customFormat="1" x14ac:dyDescent="0.2">
      <c r="A13" s="369" t="s">
        <v>659</v>
      </c>
      <c r="B13" s="116">
        <f>ROUND((TDSheet!C163+TDSheet!C182+TDSheet!C211)/1000,0)</f>
        <v>147471</v>
      </c>
      <c r="D13" s="116">
        <v>422</v>
      </c>
    </row>
    <row r="14" spans="1:4" s="364" customFormat="1" x14ac:dyDescent="0.2">
      <c r="A14" s="366" t="s">
        <v>674</v>
      </c>
      <c r="B14" s="145">
        <f>B16+B17+B18+B19+B20+B21+B23+B22</f>
        <v>149822</v>
      </c>
      <c r="D14" s="145">
        <f>SUM(D16:D23)</f>
        <v>175687</v>
      </c>
    </row>
    <row r="15" spans="1:4" s="364" customFormat="1" x14ac:dyDescent="0.2">
      <c r="A15" s="369" t="s">
        <v>673</v>
      </c>
      <c r="B15" s="116"/>
      <c r="D15" s="116"/>
    </row>
    <row r="16" spans="1:4" s="364" customFormat="1" x14ac:dyDescent="0.2">
      <c r="A16" s="369" t="s">
        <v>660</v>
      </c>
      <c r="B16" s="116">
        <f>ROUND((TDSheet!D164+TDSheet!D173+TDSheet!D197+TDSheet!D205)/1000,0)-B17</f>
        <v>1906</v>
      </c>
      <c r="D16" s="116">
        <v>16872</v>
      </c>
    </row>
    <row r="17" spans="1:4" s="364" customFormat="1" x14ac:dyDescent="0.2">
      <c r="A17" s="369" t="s">
        <v>661</v>
      </c>
      <c r="B17" s="116">
        <f>раскрытия!C26-раскрытия!E26</f>
        <v>315</v>
      </c>
      <c r="D17" s="116">
        <v>0</v>
      </c>
    </row>
    <row r="18" spans="1:4" s="364" customFormat="1" x14ac:dyDescent="0.2">
      <c r="A18" s="369" t="s">
        <v>662</v>
      </c>
      <c r="B18" s="116">
        <f>ROUND((TDSheet!D180+TDSheet!D210)/1000,0)</f>
        <v>352</v>
      </c>
      <c r="D18" s="116">
        <v>5675</v>
      </c>
    </row>
    <row r="19" spans="1:4" s="364" customFormat="1" x14ac:dyDescent="0.2">
      <c r="A19" s="369" t="s">
        <v>663</v>
      </c>
      <c r="B19" s="116">
        <f>ROUND((TDSheet!D169+TDSheet!D170+TDSheet!D171+TDSheet!D199+TDSheet!D200+TDSheet!D203)/1000,0)</f>
        <v>63</v>
      </c>
      <c r="D19" s="116">
        <v>1244</v>
      </c>
    </row>
    <row r="20" spans="1:4" s="364" customFormat="1" x14ac:dyDescent="0.2">
      <c r="A20" s="369" t="s">
        <v>664</v>
      </c>
      <c r="B20" s="116">
        <f>ROUND((TDSheet!D172+TDSheet!D204)/1000,0)</f>
        <v>33</v>
      </c>
      <c r="D20" s="116">
        <v>723</v>
      </c>
    </row>
    <row r="21" spans="1:4" s="364" customFormat="1" x14ac:dyDescent="0.2">
      <c r="A21" s="369" t="s">
        <v>665</v>
      </c>
      <c r="B21" s="116">
        <f>ROUND((TDSheet!D201+TDSheet!D202)/1000,0)</f>
        <v>5165</v>
      </c>
      <c r="D21" s="116">
        <v>589</v>
      </c>
    </row>
    <row r="22" spans="1:4" s="364" customFormat="1" x14ac:dyDescent="0.2">
      <c r="A22" s="369" t="s">
        <v>682</v>
      </c>
      <c r="B22" s="116">
        <f>ROUND(TDSheet!D181/1000,0)</f>
        <v>141973</v>
      </c>
      <c r="D22" s="116">
        <v>143305</v>
      </c>
    </row>
    <row r="23" spans="1:4" s="364" customFormat="1" x14ac:dyDescent="0.2">
      <c r="A23" s="369" t="s">
        <v>666</v>
      </c>
      <c r="B23" s="116">
        <f>ROUND(TDSheet!D162/1000,0)-1</f>
        <v>15</v>
      </c>
      <c r="D23" s="116">
        <v>7279</v>
      </c>
    </row>
    <row r="24" spans="1:4" s="364" customFormat="1" x14ac:dyDescent="0.2">
      <c r="A24" s="366" t="s">
        <v>675</v>
      </c>
      <c r="B24" s="145">
        <f>B10-B14</f>
        <v>-2351</v>
      </c>
      <c r="D24" s="145">
        <f>D10-D14</f>
        <v>-155030</v>
      </c>
    </row>
    <row r="25" spans="1:4" s="364" customFormat="1" x14ac:dyDescent="0.2">
      <c r="A25" s="366" t="s">
        <v>676</v>
      </c>
      <c r="B25" s="116"/>
      <c r="D25" s="116"/>
    </row>
    <row r="26" spans="1:4" s="364" customFormat="1" x14ac:dyDescent="0.2">
      <c r="A26" s="366" t="s">
        <v>672</v>
      </c>
      <c r="B26" s="145">
        <f>SUM(B28:B28)</f>
        <v>0</v>
      </c>
      <c r="D26" s="145">
        <f>SUM(D28:D28)</f>
        <v>195</v>
      </c>
    </row>
    <row r="27" spans="1:4" s="364" customFormat="1" x14ac:dyDescent="0.2">
      <c r="A27" s="369" t="s">
        <v>673</v>
      </c>
      <c r="B27" s="116"/>
      <c r="D27" s="116"/>
    </row>
    <row r="28" spans="1:4" x14ac:dyDescent="0.2">
      <c r="A28" s="369" t="s">
        <v>667</v>
      </c>
      <c r="B28" s="116">
        <v>0</v>
      </c>
      <c r="D28" s="116">
        <v>195</v>
      </c>
    </row>
    <row r="29" spans="1:4" x14ac:dyDescent="0.2">
      <c r="A29" s="366" t="s">
        <v>674</v>
      </c>
      <c r="B29" s="145">
        <f>SUM(B31:B31)</f>
        <v>0</v>
      </c>
      <c r="D29" s="145">
        <f>SUM(D31:D31)</f>
        <v>364103</v>
      </c>
    </row>
    <row r="30" spans="1:4" x14ac:dyDescent="0.2">
      <c r="A30" s="369" t="s">
        <v>673</v>
      </c>
      <c r="B30" s="116"/>
      <c r="D30" s="116"/>
    </row>
    <row r="31" spans="1:4" x14ac:dyDescent="0.2">
      <c r="A31" s="369" t="s">
        <v>668</v>
      </c>
      <c r="B31" s="116">
        <v>0</v>
      </c>
      <c r="D31" s="116">
        <v>364103</v>
      </c>
    </row>
    <row r="32" spans="1:4" x14ac:dyDescent="0.2">
      <c r="A32" s="366" t="s">
        <v>677</v>
      </c>
      <c r="B32" s="145">
        <f>B26-B29</f>
        <v>0</v>
      </c>
      <c r="D32" s="145">
        <f>D26-D29</f>
        <v>-363908</v>
      </c>
    </row>
    <row r="33" spans="1:5" x14ac:dyDescent="0.2">
      <c r="A33" s="366" t="s">
        <v>678</v>
      </c>
      <c r="B33" s="116"/>
      <c r="D33" s="116"/>
    </row>
    <row r="34" spans="1:5" x14ac:dyDescent="0.2">
      <c r="A34" s="366" t="s">
        <v>672</v>
      </c>
      <c r="B34" s="145">
        <f>B36</f>
        <v>0</v>
      </c>
      <c r="D34" s="145">
        <f>SUM(D36)</f>
        <v>662875</v>
      </c>
    </row>
    <row r="35" spans="1:5" x14ac:dyDescent="0.2">
      <c r="A35" s="369" t="s">
        <v>673</v>
      </c>
      <c r="B35" s="116"/>
      <c r="D35" s="116"/>
    </row>
    <row r="36" spans="1:5" x14ac:dyDescent="0.2">
      <c r="A36" s="369" t="s">
        <v>659</v>
      </c>
      <c r="B36" s="116">
        <v>0</v>
      </c>
      <c r="D36" s="116">
        <v>662875</v>
      </c>
    </row>
    <row r="37" spans="1:5" x14ac:dyDescent="0.2">
      <c r="A37" s="366" t="s">
        <v>674</v>
      </c>
      <c r="B37" s="145">
        <f>SUM(B39:B39)</f>
        <v>0</v>
      </c>
      <c r="D37" s="145">
        <f>SUM(D39:D39)</f>
        <v>148136</v>
      </c>
    </row>
    <row r="38" spans="1:5" x14ac:dyDescent="0.2">
      <c r="A38" s="369" t="s">
        <v>673</v>
      </c>
      <c r="B38" s="116"/>
      <c r="D38" s="116"/>
    </row>
    <row r="39" spans="1:5" x14ac:dyDescent="0.2">
      <c r="A39" s="369" t="s">
        <v>666</v>
      </c>
      <c r="B39" s="116">
        <v>0</v>
      </c>
      <c r="D39" s="116">
        <f>291441-143305</f>
        <v>148136</v>
      </c>
    </row>
    <row r="40" spans="1:5" x14ac:dyDescent="0.2">
      <c r="A40" s="366" t="s">
        <v>679</v>
      </c>
      <c r="B40" s="145">
        <f>B34-B37</f>
        <v>0</v>
      </c>
      <c r="D40" s="145">
        <f>D34-D37</f>
        <v>514739</v>
      </c>
    </row>
    <row r="41" spans="1:5" x14ac:dyDescent="0.2">
      <c r="A41" s="366" t="s">
        <v>669</v>
      </c>
      <c r="B41" s="145">
        <f>B40+B32+B24</f>
        <v>-2351</v>
      </c>
      <c r="D41" s="145">
        <f>D24+D32+D40</f>
        <v>-4199</v>
      </c>
    </row>
    <row r="42" spans="1:5" x14ac:dyDescent="0.2">
      <c r="A42" s="366" t="s">
        <v>680</v>
      </c>
      <c r="B42" s="145">
        <f>ОФП!L10</f>
        <v>5271</v>
      </c>
      <c r="D42" s="145">
        <v>4642</v>
      </c>
    </row>
    <row r="43" spans="1:5" x14ac:dyDescent="0.2">
      <c r="A43" s="366" t="s">
        <v>681</v>
      </c>
      <c r="B43" s="145">
        <f>B41+B42</f>
        <v>2920</v>
      </c>
      <c r="D43" s="368">
        <f>D41+D42</f>
        <v>443</v>
      </c>
    </row>
    <row r="44" spans="1:5" ht="30.75" customHeight="1" x14ac:dyDescent="0.2">
      <c r="A44" s="366"/>
      <c r="B44" s="368"/>
    </row>
    <row r="45" spans="1:5" ht="30.75" customHeight="1" x14ac:dyDescent="0.2"/>
    <row r="46" spans="1:5" x14ac:dyDescent="0.2">
      <c r="A46" s="82" t="s">
        <v>684</v>
      </c>
      <c r="B46" s="82" t="s">
        <v>353</v>
      </c>
      <c r="C46" s="106"/>
      <c r="D46" s="82"/>
    </row>
    <row r="47" spans="1:5" x14ac:dyDescent="0.2">
      <c r="A47" s="82"/>
      <c r="B47" s="82"/>
      <c r="C47" s="116"/>
      <c r="D47" s="82"/>
      <c r="E47" s="82"/>
    </row>
    <row r="48" spans="1:5" x14ac:dyDescent="0.2">
      <c r="A48" s="82"/>
      <c r="B48" s="82"/>
      <c r="C48" s="116"/>
      <c r="D48" s="82"/>
      <c r="E48" s="82"/>
    </row>
    <row r="49" spans="1:4" x14ac:dyDescent="0.2">
      <c r="A49" s="82" t="s">
        <v>685</v>
      </c>
      <c r="B49" s="82" t="s">
        <v>687</v>
      </c>
      <c r="C49" s="129"/>
      <c r="D49" s="82"/>
    </row>
  </sheetData>
  <pageMargins left="0.74803149606299213" right="0.74803149606299213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2"/>
  <sheetViews>
    <sheetView topLeftCell="A149" workbookViewId="0">
      <selection activeCell="A109" sqref="A109"/>
    </sheetView>
  </sheetViews>
  <sheetFormatPr defaultRowHeight="12.75" x14ac:dyDescent="0.2"/>
  <cols>
    <col min="1" max="1" width="59.7109375" style="190" customWidth="1"/>
    <col min="2" max="2" width="0.5703125" style="190" customWidth="1"/>
    <col min="3" max="3" width="14.7109375" style="190" customWidth="1"/>
    <col min="4" max="4" width="0.5703125" style="190" customWidth="1"/>
    <col min="5" max="5" width="14.7109375" style="190" customWidth="1"/>
    <col min="6" max="6" width="0.7109375" style="190" customWidth="1"/>
    <col min="7" max="7" width="13.7109375" style="190" customWidth="1"/>
    <col min="8" max="8" width="0.5703125" style="190" customWidth="1"/>
    <col min="9" max="9" width="12.7109375" style="190" customWidth="1"/>
    <col min="10" max="10" width="0.7109375" style="190" customWidth="1"/>
    <col min="11" max="11" width="12.7109375" style="190" customWidth="1"/>
    <col min="12" max="12" width="29.7109375" style="190" customWidth="1"/>
    <col min="13" max="13" width="0.5703125" style="190" customWidth="1"/>
    <col min="14" max="14" width="20.7109375" style="190" bestFit="1" customWidth="1"/>
    <col min="15" max="15" width="0.5703125" style="190" customWidth="1"/>
    <col min="16" max="16" width="16.7109375" style="190" customWidth="1"/>
    <col min="17" max="17" width="0.5703125" style="190" customWidth="1"/>
    <col min="18" max="18" width="15.7109375" style="190" customWidth="1"/>
    <col min="19" max="19" width="0.5703125" style="190" customWidth="1"/>
    <col min="20" max="16384" width="9.140625" style="190"/>
  </cols>
  <sheetData>
    <row r="2" spans="1:7" ht="14.25" x14ac:dyDescent="0.2">
      <c r="A2" s="189" t="s">
        <v>138</v>
      </c>
    </row>
    <row r="3" spans="1:7" ht="25.5" x14ac:dyDescent="0.2">
      <c r="A3" s="191"/>
      <c r="B3" s="191"/>
      <c r="C3" s="192" t="s">
        <v>283</v>
      </c>
      <c r="D3" s="193"/>
      <c r="E3" s="192" t="s">
        <v>282</v>
      </c>
    </row>
    <row r="4" spans="1:7" x14ac:dyDescent="0.2">
      <c r="A4" s="191" t="s">
        <v>228</v>
      </c>
      <c r="B4" s="191"/>
      <c r="C4" s="87">
        <f>ROUND(('ОСВ 1 кв'!F10+'ОСВ 1 кв'!F93)/1000,0)</f>
        <v>2778</v>
      </c>
      <c r="D4" s="191"/>
      <c r="E4" s="87">
        <v>5269</v>
      </c>
    </row>
    <row r="5" spans="1:7" x14ac:dyDescent="0.2">
      <c r="A5" s="191" t="s">
        <v>229</v>
      </c>
      <c r="B5" s="191"/>
      <c r="C5" s="87">
        <f>ROUND(('ОСВ 1 кв'!F7+'ОСВ 1 кв'!F92)/1000,0)+1</f>
        <v>142</v>
      </c>
      <c r="D5" s="191"/>
      <c r="E5" s="87">
        <v>2</v>
      </c>
    </row>
    <row r="6" spans="1:7" x14ac:dyDescent="0.2">
      <c r="A6" s="194" t="s">
        <v>81</v>
      </c>
      <c r="B6" s="191"/>
      <c r="C6" s="195">
        <f>SUM(C4:C5)</f>
        <v>2920</v>
      </c>
      <c r="D6" s="191"/>
      <c r="E6" s="195">
        <f>SUM(E4:E5)</f>
        <v>5271</v>
      </c>
    </row>
    <row r="8" spans="1:7" x14ac:dyDescent="0.2">
      <c r="A8" s="196" t="s">
        <v>208</v>
      </c>
      <c r="C8" s="197">
        <f>C6-ОФП!J10</f>
        <v>0</v>
      </c>
      <c r="E8" s="197">
        <f>E6-ОФП!L10</f>
        <v>0</v>
      </c>
    </row>
    <row r="11" spans="1:7" ht="14.25" x14ac:dyDescent="0.2">
      <c r="A11" s="189" t="s">
        <v>142</v>
      </c>
    </row>
    <row r="12" spans="1:7" ht="25.5" x14ac:dyDescent="0.2">
      <c r="A12" s="191"/>
      <c r="B12" s="191"/>
      <c r="C12" s="192" t="s">
        <v>283</v>
      </c>
      <c r="D12" s="193"/>
      <c r="E12" s="192" t="s">
        <v>282</v>
      </c>
    </row>
    <row r="13" spans="1:7" hidden="1" x14ac:dyDescent="0.2">
      <c r="A13" s="191" t="s">
        <v>236</v>
      </c>
      <c r="B13" s="191"/>
      <c r="C13" s="87">
        <f>ROUND(('[22]ОСВ 2 полуг'!F18+'[22]ОСВ 2 полуг'!J103)/1000,0)</f>
        <v>392</v>
      </c>
      <c r="D13" s="191"/>
      <c r="E13" s="87">
        <v>314</v>
      </c>
      <c r="G13" s="201">
        <f>C13-E13</f>
        <v>78</v>
      </c>
    </row>
    <row r="14" spans="1:7" x14ac:dyDescent="0.2">
      <c r="A14" s="191" t="s">
        <v>237</v>
      </c>
      <c r="B14" s="191"/>
      <c r="C14" s="87">
        <f>ROUND(('ОСВ 1 кв'!F20+'ОСВ 1 кв'!F98)/1000,0)</f>
        <v>16670</v>
      </c>
      <c r="D14" s="191"/>
      <c r="E14" s="87">
        <v>16567</v>
      </c>
    </row>
    <row r="15" spans="1:7" x14ac:dyDescent="0.2">
      <c r="A15" s="191" t="s">
        <v>88</v>
      </c>
      <c r="B15" s="191"/>
      <c r="C15" s="87">
        <f>ROUND('ОСВ 1 кв'!F108/1000,0)</f>
        <v>1</v>
      </c>
      <c r="D15" s="191"/>
      <c r="E15" s="87">
        <v>1</v>
      </c>
    </row>
    <row r="16" spans="1:7" x14ac:dyDescent="0.2">
      <c r="A16" s="191" t="s">
        <v>25</v>
      </c>
      <c r="B16" s="191"/>
      <c r="C16" s="87">
        <f>ROUND(('ОСВ 1 кв'!F22-'ОСВ 1 кв'!G48+'ОСВ 1 кв'!F100)/1000,0)</f>
        <v>264</v>
      </c>
      <c r="D16" s="191"/>
      <c r="E16" s="87">
        <v>238</v>
      </c>
    </row>
    <row r="17" spans="1:19" x14ac:dyDescent="0.2">
      <c r="A17" s="191" t="s">
        <v>27</v>
      </c>
      <c r="B17" s="191"/>
      <c r="C17" s="87">
        <f>ROUND(('ОСВ 1 кв'!F24+'ОСВ 1 кв'!F102)/1000,0)</f>
        <v>642</v>
      </c>
      <c r="D17" s="191"/>
      <c r="E17" s="87">
        <v>641</v>
      </c>
    </row>
    <row r="18" spans="1:19" x14ac:dyDescent="0.2">
      <c r="A18" s="191" t="s">
        <v>238</v>
      </c>
      <c r="B18" s="191"/>
      <c r="C18" s="87">
        <f>ROUND(('ОСВ 1 кв'!F23+'ОСВ 1 кв'!F27+'ОСВ 1 кв'!F101+'ОСВ 1 кв'!F104+'ОСВ 1 кв'!F105)/1000,0)-1</f>
        <v>101</v>
      </c>
      <c r="D18" s="191"/>
      <c r="E18" s="87">
        <v>102</v>
      </c>
    </row>
    <row r="19" spans="1:19" x14ac:dyDescent="0.2">
      <c r="A19" s="194" t="s">
        <v>81</v>
      </c>
      <c r="B19" s="191"/>
      <c r="C19" s="195">
        <f>SUM(C14:C18)</f>
        <v>17678</v>
      </c>
      <c r="D19" s="191"/>
      <c r="E19" s="195">
        <f>SUM(E14:E18)</f>
        <v>17549</v>
      </c>
    </row>
    <row r="21" spans="1:19" x14ac:dyDescent="0.2">
      <c r="A21" s="196" t="s">
        <v>208</v>
      </c>
      <c r="C21" s="197">
        <f>C19-ОФП!J13</f>
        <v>0</v>
      </c>
      <c r="E21" s="197">
        <f>E19-ОФП!L13</f>
        <v>0</v>
      </c>
    </row>
    <row r="24" spans="1:19" ht="14.25" x14ac:dyDescent="0.2">
      <c r="A24" s="189" t="s">
        <v>143</v>
      </c>
    </row>
    <row r="25" spans="1:19" ht="25.5" x14ac:dyDescent="0.2">
      <c r="A25" s="191"/>
      <c r="B25" s="191"/>
      <c r="C25" s="192" t="s">
        <v>283</v>
      </c>
      <c r="D25" s="193"/>
      <c r="E25" s="192" t="s">
        <v>282</v>
      </c>
    </row>
    <row r="26" spans="1:19" ht="25.5" x14ac:dyDescent="0.2">
      <c r="A26" s="198" t="s">
        <v>239</v>
      </c>
      <c r="B26" s="191"/>
      <c r="C26" s="87">
        <f>ROUND(('ОСВ 1 кв'!F29+'ОСВ 1 кв'!F110)/1000,0)</f>
        <v>23975</v>
      </c>
      <c r="D26" s="191"/>
      <c r="E26" s="87">
        <v>23660</v>
      </c>
      <c r="F26" s="116">
        <f>('[22]ОСВ 1 полуг'!C58+'[22]ОСВ дочки'!C108+'[22]ОСВ дочки'!C162)/1000</f>
        <v>9818.2421400000003</v>
      </c>
      <c r="H26" s="116"/>
      <c r="K26" s="202"/>
      <c r="L26" s="202"/>
      <c r="M26" s="203"/>
      <c r="N26" s="203"/>
      <c r="O26" s="203"/>
      <c r="Q26" s="203"/>
      <c r="S26" s="203"/>
    </row>
    <row r="27" spans="1:19" x14ac:dyDescent="0.2">
      <c r="A27" s="193" t="s">
        <v>240</v>
      </c>
      <c r="B27" s="193"/>
      <c r="C27" s="87">
        <f>ROUND(('ОСВ 1 кв'!F30+'ОСВ 1 кв'!F111)/1000,0)</f>
        <v>28</v>
      </c>
      <c r="D27" s="193"/>
      <c r="E27" s="87">
        <v>44</v>
      </c>
      <c r="F27" s="116">
        <f>('[22]ОСВ 1 полуг'!C65+'[22]ОСВ дочки'!C27+'[22]ОСВ дочки'!C165+'[22]ОСВ 1 полуг'!C324)/1000</f>
        <v>10.79978</v>
      </c>
      <c r="H27" s="116"/>
    </row>
    <row r="28" spans="1:19" x14ac:dyDescent="0.2">
      <c r="A28" s="193" t="s">
        <v>241</v>
      </c>
      <c r="B28" s="193"/>
      <c r="C28" s="87">
        <f>ROUND(('ОСВ 1 кв'!F25+'ОСВ 1 кв'!F26)/1000,0)</f>
        <v>40</v>
      </c>
      <c r="D28" s="193"/>
      <c r="E28" s="87">
        <v>41</v>
      </c>
    </row>
    <row r="29" spans="1:19" x14ac:dyDescent="0.2">
      <c r="A29" s="194" t="s">
        <v>81</v>
      </c>
      <c r="B29" s="191"/>
      <c r="C29" s="195">
        <f>SUM(C26:C28)</f>
        <v>24043</v>
      </c>
      <c r="D29" s="191"/>
      <c r="E29" s="195">
        <f>SUM(E26:E28)</f>
        <v>23745</v>
      </c>
    </row>
    <row r="31" spans="1:19" x14ac:dyDescent="0.2">
      <c r="A31" s="196" t="s">
        <v>208</v>
      </c>
      <c r="C31" s="197">
        <f>C29-ОФП!J14</f>
        <v>0</v>
      </c>
      <c r="E31" s="197">
        <f>E29-ОФП!L14</f>
        <v>0</v>
      </c>
    </row>
    <row r="34" spans="1:9" ht="14.25" x14ac:dyDescent="0.2">
      <c r="A34" s="189" t="s">
        <v>242</v>
      </c>
    </row>
    <row r="35" spans="1:9" ht="25.5" x14ac:dyDescent="0.2">
      <c r="A35" s="191"/>
      <c r="B35" s="191"/>
      <c r="C35" s="192" t="s">
        <v>283</v>
      </c>
      <c r="D35" s="193"/>
      <c r="E35" s="192" t="s">
        <v>282</v>
      </c>
    </row>
    <row r="36" spans="1:9" x14ac:dyDescent="0.2">
      <c r="A36" s="191" t="s">
        <v>243</v>
      </c>
      <c r="B36" s="191"/>
      <c r="C36" s="87">
        <f>ROUND('ОСВ 1 кв'!F33/1000,0)</f>
        <v>18688</v>
      </c>
      <c r="D36" s="191"/>
      <c r="E36" s="87">
        <v>19030</v>
      </c>
      <c r="G36" s="201">
        <f t="shared" ref="G36:G37" si="0">E36-C36</f>
        <v>342</v>
      </c>
    </row>
    <row r="37" spans="1:9" x14ac:dyDescent="0.2">
      <c r="A37" s="191" t="s">
        <v>244</v>
      </c>
      <c r="B37" s="191"/>
      <c r="C37" s="87">
        <f>ROUND('ОСВ 1 кв'!F34/1000,0)</f>
        <v>-9489</v>
      </c>
      <c r="D37" s="191"/>
      <c r="E37" s="87">
        <v>-9745</v>
      </c>
      <c r="G37" s="201">
        <f t="shared" si="0"/>
        <v>-256</v>
      </c>
      <c r="I37" s="201">
        <f>G37+C134</f>
        <v>0</v>
      </c>
    </row>
    <row r="38" spans="1:9" x14ac:dyDescent="0.2">
      <c r="A38" s="194" t="s">
        <v>81</v>
      </c>
      <c r="B38" s="191"/>
      <c r="C38" s="195">
        <f>SUM(C36:C37)</f>
        <v>9199</v>
      </c>
      <c r="D38" s="191"/>
      <c r="E38" s="195">
        <f>SUM(E36:E37)</f>
        <v>9285</v>
      </c>
      <c r="G38" s="201">
        <f>E38-C38</f>
        <v>86</v>
      </c>
    </row>
    <row r="40" spans="1:9" x14ac:dyDescent="0.2">
      <c r="A40" s="196" t="s">
        <v>208</v>
      </c>
      <c r="C40" s="197">
        <f>C38-ОФП!J18</f>
        <v>0</v>
      </c>
      <c r="E40" s="197">
        <f>E38-ОФП!L18</f>
        <v>0</v>
      </c>
    </row>
    <row r="43" spans="1:9" ht="14.25" x14ac:dyDescent="0.2">
      <c r="A43" s="189" t="s">
        <v>156</v>
      </c>
    </row>
    <row r="44" spans="1:9" ht="25.5" x14ac:dyDescent="0.2">
      <c r="C44" s="204" t="s">
        <v>283</v>
      </c>
      <c r="D44" s="205"/>
      <c r="E44" s="204" t="s">
        <v>282</v>
      </c>
    </row>
    <row r="45" spans="1:9" x14ac:dyDescent="0.2">
      <c r="A45" s="190" t="s">
        <v>88</v>
      </c>
      <c r="C45" s="116">
        <f>ROUND(('ОСВ 1 кв'!G47+'ОСВ 1 кв'!G116)/1000,0)</f>
        <v>4</v>
      </c>
      <c r="E45" s="116">
        <v>0</v>
      </c>
      <c r="F45" s="116">
        <f>('[22]ОСВ 1 полуг'!D104+'[22]ОСВ дочки'!D45+'[22]ОСВ дочки'!D113+'[22]ОСВ дочки'!D181)/1000</f>
        <v>281.76139999999998</v>
      </c>
      <c r="H45" s="116"/>
    </row>
    <row r="46" spans="1:9" x14ac:dyDescent="0.2">
      <c r="A46" s="190" t="s">
        <v>83</v>
      </c>
      <c r="C46" s="116">
        <f>ROUND(('ОСВ 1 кв'!G46+'ОСВ 1 кв'!G115)/1000,0)</f>
        <v>12</v>
      </c>
      <c r="E46" s="116">
        <v>5</v>
      </c>
      <c r="F46" s="116">
        <f>('[22]ОСВ 1 полуг'!D101+'[22]ОСВ дочки'!D44+'[22]ОСВ дочки'!D112)/1000</f>
        <v>688.53258999999991</v>
      </c>
      <c r="H46" s="116"/>
    </row>
    <row r="47" spans="1:9" x14ac:dyDescent="0.2">
      <c r="A47" s="190" t="s">
        <v>25</v>
      </c>
      <c r="C47" s="116">
        <v>0</v>
      </c>
      <c r="E47" s="116">
        <v>179</v>
      </c>
      <c r="F47" s="116"/>
      <c r="H47" s="116"/>
    </row>
    <row r="48" spans="1:9" x14ac:dyDescent="0.2">
      <c r="A48" s="190" t="s">
        <v>238</v>
      </c>
      <c r="C48" s="116">
        <f>ROUND(('ОСВ 1 кв'!G49)/1000,0)</f>
        <v>4</v>
      </c>
      <c r="E48" s="116">
        <v>4</v>
      </c>
      <c r="F48" s="116">
        <f>'[22]ОСВ дочки'!D183/1000</f>
        <v>713.96</v>
      </c>
      <c r="H48" s="116"/>
    </row>
    <row r="49" spans="1:8" x14ac:dyDescent="0.2">
      <c r="C49" s="206">
        <f>SUM(C45:C48)</f>
        <v>20</v>
      </c>
      <c r="E49" s="206">
        <f>SUM(E45:E48)</f>
        <v>188</v>
      </c>
      <c r="F49" s="206">
        <f>SUM(F45:F48)</f>
        <v>1684.2539899999999</v>
      </c>
      <c r="G49" s="201">
        <f>C49-E49</f>
        <v>-168</v>
      </c>
      <c r="H49" s="213"/>
    </row>
    <row r="51" spans="1:8" x14ac:dyDescent="0.2">
      <c r="A51" s="196" t="s">
        <v>208</v>
      </c>
      <c r="C51" s="197">
        <f>C49-ОФП!J28</f>
        <v>0</v>
      </c>
      <c r="E51" s="197">
        <f>E49-ОФП!L28</f>
        <v>0</v>
      </c>
    </row>
    <row r="54" spans="1:8" ht="14.25" x14ac:dyDescent="0.2">
      <c r="A54" s="189" t="s">
        <v>157</v>
      </c>
    </row>
    <row r="55" spans="1:8" ht="25.5" x14ac:dyDescent="0.2">
      <c r="C55" s="204" t="s">
        <v>283</v>
      </c>
      <c r="D55" s="205"/>
      <c r="E55" s="204" t="s">
        <v>282</v>
      </c>
    </row>
    <row r="56" spans="1:8" x14ac:dyDescent="0.2">
      <c r="A56" s="190" t="s">
        <v>245</v>
      </c>
      <c r="C56" s="116">
        <f>ROUND(('ОСВ 1 кв'!G51+'ОСВ 1 кв'!G120)/1000,0)</f>
        <v>4</v>
      </c>
      <c r="E56" s="116">
        <v>0</v>
      </c>
    </row>
    <row r="57" spans="1:8" x14ac:dyDescent="0.2">
      <c r="A57" s="190" t="s">
        <v>28</v>
      </c>
      <c r="C57" s="116">
        <f>ROUND(('ОСВ 1 кв'!G52+'ОСВ 1 кв'!G121)/1000,0)</f>
        <v>9</v>
      </c>
      <c r="E57" s="116">
        <v>1</v>
      </c>
    </row>
    <row r="58" spans="1:8" x14ac:dyDescent="0.2">
      <c r="C58" s="206">
        <f>SUM(C56:C57)</f>
        <v>13</v>
      </c>
      <c r="E58" s="206">
        <f>SUM(E56:E57)</f>
        <v>1</v>
      </c>
      <c r="G58" s="201">
        <f>C58-E58</f>
        <v>12</v>
      </c>
    </row>
    <row r="60" spans="1:8" x14ac:dyDescent="0.2">
      <c r="A60" s="196" t="s">
        <v>208</v>
      </c>
      <c r="C60" s="197">
        <f>C58-ОФП!J29</f>
        <v>0</v>
      </c>
      <c r="E60" s="197">
        <f>E58-ОФП!L29</f>
        <v>0</v>
      </c>
    </row>
    <row r="61" spans="1:8" x14ac:dyDescent="0.2">
      <c r="A61" s="196"/>
      <c r="C61" s="197"/>
      <c r="E61" s="197"/>
    </row>
    <row r="63" spans="1:8" ht="14.25" x14ac:dyDescent="0.2">
      <c r="A63" s="189" t="s">
        <v>246</v>
      </c>
    </row>
    <row r="64" spans="1:8" ht="25.5" x14ac:dyDescent="0.2">
      <c r="A64" s="191"/>
      <c r="B64" s="191"/>
      <c r="C64" s="192" t="s">
        <v>283</v>
      </c>
      <c r="D64" s="193"/>
      <c r="E64" s="192" t="s">
        <v>282</v>
      </c>
    </row>
    <row r="65" spans="1:12" x14ac:dyDescent="0.2">
      <c r="A65" s="191" t="s">
        <v>247</v>
      </c>
      <c r="B65" s="191"/>
      <c r="C65" s="87">
        <f>ROUND('ОСВ 1 кв'!G43/1000,0)</f>
        <v>2988900</v>
      </c>
      <c r="D65" s="191"/>
      <c r="E65" s="87">
        <v>2988900</v>
      </c>
      <c r="I65" s="201">
        <f>E65-C65</f>
        <v>0</v>
      </c>
      <c r="K65" s="201">
        <f>3900*10</f>
        <v>39000</v>
      </c>
      <c r="L65" s="207">
        <f>I65-K65</f>
        <v>-39000</v>
      </c>
    </row>
    <row r="66" spans="1:12" x14ac:dyDescent="0.2">
      <c r="A66" s="191" t="s">
        <v>248</v>
      </c>
      <c r="B66" s="191"/>
      <c r="C66" s="87">
        <f>ROUND(('ОСВ 1 кв'!G42+'ОСВ 1 кв'!G44)/1000,0)</f>
        <v>2583</v>
      </c>
      <c r="D66" s="191"/>
      <c r="E66" s="87">
        <v>3446</v>
      </c>
      <c r="I66" s="201">
        <f>E66-C66</f>
        <v>863</v>
      </c>
      <c r="K66" s="201">
        <f>C135-C144</f>
        <v>863</v>
      </c>
      <c r="L66" s="207">
        <f>I66-K66</f>
        <v>0</v>
      </c>
    </row>
    <row r="67" spans="1:12" x14ac:dyDescent="0.2">
      <c r="A67" s="191" t="s">
        <v>249</v>
      </c>
      <c r="B67" s="191"/>
      <c r="C67" s="87">
        <f>ROUND('ОСВ 1 кв'!G56/1000,0)</f>
        <v>76464</v>
      </c>
      <c r="D67" s="191"/>
      <c r="E67" s="87">
        <v>147451</v>
      </c>
      <c r="G67" s="201">
        <f>E67+C143-C67</f>
        <v>141973</v>
      </c>
    </row>
    <row r="68" spans="1:12" x14ac:dyDescent="0.2">
      <c r="A68" s="194" t="s">
        <v>81</v>
      </c>
      <c r="B68" s="191"/>
      <c r="C68" s="195">
        <f>SUM(C65:C67)</f>
        <v>3067947</v>
      </c>
      <c r="D68" s="191"/>
      <c r="E68" s="195">
        <f>SUM(E65:E67)</f>
        <v>3139797</v>
      </c>
    </row>
    <row r="70" spans="1:12" x14ac:dyDescent="0.2">
      <c r="A70" s="196" t="s">
        <v>208</v>
      </c>
      <c r="C70" s="197">
        <f>C68-ОФП!J30</f>
        <v>0</v>
      </c>
      <c r="E70" s="197">
        <f>E68-ОФП!L30</f>
        <v>0</v>
      </c>
    </row>
    <row r="71" spans="1:12" x14ac:dyDescent="0.2">
      <c r="A71" s="196"/>
      <c r="C71" s="197"/>
      <c r="E71" s="197"/>
    </row>
    <row r="73" spans="1:12" ht="14.25" x14ac:dyDescent="0.2">
      <c r="A73" s="189" t="s">
        <v>159</v>
      </c>
    </row>
    <row r="74" spans="1:12" ht="25.5" x14ac:dyDescent="0.2">
      <c r="A74" s="191"/>
      <c r="B74" s="191"/>
      <c r="C74" s="192" t="s">
        <v>283</v>
      </c>
      <c r="D74" s="193"/>
      <c r="E74" s="192" t="s">
        <v>282</v>
      </c>
    </row>
    <row r="75" spans="1:12" x14ac:dyDescent="0.2">
      <c r="A75" s="198" t="s">
        <v>250</v>
      </c>
      <c r="B75" s="191"/>
      <c r="C75" s="87">
        <f>ROUND(('ОСВ 1 кв'!G54+'ОСВ 1 кв'!G123)/1000,0)</f>
        <v>3462</v>
      </c>
      <c r="D75" s="191"/>
      <c r="E75" s="87">
        <v>3658</v>
      </c>
      <c r="G75" s="201">
        <f t="shared" ref="G75" si="1">C75-E75</f>
        <v>-196</v>
      </c>
    </row>
    <row r="77" spans="1:12" x14ac:dyDescent="0.2">
      <c r="A77" s="196" t="s">
        <v>208</v>
      </c>
      <c r="C77" s="197">
        <f>C75-ОФП!J31</f>
        <v>0</v>
      </c>
      <c r="E77" s="197">
        <f>E75-ОФП!L31</f>
        <v>0</v>
      </c>
    </row>
    <row r="80" spans="1:12" ht="14.25" x14ac:dyDescent="0.2">
      <c r="A80" s="189" t="s">
        <v>160</v>
      </c>
    </row>
    <row r="81" spans="1:8" ht="25.5" x14ac:dyDescent="0.2">
      <c r="C81" s="204" t="s">
        <v>283</v>
      </c>
      <c r="D81" s="205"/>
      <c r="E81" s="204" t="s">
        <v>282</v>
      </c>
    </row>
    <row r="82" spans="1:8" x14ac:dyDescent="0.2">
      <c r="A82" s="190" t="s">
        <v>251</v>
      </c>
      <c r="C82" s="116">
        <f>ROUND(('ОСВ 1 кв'!G61+'ОСВ 1 кв'!G128)/1000,0)+1</f>
        <v>82</v>
      </c>
      <c r="E82" s="116">
        <v>59</v>
      </c>
    </row>
    <row r="84" spans="1:8" x14ac:dyDescent="0.2">
      <c r="A84" s="196" t="s">
        <v>208</v>
      </c>
      <c r="C84" s="197">
        <f>C82-ОФП!J32</f>
        <v>0</v>
      </c>
      <c r="E84" s="197">
        <f>E82-ОФП!L32</f>
        <v>0</v>
      </c>
    </row>
    <row r="86" spans="1:8" ht="15" x14ac:dyDescent="0.25">
      <c r="A86" s="199" t="s">
        <v>232</v>
      </c>
    </row>
    <row r="87" spans="1:8" ht="25.5" x14ac:dyDescent="0.2">
      <c r="C87" s="204" t="s">
        <v>283</v>
      </c>
      <c r="D87" s="205"/>
      <c r="E87" s="204" t="s">
        <v>282</v>
      </c>
    </row>
    <row r="88" spans="1:8" x14ac:dyDescent="0.2">
      <c r="A88" s="208" t="s">
        <v>233</v>
      </c>
      <c r="C88" s="145">
        <f>E92</f>
        <v>59</v>
      </c>
      <c r="E88" s="145">
        <v>1261</v>
      </c>
    </row>
    <row r="89" spans="1:8" x14ac:dyDescent="0.2">
      <c r="A89" s="190" t="s">
        <v>234</v>
      </c>
      <c r="C89" s="116">
        <f>ROUND(('ОСВ 1 кв'!E128)/1000,0)+1</f>
        <v>23</v>
      </c>
      <c r="E89" s="116">
        <v>64</v>
      </c>
      <c r="G89" s="201"/>
    </row>
    <row r="90" spans="1:8" x14ac:dyDescent="0.2">
      <c r="A90" s="190" t="s">
        <v>252</v>
      </c>
      <c r="C90" s="116">
        <v>0</v>
      </c>
      <c r="E90" s="116">
        <v>-1174</v>
      </c>
    </row>
    <row r="91" spans="1:8" x14ac:dyDescent="0.2">
      <c r="A91" s="190" t="s">
        <v>253</v>
      </c>
      <c r="C91" s="116">
        <v>0</v>
      </c>
      <c r="E91" s="116">
        <v>-92</v>
      </c>
    </row>
    <row r="92" spans="1:8" x14ac:dyDescent="0.2">
      <c r="A92" s="208" t="s">
        <v>235</v>
      </c>
      <c r="C92" s="182">
        <f>SUM(C88:C91)</f>
        <v>82</v>
      </c>
      <c r="E92" s="182">
        <f>SUM(E88:E91)</f>
        <v>59</v>
      </c>
      <c r="F92" s="116">
        <f>('[22]ОСВ дочки'!D58+'[22]ОСВ дочки'!D196+'[22]ОСВ 1 полуг'!D122)/1000</f>
        <v>1261.4031100000002</v>
      </c>
      <c r="H92" s="116"/>
    </row>
    <row r="94" spans="1:8" x14ac:dyDescent="0.2">
      <c r="A94" s="196" t="s">
        <v>208</v>
      </c>
      <c r="C94" s="197">
        <f>C92-C82</f>
        <v>0</v>
      </c>
      <c r="E94" s="197">
        <f>E92-E82</f>
        <v>0</v>
      </c>
    </row>
    <row r="97" spans="1:5" ht="14.25" x14ac:dyDescent="0.2">
      <c r="A97" s="189" t="s">
        <v>161</v>
      </c>
    </row>
    <row r="98" spans="1:5" ht="25.5" x14ac:dyDescent="0.2">
      <c r="A98" s="191"/>
      <c r="B98" s="191"/>
      <c r="C98" s="192" t="s">
        <v>283</v>
      </c>
      <c r="D98" s="193"/>
      <c r="E98" s="192" t="s">
        <v>282</v>
      </c>
    </row>
    <row r="99" spans="1:5" x14ac:dyDescent="0.2">
      <c r="A99" s="191" t="s">
        <v>254</v>
      </c>
      <c r="B99" s="191"/>
      <c r="C99" s="87">
        <f>ROUND(('ОСВ 1 кв'!G59+'ОСВ 1 кв'!G63+'ОСВ 1 кв'!G130)/1000,0)</f>
        <v>321765</v>
      </c>
      <c r="D99" s="191"/>
      <c r="E99" s="87">
        <v>174750</v>
      </c>
    </row>
    <row r="100" spans="1:5" x14ac:dyDescent="0.2">
      <c r="A100" s="191" t="s">
        <v>255</v>
      </c>
      <c r="B100" s="191"/>
      <c r="C100" s="87">
        <f>ROUND(('ОСВ 1 кв'!G55+'ОСВ 1 кв'!G124)/1000,0)</f>
        <v>111</v>
      </c>
      <c r="D100" s="191"/>
      <c r="E100" s="87">
        <v>130</v>
      </c>
    </row>
    <row r="101" spans="1:5" x14ac:dyDescent="0.2">
      <c r="A101" s="191" t="s">
        <v>256</v>
      </c>
      <c r="B101" s="191"/>
      <c r="C101" s="87">
        <f>ROUND(('ОСВ 1 кв'!G126)/1000,0)</f>
        <v>1</v>
      </c>
      <c r="D101" s="191"/>
      <c r="E101" s="87">
        <v>15</v>
      </c>
    </row>
    <row r="102" spans="1:5" x14ac:dyDescent="0.2">
      <c r="A102" s="194" t="s">
        <v>81</v>
      </c>
      <c r="B102" s="191"/>
      <c r="C102" s="195">
        <f>SUM(C99,C100,C101)</f>
        <v>321877</v>
      </c>
      <c r="D102" s="191"/>
      <c r="E102" s="195">
        <f>SUM(E99,E100,E101)</f>
        <v>174895</v>
      </c>
    </row>
    <row r="104" spans="1:5" x14ac:dyDescent="0.2">
      <c r="A104" s="196" t="s">
        <v>208</v>
      </c>
      <c r="C104" s="197">
        <f>C102-ОФП!J33</f>
        <v>0</v>
      </c>
      <c r="E104" s="197">
        <f>E102-ОФП!L33</f>
        <v>0</v>
      </c>
    </row>
    <row r="108" spans="1:5" ht="14.25" x14ac:dyDescent="0.2">
      <c r="A108" s="189" t="s">
        <v>179</v>
      </c>
    </row>
    <row r="109" spans="1:5" ht="24.75" customHeight="1" x14ac:dyDescent="0.2">
      <c r="A109" s="191"/>
      <c r="B109" s="191"/>
      <c r="C109" s="84" t="s">
        <v>214</v>
      </c>
      <c r="D109" s="191"/>
      <c r="E109" s="84" t="s">
        <v>215</v>
      </c>
    </row>
    <row r="110" spans="1:5" x14ac:dyDescent="0.2">
      <c r="A110" s="191" t="s">
        <v>257</v>
      </c>
      <c r="B110" s="191"/>
      <c r="C110" s="87">
        <v>0</v>
      </c>
      <c r="D110" s="191"/>
      <c r="E110" s="87">
        <v>13266</v>
      </c>
    </row>
    <row r="112" spans="1:5" x14ac:dyDescent="0.2">
      <c r="A112" s="196" t="s">
        <v>208</v>
      </c>
      <c r="C112" s="197">
        <f>C110-ОПУ!H10</f>
        <v>0</v>
      </c>
      <c r="E112" s="197">
        <f>E110-ОПУ!J10</f>
        <v>0</v>
      </c>
    </row>
    <row r="115" spans="1:5" ht="14.25" x14ac:dyDescent="0.2">
      <c r="A115" s="189" t="s">
        <v>180</v>
      </c>
    </row>
    <row r="116" spans="1:5" ht="25.5" x14ac:dyDescent="0.2">
      <c r="A116" s="191"/>
      <c r="B116" s="191"/>
      <c r="C116" s="84" t="s">
        <v>214</v>
      </c>
      <c r="D116" s="191"/>
      <c r="E116" s="84" t="s">
        <v>215</v>
      </c>
    </row>
    <row r="117" spans="1:5" ht="25.5" x14ac:dyDescent="0.2">
      <c r="A117" s="198" t="s">
        <v>258</v>
      </c>
      <c r="B117" s="191"/>
      <c r="C117" s="87">
        <v>0</v>
      </c>
      <c r="D117" s="191"/>
      <c r="E117" s="87">
        <v>186</v>
      </c>
    </row>
    <row r="118" spans="1:5" x14ac:dyDescent="0.2">
      <c r="C118" s="209"/>
    </row>
    <row r="119" spans="1:5" x14ac:dyDescent="0.2">
      <c r="A119" s="196" t="s">
        <v>208</v>
      </c>
      <c r="C119" s="210">
        <f>C117-ОПУ!H11</f>
        <v>0</v>
      </c>
      <c r="E119" s="210">
        <f>E117-ОПУ!J11</f>
        <v>0</v>
      </c>
    </row>
    <row r="120" spans="1:5" x14ac:dyDescent="0.2">
      <c r="C120" s="209"/>
    </row>
    <row r="121" spans="1:5" x14ac:dyDescent="0.2">
      <c r="C121" s="209"/>
    </row>
    <row r="122" spans="1:5" ht="14.25" x14ac:dyDescent="0.2">
      <c r="A122" s="211" t="s">
        <v>181</v>
      </c>
      <c r="B122" s="191"/>
      <c r="C122" s="191"/>
      <c r="D122" s="191"/>
      <c r="E122" s="191"/>
    </row>
    <row r="123" spans="1:5" ht="25.5" x14ac:dyDescent="0.2">
      <c r="A123" s="191"/>
      <c r="B123" s="191"/>
      <c r="C123" s="84" t="s">
        <v>214</v>
      </c>
      <c r="D123" s="191"/>
      <c r="E123" s="84" t="s">
        <v>215</v>
      </c>
    </row>
    <row r="124" spans="1:5" x14ac:dyDescent="0.2">
      <c r="A124" s="191" t="s">
        <v>259</v>
      </c>
      <c r="B124" s="191"/>
      <c r="C124" s="87">
        <v>0</v>
      </c>
      <c r="D124" s="191"/>
      <c r="E124" s="87">
        <v>7926</v>
      </c>
    </row>
    <row r="125" spans="1:5" x14ac:dyDescent="0.2">
      <c r="A125" s="191" t="s">
        <v>260</v>
      </c>
      <c r="B125" s="191"/>
      <c r="C125" s="87">
        <v>0</v>
      </c>
      <c r="D125" s="191"/>
      <c r="E125" s="87">
        <v>6351</v>
      </c>
    </row>
    <row r="126" spans="1:5" x14ac:dyDescent="0.2">
      <c r="A126" s="191" t="s">
        <v>181</v>
      </c>
      <c r="B126" s="191"/>
      <c r="C126" s="87">
        <v>0</v>
      </c>
      <c r="D126" s="191"/>
      <c r="E126" s="87">
        <v>59</v>
      </c>
    </row>
    <row r="127" spans="1:5" x14ac:dyDescent="0.2">
      <c r="A127" s="194" t="s">
        <v>81</v>
      </c>
      <c r="B127" s="191"/>
      <c r="C127" s="195">
        <f>SUM(C124:C126)</f>
        <v>0</v>
      </c>
      <c r="D127" s="191"/>
      <c r="E127" s="195">
        <f>SUM(E124:E126)</f>
        <v>14336</v>
      </c>
    </row>
    <row r="129" spans="1:5" x14ac:dyDescent="0.2">
      <c r="A129" s="196" t="s">
        <v>208</v>
      </c>
      <c r="C129" s="197">
        <f>C127-ОПУ!H12</f>
        <v>0</v>
      </c>
      <c r="E129" s="197">
        <f>E127-ОПУ!J12</f>
        <v>0</v>
      </c>
    </row>
    <row r="132" spans="1:5" ht="14.25" x14ac:dyDescent="0.2">
      <c r="A132" s="189" t="s">
        <v>183</v>
      </c>
      <c r="C132" s="209"/>
    </row>
    <row r="133" spans="1:5" ht="25.5" x14ac:dyDescent="0.2">
      <c r="A133" s="191"/>
      <c r="B133" s="191"/>
      <c r="C133" s="84" t="s">
        <v>214</v>
      </c>
      <c r="D133" s="191"/>
      <c r="E133" s="84" t="s">
        <v>215</v>
      </c>
    </row>
    <row r="134" spans="1:5" ht="25.5" x14ac:dyDescent="0.2">
      <c r="A134" s="198" t="s">
        <v>261</v>
      </c>
      <c r="B134" s="191"/>
      <c r="C134" s="87">
        <f>ROUND(TDSheet!D6/1000,0)</f>
        <v>256</v>
      </c>
      <c r="D134" s="191"/>
      <c r="E134" s="87">
        <v>264</v>
      </c>
    </row>
    <row r="135" spans="1:5" x14ac:dyDescent="0.2">
      <c r="A135" s="191" t="s">
        <v>262</v>
      </c>
      <c r="B135" s="191"/>
      <c r="C135" s="87">
        <f>ROUND(TDSheet!D7/1000,0)</f>
        <v>3882</v>
      </c>
      <c r="D135" s="191"/>
      <c r="E135" s="87">
        <v>6623</v>
      </c>
    </row>
    <row r="136" spans="1:5" x14ac:dyDescent="0.2">
      <c r="A136" s="212" t="s">
        <v>81</v>
      </c>
      <c r="B136" s="191"/>
      <c r="C136" s="88">
        <f>SUM(C134:C135)</f>
        <v>4138</v>
      </c>
      <c r="D136" s="191"/>
      <c r="E136" s="88">
        <f>SUM(E134:E135)</f>
        <v>6887</v>
      </c>
    </row>
    <row r="137" spans="1:5" x14ac:dyDescent="0.2">
      <c r="C137" s="209"/>
    </row>
    <row r="138" spans="1:5" x14ac:dyDescent="0.2">
      <c r="A138" s="196" t="s">
        <v>208</v>
      </c>
      <c r="C138" s="197">
        <f>C136-ОПУ!H14</f>
        <v>0</v>
      </c>
      <c r="E138" s="197">
        <f>E136-ОПУ!J14</f>
        <v>0</v>
      </c>
    </row>
    <row r="141" spans="1:5" ht="14.25" x14ac:dyDescent="0.2">
      <c r="A141" s="189" t="s">
        <v>184</v>
      </c>
    </row>
    <row r="142" spans="1:5" ht="25.5" x14ac:dyDescent="0.2">
      <c r="A142" s="191"/>
      <c r="B142" s="191"/>
      <c r="C142" s="84" t="s">
        <v>214</v>
      </c>
      <c r="D142" s="191"/>
      <c r="E142" s="84" t="s">
        <v>215</v>
      </c>
    </row>
    <row r="143" spans="1:5" x14ac:dyDescent="0.2">
      <c r="A143" s="191" t="s">
        <v>263</v>
      </c>
      <c r="B143" s="191"/>
      <c r="C143" s="87">
        <f>ROUND((TDSheet!D58)/1000,0)</f>
        <v>70986</v>
      </c>
      <c r="D143" s="191"/>
      <c r="E143" s="87">
        <v>71430</v>
      </c>
    </row>
    <row r="144" spans="1:5" x14ac:dyDescent="0.2">
      <c r="A144" s="191" t="s">
        <v>264</v>
      </c>
      <c r="B144" s="191"/>
      <c r="C144" s="87">
        <f>ROUND((TDSheet!D59)/1000,0)</f>
        <v>3019</v>
      </c>
      <c r="D144" s="191"/>
      <c r="E144" s="87">
        <v>0</v>
      </c>
    </row>
    <row r="145" spans="1:19" x14ac:dyDescent="0.2">
      <c r="A145" s="194" t="s">
        <v>81</v>
      </c>
      <c r="B145" s="191"/>
      <c r="C145" s="195">
        <f>SUM(C143:C144)</f>
        <v>74005</v>
      </c>
      <c r="D145" s="191"/>
      <c r="E145" s="195">
        <f>SUM(E143:E144)</f>
        <v>71430</v>
      </c>
    </row>
    <row r="147" spans="1:19" x14ac:dyDescent="0.2">
      <c r="A147" s="196" t="s">
        <v>208</v>
      </c>
      <c r="C147" s="197">
        <f>C145+ОПУ!H15</f>
        <v>0</v>
      </c>
      <c r="E147" s="197">
        <f>E145+ОПУ!J15</f>
        <v>0</v>
      </c>
    </row>
    <row r="151" spans="1:19" ht="14.25" x14ac:dyDescent="0.2">
      <c r="A151" s="189" t="s">
        <v>186</v>
      </c>
    </row>
    <row r="152" spans="1:19" ht="25.5" x14ac:dyDescent="0.2">
      <c r="A152" s="191"/>
      <c r="B152" s="191"/>
      <c r="C152" s="84" t="s">
        <v>214</v>
      </c>
      <c r="D152" s="191"/>
      <c r="E152" s="84" t="s">
        <v>215</v>
      </c>
    </row>
    <row r="153" spans="1:19" x14ac:dyDescent="0.2">
      <c r="A153" s="191" t="s">
        <v>265</v>
      </c>
      <c r="B153" s="191"/>
      <c r="C153" s="87">
        <f>ROUND((SUMIF(TDSheet!$H$35:$H$47,A153,TDSheet!$D$35:$D$47)+SUMIF(TDSheet!$H$70:$H$79,A153,TDSheet!$D$70:$D$79)-TDSheet!D89-TDSheet!D90)/1000,0)</f>
        <v>5000</v>
      </c>
      <c r="D153" s="191"/>
      <c r="E153" s="87">
        <v>2482</v>
      </c>
      <c r="K153" s="116"/>
      <c r="M153" s="201"/>
      <c r="N153" s="116"/>
      <c r="O153" s="201"/>
      <c r="Q153" s="201"/>
      <c r="S153" s="201"/>
    </row>
    <row r="154" spans="1:19" x14ac:dyDescent="0.2">
      <c r="A154" s="191" t="s">
        <v>269</v>
      </c>
      <c r="B154" s="191"/>
      <c r="C154" s="87">
        <f>ROUND((SUMIF(TDSheet!$H$35:$H$47,A154,TDSheet!$D$35:$D$47)+SUMIF(TDSheet!$H$70:$H$79,A154,TDSheet!$D$70:$D$79))/1000,0)</f>
        <v>834</v>
      </c>
      <c r="D154" s="191"/>
      <c r="E154" s="87">
        <v>501</v>
      </c>
      <c r="K154" s="116"/>
      <c r="M154" s="201"/>
      <c r="N154" s="116"/>
      <c r="O154" s="201"/>
      <c r="Q154" s="201"/>
      <c r="S154" s="201"/>
    </row>
    <row r="155" spans="1:19" x14ac:dyDescent="0.2">
      <c r="A155" s="193" t="s">
        <v>267</v>
      </c>
      <c r="B155" s="191"/>
      <c r="C155" s="87">
        <f>ROUND((SUMIF(TDSheet!$H$35:$H$47,A155,TDSheet!$D$35:$D$47)+SUMIF(TDSheet!$H$70:$H$79,A155,TDSheet!$D$70:$D$79))/1000,0)</f>
        <v>726</v>
      </c>
      <c r="D155" s="191"/>
      <c r="E155" s="87">
        <v>1703</v>
      </c>
      <c r="K155" s="116"/>
      <c r="L155" s="205"/>
      <c r="M155" s="201"/>
      <c r="N155" s="116"/>
      <c r="O155" s="201"/>
      <c r="Q155" s="201"/>
      <c r="S155" s="201"/>
    </row>
    <row r="156" spans="1:19" x14ac:dyDescent="0.2">
      <c r="A156" s="191" t="s">
        <v>273</v>
      </c>
      <c r="B156" s="191"/>
      <c r="C156" s="87">
        <f>ROUND((SUMIF(TDSheet!$H$35:$H$47,A156,TDSheet!$D$35:$D$47)+SUMIF(TDSheet!$H$70:$H$79,A156,TDSheet!$D$70:$D$79))/1000,0)</f>
        <v>36</v>
      </c>
      <c r="D156" s="191"/>
      <c r="E156" s="87">
        <v>249</v>
      </c>
      <c r="K156" s="116"/>
      <c r="M156" s="201"/>
      <c r="N156" s="116"/>
      <c r="O156" s="201"/>
      <c r="Q156" s="201"/>
      <c r="S156" s="201"/>
    </row>
    <row r="157" spans="1:19" x14ac:dyDescent="0.2">
      <c r="A157" s="191" t="s">
        <v>129</v>
      </c>
      <c r="B157" s="191"/>
      <c r="C157" s="87">
        <f>ROUND((SUMIF(TDSheet!$H$35:$H$47,A157,TDSheet!$D$35:$D$47)+SUMIF(TDSheet!$H$70:$H$79,A157,TDSheet!$D$70:$D$79))/1000,0)</f>
        <v>11</v>
      </c>
      <c r="D157" s="191"/>
      <c r="E157" s="87">
        <v>0</v>
      </c>
      <c r="K157" s="116"/>
      <c r="M157" s="201"/>
      <c r="N157" s="116"/>
      <c r="O157" s="201"/>
      <c r="Q157" s="201"/>
      <c r="S157" s="201"/>
    </row>
    <row r="158" spans="1:19" x14ac:dyDescent="0.2">
      <c r="A158" s="191" t="s">
        <v>276</v>
      </c>
      <c r="B158" s="191"/>
      <c r="C158" s="87">
        <f>ROUND((SUMIF(TDSheet!$H$35:$H$47,A158,TDSheet!$D$35:$D$47)+SUMIF(TDSheet!$H$70:$H$79,A158,TDSheet!$D$70:$D$79))/1000,0)</f>
        <v>10</v>
      </c>
      <c r="D158" s="191"/>
      <c r="E158" s="87">
        <v>166</v>
      </c>
      <c r="K158" s="116"/>
      <c r="M158" s="201"/>
      <c r="N158" s="116"/>
      <c r="O158" s="201"/>
      <c r="Q158" s="201"/>
      <c r="S158" s="201"/>
    </row>
    <row r="159" spans="1:19" x14ac:dyDescent="0.2">
      <c r="A159" s="191" t="s">
        <v>272</v>
      </c>
      <c r="B159" s="191"/>
      <c r="C159" s="87">
        <f>ROUND((SUMIF(TDSheet!$H$35:$H$47,A159,TDSheet!$D$35:$D$47)+SUMIF(TDSheet!$H$70:$H$79,A159,TDSheet!$D$70:$D$79))/1000,0)</f>
        <v>3</v>
      </c>
      <c r="D159" s="191"/>
      <c r="E159" s="87">
        <v>163</v>
      </c>
      <c r="K159" s="116"/>
      <c r="M159" s="201"/>
      <c r="N159" s="116"/>
      <c r="O159" s="201"/>
      <c r="Q159" s="201"/>
      <c r="S159" s="201"/>
    </row>
    <row r="160" spans="1:19" x14ac:dyDescent="0.2">
      <c r="A160" s="191" t="s">
        <v>266</v>
      </c>
      <c r="B160" s="191"/>
      <c r="C160" s="87">
        <f>ROUND((SUMIF(TDSheet!$H$35:$H$47,A160,TDSheet!$D$35:$D$47)+SUMIF(TDSheet!$H$70:$H$79,A160,TDSheet!$D$70:$D$79))/1000,0)</f>
        <v>0</v>
      </c>
      <c r="D160" s="191"/>
      <c r="E160" s="87">
        <v>3300</v>
      </c>
      <c r="K160" s="116"/>
      <c r="M160" s="201"/>
      <c r="N160" s="116"/>
      <c r="O160" s="201"/>
      <c r="Q160" s="201"/>
      <c r="S160" s="201"/>
    </row>
    <row r="161" spans="1:19" x14ac:dyDescent="0.2">
      <c r="A161" s="191" t="s">
        <v>268</v>
      </c>
      <c r="B161" s="191"/>
      <c r="C161" s="87">
        <f>ROUND((SUMIF(TDSheet!$H$35:$H$47,A161,TDSheet!$D$35:$D$47)+SUMIF(TDSheet!$H$70:$H$79,A161,TDSheet!$D$70:$D$79))/1000,0)</f>
        <v>0</v>
      </c>
      <c r="D161" s="191"/>
      <c r="E161" s="87">
        <v>2511</v>
      </c>
      <c r="K161" s="116"/>
      <c r="M161" s="201"/>
      <c r="N161" s="116"/>
      <c r="O161" s="201"/>
      <c r="Q161" s="201"/>
      <c r="S161" s="201"/>
    </row>
    <row r="162" spans="1:19" x14ac:dyDescent="0.2">
      <c r="A162" s="191" t="s">
        <v>270</v>
      </c>
      <c r="B162" s="191"/>
      <c r="C162" s="87">
        <f>ROUND((SUMIF(TDSheet!$H$35:$H$47,A162,TDSheet!$D$35:$D$47)+SUMIF(TDSheet!$H$70:$H$79,A162,TDSheet!$D$70:$D$79))/1000,0)</f>
        <v>0</v>
      </c>
      <c r="D162" s="191"/>
      <c r="E162" s="87">
        <v>415</v>
      </c>
      <c r="K162" s="116"/>
      <c r="M162" s="201"/>
      <c r="N162" s="116"/>
      <c r="O162" s="201"/>
      <c r="Q162" s="201"/>
      <c r="S162" s="201"/>
    </row>
    <row r="163" spans="1:19" x14ac:dyDescent="0.2">
      <c r="A163" s="191" t="s">
        <v>271</v>
      </c>
      <c r="B163" s="191"/>
      <c r="C163" s="87">
        <f>ROUND((SUMIF(TDSheet!$H$35:$H$47,A163,TDSheet!$D$35:$D$47)+SUMIF(TDSheet!$H$70:$H$79,A163,TDSheet!$D$70:$D$79))/1000,0)</f>
        <v>0</v>
      </c>
      <c r="D163" s="191"/>
      <c r="E163" s="87">
        <v>2547</v>
      </c>
      <c r="K163" s="116"/>
      <c r="M163" s="201"/>
      <c r="N163" s="116"/>
      <c r="O163" s="201"/>
      <c r="Q163" s="201"/>
      <c r="S163" s="201"/>
    </row>
    <row r="164" spans="1:19" x14ac:dyDescent="0.2">
      <c r="A164" s="191" t="s">
        <v>274</v>
      </c>
      <c r="B164" s="191"/>
      <c r="C164" s="87">
        <f>ROUND((SUMIF(TDSheet!$H$35:$H$47,A164,TDSheet!$D$35:$D$47)+SUMIF(TDSheet!$H$70:$H$79,A164,TDSheet!$D$70:$D$79))/1000,0)</f>
        <v>0</v>
      </c>
      <c r="D164" s="191"/>
      <c r="E164" s="87">
        <v>530</v>
      </c>
      <c r="K164" s="116"/>
      <c r="M164" s="201"/>
      <c r="N164" s="116"/>
      <c r="O164" s="201"/>
      <c r="Q164" s="201"/>
      <c r="S164" s="201"/>
    </row>
    <row r="165" spans="1:19" x14ac:dyDescent="0.2">
      <c r="A165" s="191" t="s">
        <v>275</v>
      </c>
      <c r="B165" s="191"/>
      <c r="C165" s="87">
        <f>ROUND((SUMIF(TDSheet!$H$35:$H$47,A165,TDSheet!$D$35:$D$47)+SUMIF(TDSheet!$H$70:$H$79,A165,TDSheet!$D$70:$D$79))/1000,0)</f>
        <v>0</v>
      </c>
      <c r="D165" s="191"/>
      <c r="E165" s="87">
        <v>43</v>
      </c>
      <c r="K165" s="116"/>
      <c r="M165" s="201"/>
      <c r="N165" s="116"/>
      <c r="O165" s="201"/>
      <c r="Q165" s="201"/>
      <c r="S165" s="201"/>
    </row>
    <row r="166" spans="1:19" x14ac:dyDescent="0.2">
      <c r="A166" s="191" t="s">
        <v>277</v>
      </c>
      <c r="B166" s="191"/>
      <c r="C166" s="87">
        <f>ROUND((SUMIF(TDSheet!$H$35:$H$47,A166,TDSheet!$D$35:$D$47)+SUMIF(TDSheet!$H$70:$H$79,A166,TDSheet!$D$70:$D$79))/1000,0)</f>
        <v>0</v>
      </c>
      <c r="D166" s="191"/>
      <c r="E166" s="87">
        <v>81</v>
      </c>
      <c r="K166" s="116"/>
      <c r="M166" s="201"/>
      <c r="N166" s="116"/>
      <c r="O166" s="201"/>
      <c r="Q166" s="201"/>
      <c r="S166" s="201"/>
    </row>
    <row r="167" spans="1:19" x14ac:dyDescent="0.2">
      <c r="A167" s="191" t="s">
        <v>278</v>
      </c>
      <c r="B167" s="191"/>
      <c r="C167" s="87">
        <f>ROUND((SUMIF(TDSheet!$H$35:$H$47,A167,TDSheet!$D$35:$D$47)+SUMIF(TDSheet!$H$70:$H$79,A167,TDSheet!$D$70:$D$79))/1000,0)</f>
        <v>0</v>
      </c>
      <c r="D167" s="191"/>
      <c r="E167" s="87">
        <v>3</v>
      </c>
      <c r="K167" s="116"/>
      <c r="M167" s="201"/>
      <c r="N167" s="116"/>
      <c r="O167" s="201"/>
      <c r="Q167" s="201"/>
      <c r="S167" s="201"/>
    </row>
    <row r="168" spans="1:19" x14ac:dyDescent="0.2">
      <c r="A168" s="191" t="s">
        <v>189</v>
      </c>
      <c r="B168" s="191"/>
      <c r="C168" s="87">
        <f>ROUND((SUMIF(TDSheet!$H$35:$H$47,A168,TDSheet!$D$35:$D$47)+SUMIF(TDSheet!$H$70:$H$79,A168,TDSheet!$D$70:$D$79))/1000,0)</f>
        <v>6</v>
      </c>
      <c r="D168" s="191"/>
      <c r="E168" s="87">
        <f>7676+ОПУ!J16+ОПУ!J18</f>
        <v>219</v>
      </c>
      <c r="K168" s="116"/>
      <c r="M168" s="201"/>
      <c r="N168" s="116"/>
      <c r="O168" s="201"/>
      <c r="Q168" s="201"/>
      <c r="S168" s="201"/>
    </row>
    <row r="169" spans="1:19" x14ac:dyDescent="0.2">
      <c r="A169" s="194" t="s">
        <v>81</v>
      </c>
      <c r="B169" s="191"/>
      <c r="C169" s="195">
        <f>SUM(C153:C168)</f>
        <v>6626</v>
      </c>
      <c r="D169" s="191"/>
      <c r="E169" s="195">
        <f>SUM(E153:E168)</f>
        <v>14913</v>
      </c>
      <c r="K169" s="201"/>
      <c r="M169" s="201"/>
      <c r="N169" s="201"/>
      <c r="O169" s="201"/>
      <c r="Q169" s="201"/>
      <c r="S169" s="201"/>
    </row>
    <row r="171" spans="1:19" x14ac:dyDescent="0.2">
      <c r="A171" s="196" t="s">
        <v>208</v>
      </c>
      <c r="C171" s="197">
        <f>C169+ОПУ!H17</f>
        <v>0</v>
      </c>
      <c r="E171" s="197">
        <f>E169+ОПУ!J17</f>
        <v>0</v>
      </c>
    </row>
    <row r="174" spans="1:19" ht="14.25" x14ac:dyDescent="0.2">
      <c r="A174" s="189" t="s">
        <v>189</v>
      </c>
    </row>
    <row r="175" spans="1:19" ht="25.5" x14ac:dyDescent="0.2">
      <c r="A175" s="191"/>
      <c r="B175" s="191"/>
      <c r="C175" s="84" t="s">
        <v>214</v>
      </c>
      <c r="D175" s="191"/>
      <c r="E175" s="84" t="s">
        <v>215</v>
      </c>
    </row>
    <row r="176" spans="1:19" ht="25.5" x14ac:dyDescent="0.2">
      <c r="A176" s="198" t="s">
        <v>279</v>
      </c>
      <c r="B176" s="191"/>
      <c r="C176" s="87">
        <v>0</v>
      </c>
      <c r="D176" s="191"/>
      <c r="E176" s="87">
        <v>13151</v>
      </c>
    </row>
    <row r="177" spans="1:7" x14ac:dyDescent="0.2">
      <c r="A177" s="191" t="s">
        <v>280</v>
      </c>
      <c r="B177" s="191"/>
      <c r="C177" s="87">
        <v>0</v>
      </c>
      <c r="D177" s="191"/>
      <c r="E177" s="87">
        <v>20</v>
      </c>
    </row>
    <row r="178" spans="1:7" x14ac:dyDescent="0.2">
      <c r="A178" s="191" t="s">
        <v>281</v>
      </c>
      <c r="B178" s="191"/>
      <c r="C178" s="87">
        <f>ROUND('ОСВ 1 кв'!E128/1000,0)+1</f>
        <v>23</v>
      </c>
      <c r="D178" s="191"/>
      <c r="E178" s="87">
        <v>0</v>
      </c>
    </row>
    <row r="179" spans="1:7" x14ac:dyDescent="0.2">
      <c r="A179" s="191" t="s">
        <v>238</v>
      </c>
      <c r="B179" s="191"/>
      <c r="C179" s="87">
        <v>0</v>
      </c>
      <c r="D179" s="191"/>
      <c r="E179" s="87">
        <v>2420</v>
      </c>
      <c r="G179" s="190">
        <f>ROUND(('[22]ОСВ 1 полуг'!D413-'[22]ОСВ 1 полуг'!C447)/1000,0)</f>
        <v>207</v>
      </c>
    </row>
    <row r="180" spans="1:7" x14ac:dyDescent="0.2">
      <c r="A180" s="194" t="s">
        <v>81</v>
      </c>
      <c r="B180" s="191"/>
      <c r="C180" s="195">
        <f>SUM(C176:C179)</f>
        <v>23</v>
      </c>
      <c r="D180" s="191"/>
      <c r="E180" s="195">
        <f>SUM(E176:E179)</f>
        <v>15591</v>
      </c>
    </row>
    <row r="182" spans="1:7" x14ac:dyDescent="0.2">
      <c r="A182" s="196" t="s">
        <v>208</v>
      </c>
      <c r="C182" s="197">
        <f>C180+ОПУ!H20</f>
        <v>0</v>
      </c>
      <c r="E182" s="197">
        <f>E180+ОПУ!J20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E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3:K40"/>
  <sheetViews>
    <sheetView workbookViewId="0">
      <selection activeCell="A20" sqref="A20:G40"/>
    </sheetView>
  </sheetViews>
  <sheetFormatPr defaultRowHeight="12.75" x14ac:dyDescent="0.2"/>
  <cols>
    <col min="1" max="1" width="43.7109375" style="190" customWidth="1"/>
    <col min="2" max="2" width="0.7109375" style="190" customWidth="1"/>
    <col min="3" max="3" width="13.7109375" style="190" customWidth="1"/>
    <col min="4" max="4" width="0.7109375" style="190" customWidth="1"/>
    <col min="5" max="5" width="12.7109375" style="190" customWidth="1"/>
    <col min="6" max="6" width="0.7109375" style="190" customWidth="1"/>
    <col min="7" max="7" width="12.7109375" style="190" customWidth="1"/>
    <col min="8" max="8" width="0.5703125" style="190" customWidth="1"/>
    <col min="9" max="9" width="10.7109375" style="190" customWidth="1"/>
    <col min="10" max="16384" width="9.140625" style="190"/>
  </cols>
  <sheetData>
    <row r="3" spans="1:10" ht="14.25" x14ac:dyDescent="0.2">
      <c r="A3" s="189" t="s">
        <v>148</v>
      </c>
    </row>
    <row r="4" spans="1:10" ht="25.5" x14ac:dyDescent="0.2">
      <c r="A4" s="191"/>
      <c r="B4" s="191"/>
      <c r="C4" s="192" t="s">
        <v>288</v>
      </c>
      <c r="D4" s="191"/>
      <c r="E4" s="192" t="s">
        <v>289</v>
      </c>
      <c r="F4" s="191"/>
      <c r="G4" s="192" t="s">
        <v>81</v>
      </c>
    </row>
    <row r="5" spans="1:10" x14ac:dyDescent="0.2">
      <c r="A5" s="200" t="s">
        <v>293</v>
      </c>
      <c r="B5" s="191"/>
      <c r="C5" s="89">
        <v>4600078</v>
      </c>
      <c r="D5" s="191"/>
      <c r="E5" s="89">
        <v>1045013</v>
      </c>
      <c r="F5" s="191"/>
      <c r="G5" s="89">
        <f>SUM(C5,E5)</f>
        <v>5645091</v>
      </c>
    </row>
    <row r="6" spans="1:10" x14ac:dyDescent="0.2">
      <c r="A6" s="191" t="s">
        <v>294</v>
      </c>
      <c r="B6" s="191"/>
      <c r="C6" s="87">
        <v>222615</v>
      </c>
      <c r="D6" s="191"/>
      <c r="E6" s="87">
        <v>112184</v>
      </c>
      <c r="F6" s="191"/>
      <c r="G6" s="87">
        <f>SUM(C6,E6)</f>
        <v>334799</v>
      </c>
      <c r="J6" s="201">
        <f>E6*0.12</f>
        <v>13462.08</v>
      </c>
    </row>
    <row r="7" spans="1:10" x14ac:dyDescent="0.2">
      <c r="A7" s="191" t="s">
        <v>290</v>
      </c>
      <c r="B7" s="191"/>
      <c r="C7" s="87">
        <v>4222435</v>
      </c>
      <c r="D7" s="191"/>
      <c r="E7" s="87">
        <v>942800</v>
      </c>
      <c r="F7" s="191"/>
      <c r="G7" s="87">
        <f>SUM(C7,E7)</f>
        <v>5165235</v>
      </c>
    </row>
    <row r="8" spans="1:10" x14ac:dyDescent="0.2">
      <c r="A8" s="193" t="s">
        <v>295</v>
      </c>
      <c r="B8" s="191"/>
      <c r="C8" s="87">
        <v>-155401</v>
      </c>
      <c r="D8" s="191"/>
      <c r="E8" s="87">
        <v>10339</v>
      </c>
      <c r="F8" s="191"/>
      <c r="G8" s="87">
        <f>SUM(C8,E8)</f>
        <v>-145062</v>
      </c>
    </row>
    <row r="9" spans="1:10" ht="25.5" x14ac:dyDescent="0.2">
      <c r="A9" s="198" t="s">
        <v>291</v>
      </c>
      <c r="B9" s="191"/>
      <c r="C9" s="87">
        <v>-4444678</v>
      </c>
      <c r="D9" s="191"/>
      <c r="E9" s="87">
        <v>-1055355</v>
      </c>
      <c r="F9" s="191"/>
      <c r="G9" s="87">
        <f>SUM(C9,E9)</f>
        <v>-5500033</v>
      </c>
    </row>
    <row r="10" spans="1:10" x14ac:dyDescent="0.2">
      <c r="A10" s="200" t="s">
        <v>296</v>
      </c>
      <c r="B10" s="191"/>
      <c r="C10" s="89">
        <f>SUM(C5:C9)</f>
        <v>4445049</v>
      </c>
      <c r="D10" s="191"/>
      <c r="E10" s="89">
        <f>SUM(E5:E9)</f>
        <v>1054981</v>
      </c>
      <c r="F10" s="191"/>
      <c r="G10" s="89">
        <f>SUM(G5:G9)</f>
        <v>5500030</v>
      </c>
    </row>
    <row r="11" spans="1:10" x14ac:dyDescent="0.2">
      <c r="A11" s="191" t="s">
        <v>290</v>
      </c>
      <c r="B11" s="191"/>
      <c r="C11" s="87">
        <v>0</v>
      </c>
      <c r="D11" s="191"/>
      <c r="E11" s="87">
        <v>0</v>
      </c>
      <c r="F11" s="191"/>
      <c r="G11" s="87">
        <f t="shared" ref="G11:G12" si="0">SUM(C11,E11)</f>
        <v>0</v>
      </c>
    </row>
    <row r="12" spans="1:10" x14ac:dyDescent="0.2">
      <c r="A12" s="191" t="s">
        <v>292</v>
      </c>
      <c r="B12" s="191"/>
      <c r="C12" s="87">
        <v>0</v>
      </c>
      <c r="D12" s="191"/>
      <c r="E12" s="87">
        <v>0</v>
      </c>
      <c r="F12" s="191"/>
      <c r="G12" s="87">
        <f t="shared" si="0"/>
        <v>0</v>
      </c>
    </row>
    <row r="13" spans="1:10" x14ac:dyDescent="0.2">
      <c r="A13" s="200" t="s">
        <v>304</v>
      </c>
      <c r="B13" s="191"/>
      <c r="C13" s="89">
        <f>SUM(C10:C12)</f>
        <v>4445049</v>
      </c>
      <c r="D13" s="191"/>
      <c r="E13" s="89">
        <f>SUM(E10:E12)</f>
        <v>1054981</v>
      </c>
      <c r="F13" s="191"/>
      <c r="G13" s="89">
        <f>SUM(G10:G12)</f>
        <v>5500030</v>
      </c>
    </row>
    <row r="15" spans="1:10" x14ac:dyDescent="0.2">
      <c r="A15" s="196" t="s">
        <v>208</v>
      </c>
      <c r="C15" s="197"/>
      <c r="E15" s="197"/>
      <c r="G15" s="197">
        <f>G10-ОФП!L20</f>
        <v>0</v>
      </c>
    </row>
    <row r="16" spans="1:10" x14ac:dyDescent="0.2">
      <c r="G16" s="197">
        <f>G13-ОФП!J20</f>
        <v>0</v>
      </c>
    </row>
    <row r="19" spans="1:11" ht="14.25" x14ac:dyDescent="0.2">
      <c r="A19" s="215" t="s">
        <v>300</v>
      </c>
    </row>
    <row r="20" spans="1:11" ht="25.5" x14ac:dyDescent="0.2">
      <c r="A20" s="191"/>
      <c r="B20" s="191"/>
      <c r="C20" s="192" t="s">
        <v>301</v>
      </c>
      <c r="D20" s="191"/>
      <c r="E20" s="192" t="s">
        <v>238</v>
      </c>
      <c r="F20" s="191"/>
      <c r="G20" s="192" t="s">
        <v>81</v>
      </c>
    </row>
    <row r="21" spans="1:11" ht="13.5" x14ac:dyDescent="0.25">
      <c r="A21" s="216" t="s">
        <v>297</v>
      </c>
      <c r="B21" s="191"/>
      <c r="C21" s="191"/>
      <c r="D21" s="191"/>
      <c r="E21" s="191"/>
      <c r="F21" s="191"/>
      <c r="G21" s="191"/>
    </row>
    <row r="22" spans="1:11" x14ac:dyDescent="0.2">
      <c r="A22" s="200" t="s">
        <v>293</v>
      </c>
      <c r="B22" s="191"/>
      <c r="C22" s="89">
        <v>289</v>
      </c>
      <c r="D22" s="191"/>
      <c r="E22" s="89">
        <v>303</v>
      </c>
      <c r="F22" s="191"/>
      <c r="G22" s="89">
        <f t="shared" ref="G22:G23" si="1">SUM(C22,E22)</f>
        <v>592</v>
      </c>
    </row>
    <row r="23" spans="1:11" x14ac:dyDescent="0.2">
      <c r="A23" s="191" t="s">
        <v>298</v>
      </c>
      <c r="B23" s="191"/>
      <c r="C23" s="87">
        <v>0</v>
      </c>
      <c r="D23" s="191"/>
      <c r="E23" s="87">
        <v>533</v>
      </c>
      <c r="F23" s="191"/>
      <c r="G23" s="87">
        <f t="shared" si="1"/>
        <v>533</v>
      </c>
    </row>
    <row r="24" spans="1:11" x14ac:dyDescent="0.2">
      <c r="A24" s="193" t="s">
        <v>295</v>
      </c>
      <c r="B24" s="191"/>
      <c r="C24" s="87">
        <v>-138</v>
      </c>
      <c r="D24" s="191"/>
      <c r="E24" s="87">
        <v>0</v>
      </c>
      <c r="F24" s="191"/>
      <c r="G24" s="87">
        <f>SUM(C24,E24)</f>
        <v>-138</v>
      </c>
      <c r="I24" s="116">
        <f>G24+G33</f>
        <v>-130</v>
      </c>
      <c r="J24" s="201">
        <f>I24+'[22]выбытие дочек'!C34</f>
        <v>20</v>
      </c>
    </row>
    <row r="25" spans="1:11" x14ac:dyDescent="0.2">
      <c r="A25" s="191" t="s">
        <v>292</v>
      </c>
      <c r="B25" s="191"/>
      <c r="C25" s="87">
        <v>-151</v>
      </c>
      <c r="D25" s="191"/>
      <c r="E25" s="87">
        <v>-436</v>
      </c>
      <c r="F25" s="191"/>
      <c r="G25" s="87">
        <f t="shared" ref="G25:G26" si="2">SUM(C25,E25)</f>
        <v>-587</v>
      </c>
      <c r="I25" s="201">
        <f>G25+G34</f>
        <v>-410</v>
      </c>
      <c r="J25" s="190">
        <f>ROUND(SUM('[22]анализ 1000'!B25,'[22]анализ 1000'!B173,'[22]анализ 1000'!B174,'[22]анализ 1000'!B175,'[22]анализ 1000'!B176,'[22]анализ 1000'!B177)/1000/1.12,0)</f>
        <v>338</v>
      </c>
      <c r="K25" s="201">
        <f>I25+J25</f>
        <v>-72</v>
      </c>
    </row>
    <row r="26" spans="1:11" x14ac:dyDescent="0.2">
      <c r="A26" s="200" t="s">
        <v>296</v>
      </c>
      <c r="B26" s="191"/>
      <c r="C26" s="89">
        <f>SUM(C22:C25)</f>
        <v>0</v>
      </c>
      <c r="D26" s="191"/>
      <c r="E26" s="89">
        <f>SUM(E22:E25)</f>
        <v>400</v>
      </c>
      <c r="F26" s="191"/>
      <c r="G26" s="89">
        <f t="shared" si="2"/>
        <v>400</v>
      </c>
    </row>
    <row r="27" spans="1:11" x14ac:dyDescent="0.2">
      <c r="A27" s="191" t="s">
        <v>298</v>
      </c>
      <c r="B27" s="191"/>
      <c r="C27" s="87">
        <v>0</v>
      </c>
      <c r="D27" s="191"/>
      <c r="E27" s="87">
        <v>0</v>
      </c>
      <c r="F27" s="191"/>
      <c r="G27" s="87">
        <f>SUM(C27,E27)</f>
        <v>0</v>
      </c>
    </row>
    <row r="28" spans="1:11" x14ac:dyDescent="0.2">
      <c r="A28" s="191" t="s">
        <v>292</v>
      </c>
      <c r="B28" s="191"/>
      <c r="C28" s="87">
        <v>0</v>
      </c>
      <c r="D28" s="191"/>
      <c r="E28" s="87">
        <v>0</v>
      </c>
      <c r="F28" s="191"/>
      <c r="G28" s="87">
        <f>SUM(C28,E28)</f>
        <v>0</v>
      </c>
    </row>
    <row r="29" spans="1:11" x14ac:dyDescent="0.2">
      <c r="A29" s="200" t="s">
        <v>304</v>
      </c>
      <c r="B29" s="191"/>
      <c r="C29" s="89">
        <f>SUM(C26:C28)</f>
        <v>0</v>
      </c>
      <c r="D29" s="191"/>
      <c r="E29" s="89">
        <f>SUM(E26:E28)</f>
        <v>400</v>
      </c>
      <c r="F29" s="191"/>
      <c r="G29" s="89">
        <f>SUM(C29,E29)</f>
        <v>400</v>
      </c>
    </row>
    <row r="30" spans="1:11" ht="13.5" x14ac:dyDescent="0.25">
      <c r="A30" s="216" t="s">
        <v>302</v>
      </c>
      <c r="B30" s="191"/>
      <c r="C30" s="191"/>
      <c r="D30" s="191"/>
      <c r="E30" s="191"/>
      <c r="F30" s="191"/>
      <c r="G30" s="191"/>
    </row>
    <row r="31" spans="1:11" x14ac:dyDescent="0.2">
      <c r="A31" s="200" t="s">
        <v>293</v>
      </c>
      <c r="B31" s="191"/>
      <c r="C31" s="89">
        <v>-141</v>
      </c>
      <c r="D31" s="191"/>
      <c r="E31" s="89">
        <v>0</v>
      </c>
      <c r="F31" s="191"/>
      <c r="G31" s="89">
        <f>SUM(C31,E31)</f>
        <v>-141</v>
      </c>
    </row>
    <row r="32" spans="1:11" x14ac:dyDescent="0.2">
      <c r="A32" s="191" t="s">
        <v>303</v>
      </c>
      <c r="B32" s="191"/>
      <c r="C32" s="87">
        <v>-18</v>
      </c>
      <c r="D32" s="191"/>
      <c r="E32" s="87">
        <v>-38</v>
      </c>
      <c r="F32" s="191"/>
      <c r="G32" s="87">
        <f t="shared" ref="G32:G34" si="3">SUM(C32,E32)</f>
        <v>-56</v>
      </c>
    </row>
    <row r="33" spans="1:9" x14ac:dyDescent="0.2">
      <c r="A33" s="193" t="s">
        <v>295</v>
      </c>
      <c r="B33" s="191"/>
      <c r="C33" s="87">
        <v>8</v>
      </c>
      <c r="D33" s="191"/>
      <c r="E33" s="87">
        <v>0</v>
      </c>
      <c r="F33" s="191"/>
      <c r="G33" s="87">
        <f t="shared" si="3"/>
        <v>8</v>
      </c>
    </row>
    <row r="34" spans="1:9" x14ac:dyDescent="0.2">
      <c r="A34" s="191" t="s">
        <v>292</v>
      </c>
      <c r="B34" s="191"/>
      <c r="C34" s="87">
        <v>151</v>
      </c>
      <c r="D34" s="191"/>
      <c r="E34" s="87">
        <v>26</v>
      </c>
      <c r="F34" s="191"/>
      <c r="G34" s="87">
        <f t="shared" si="3"/>
        <v>177</v>
      </c>
    </row>
    <row r="35" spans="1:9" x14ac:dyDescent="0.2">
      <c r="A35" s="200" t="s">
        <v>296</v>
      </c>
      <c r="B35" s="191"/>
      <c r="C35" s="89">
        <f>SUM(C31:C34)</f>
        <v>0</v>
      </c>
      <c r="D35" s="191"/>
      <c r="E35" s="89">
        <f>SUM(E31:E34)</f>
        <v>-12</v>
      </c>
      <c r="F35" s="191"/>
      <c r="G35" s="89">
        <f>SUM(C35,E35)</f>
        <v>-12</v>
      </c>
    </row>
    <row r="36" spans="1:9" x14ac:dyDescent="0.2">
      <c r="A36" s="191" t="s">
        <v>303</v>
      </c>
      <c r="B36" s="191"/>
      <c r="C36" s="87"/>
      <c r="D36" s="191"/>
      <c r="E36" s="87">
        <f>-ROUND('ОСВ 1 кв'!E39/1000,0)</f>
        <v>-18</v>
      </c>
      <c r="F36" s="191"/>
      <c r="G36" s="87">
        <f>SUM(C36,E36)</f>
        <v>-18</v>
      </c>
      <c r="I36" s="201">
        <f>G36-ОПУ!H16</f>
        <v>0</v>
      </c>
    </row>
    <row r="37" spans="1:9" x14ac:dyDescent="0.2">
      <c r="A37" s="200" t="s">
        <v>304</v>
      </c>
      <c r="B37" s="191"/>
      <c r="C37" s="89">
        <f>SUM(C35:C36)</f>
        <v>0</v>
      </c>
      <c r="D37" s="191"/>
      <c r="E37" s="89">
        <f>SUM(E35:E36)</f>
        <v>-30</v>
      </c>
      <c r="F37" s="191"/>
      <c r="G37" s="89">
        <f>SUM(C37,E37)</f>
        <v>-30</v>
      </c>
    </row>
    <row r="38" spans="1:9" ht="2.25" customHeight="1" x14ac:dyDescent="0.2">
      <c r="A38" s="191"/>
      <c r="B38" s="191"/>
      <c r="C38" s="191"/>
      <c r="D38" s="191"/>
      <c r="E38" s="191"/>
      <c r="F38" s="191"/>
      <c r="G38" s="191"/>
    </row>
    <row r="39" spans="1:9" x14ac:dyDescent="0.2">
      <c r="A39" s="200" t="s">
        <v>299</v>
      </c>
      <c r="B39" s="191"/>
      <c r="C39" s="89">
        <f>C29+C37</f>
        <v>0</v>
      </c>
      <c r="D39" s="191"/>
      <c r="E39" s="89">
        <f>E29+E37</f>
        <v>370</v>
      </c>
      <c r="F39" s="191"/>
      <c r="G39" s="89">
        <f t="shared" ref="G39:G40" si="4">SUM(C39,E39)</f>
        <v>370</v>
      </c>
      <c r="I39" s="201">
        <f>G39-ОФП!J21</f>
        <v>0</v>
      </c>
    </row>
    <row r="40" spans="1:9" x14ac:dyDescent="0.2">
      <c r="A40" s="200" t="s">
        <v>299</v>
      </c>
      <c r="B40" s="191"/>
      <c r="C40" s="89">
        <f>C26+C35</f>
        <v>0</v>
      </c>
      <c r="D40" s="191"/>
      <c r="E40" s="89">
        <f>E26+E35</f>
        <v>388</v>
      </c>
      <c r="F40" s="191"/>
      <c r="G40" s="89">
        <f t="shared" si="4"/>
        <v>388</v>
      </c>
      <c r="I40" s="201">
        <f>G40-ОФП!L21</f>
        <v>0</v>
      </c>
    </row>
  </sheetData>
  <pageMargins left="0.7" right="0.7" top="0.75" bottom="0.75" header="0.3" footer="0.3"/>
  <pageSetup paperSize="9" orientation="portrait" horizontalDpi="300" verticalDpi="300" r:id="rId1"/>
  <ignoredErrors>
    <ignoredError sqref="G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1"/>
  <sheetViews>
    <sheetView workbookViewId="0">
      <selection activeCell="A25" sqref="A25:E31"/>
    </sheetView>
  </sheetViews>
  <sheetFormatPr defaultRowHeight="12.75" x14ac:dyDescent="0.2"/>
  <cols>
    <col min="1" max="1" width="43.7109375" style="190" customWidth="1"/>
    <col min="2" max="2" width="0.5703125" style="190" customWidth="1"/>
    <col min="3" max="3" width="18.7109375" style="190" customWidth="1"/>
    <col min="4" max="4" width="0.5703125" style="190" customWidth="1"/>
    <col min="5" max="5" width="18.7109375" style="190" customWidth="1"/>
    <col min="6" max="6" width="0.5703125" style="190" customWidth="1"/>
    <col min="7" max="7" width="10.7109375" style="190" customWidth="1"/>
    <col min="8" max="9" width="9.140625" style="190"/>
    <col min="10" max="10" width="13.140625" style="190" customWidth="1"/>
    <col min="11" max="16384" width="9.140625" style="190"/>
  </cols>
  <sheetData>
    <row r="5" spans="1:5" x14ac:dyDescent="0.2">
      <c r="A5" s="191"/>
      <c r="B5" s="191"/>
      <c r="C5" s="382" t="s">
        <v>480</v>
      </c>
      <c r="D5" s="382"/>
      <c r="E5" s="382"/>
    </row>
    <row r="6" spans="1:5" x14ac:dyDescent="0.2">
      <c r="A6" s="191"/>
      <c r="B6" s="191"/>
      <c r="C6" s="192" t="s">
        <v>481</v>
      </c>
      <c r="D6" s="193"/>
      <c r="E6" s="192" t="s">
        <v>482</v>
      </c>
    </row>
    <row r="7" spans="1:5" x14ac:dyDescent="0.2">
      <c r="A7" s="200" t="s">
        <v>483</v>
      </c>
      <c r="B7" s="191"/>
      <c r="C7" s="87"/>
      <c r="D7" s="191"/>
      <c r="E7" s="87"/>
    </row>
    <row r="8" spans="1:5" x14ac:dyDescent="0.2">
      <c r="A8" s="191" t="s">
        <v>347</v>
      </c>
      <c r="B8" s="191"/>
      <c r="C8" s="87">
        <v>0</v>
      </c>
      <c r="D8" s="191"/>
      <c r="E8" s="87">
        <f>ROUND((субконто!K144+субконто!P147+субконто!Z147+субконто!K240+субконто!P262+субконто!P284)/1000,0)</f>
        <v>1807</v>
      </c>
    </row>
    <row r="9" spans="1:5" x14ac:dyDescent="0.2">
      <c r="A9" s="191" t="s">
        <v>346</v>
      </c>
      <c r="B9" s="191"/>
      <c r="C9" s="87">
        <v>0</v>
      </c>
      <c r="D9" s="191"/>
      <c r="E9" s="87">
        <f>ROUND((субконто!K73+субконто!K76+субконто!P71)/1000,0)</f>
        <v>865</v>
      </c>
    </row>
    <row r="10" spans="1:5" x14ac:dyDescent="0.2">
      <c r="A10" s="200" t="s">
        <v>484</v>
      </c>
      <c r="B10" s="191"/>
      <c r="C10" s="87"/>
      <c r="D10" s="191"/>
      <c r="E10" s="87"/>
    </row>
    <row r="11" spans="1:5" x14ac:dyDescent="0.2">
      <c r="A11" s="191" t="s">
        <v>347</v>
      </c>
      <c r="B11" s="191"/>
      <c r="C11" s="87">
        <f>ROUND(TDSheet!D146/1000,0)</f>
        <v>3</v>
      </c>
      <c r="D11" s="191"/>
      <c r="E11" s="87">
        <f>ROUND((субконто!L156+субконто!L161+субконто!L164+субконто!L268)/1000,0)</f>
        <v>2837</v>
      </c>
    </row>
    <row r="12" spans="1:5" x14ac:dyDescent="0.2">
      <c r="A12" s="191" t="s">
        <v>346</v>
      </c>
      <c r="B12" s="191"/>
      <c r="C12" s="87">
        <v>0</v>
      </c>
      <c r="D12" s="191"/>
      <c r="E12" s="87">
        <f>ROUND((субконто!V63+субконто!V72)/1000,0)</f>
        <v>3532</v>
      </c>
    </row>
    <row r="13" spans="1:5" x14ac:dyDescent="0.2">
      <c r="A13" s="200" t="s">
        <v>486</v>
      </c>
      <c r="B13" s="191"/>
      <c r="C13" s="87"/>
      <c r="D13" s="191"/>
      <c r="E13" s="87"/>
    </row>
    <row r="14" spans="1:5" x14ac:dyDescent="0.2">
      <c r="A14" s="191" t="s">
        <v>347</v>
      </c>
      <c r="B14" s="191"/>
      <c r="C14" s="87">
        <v>0</v>
      </c>
      <c r="D14" s="191"/>
      <c r="E14" s="87">
        <f>ROUND((субконто!K191)/1000,0)</f>
        <v>95</v>
      </c>
    </row>
    <row r="15" spans="1:5" x14ac:dyDescent="0.2">
      <c r="A15" s="191" t="s">
        <v>346</v>
      </c>
      <c r="B15" s="191"/>
      <c r="C15" s="87">
        <v>0</v>
      </c>
      <c r="D15" s="191"/>
      <c r="E15" s="87">
        <f>ROUND(субконто!K324/1000,0)</f>
        <v>30810</v>
      </c>
    </row>
    <row r="16" spans="1:5" x14ac:dyDescent="0.2">
      <c r="A16" s="200" t="s">
        <v>487</v>
      </c>
      <c r="B16" s="191"/>
      <c r="C16" s="191"/>
      <c r="D16" s="191"/>
      <c r="E16" s="191"/>
    </row>
    <row r="17" spans="1:5" x14ac:dyDescent="0.2">
      <c r="A17" s="191" t="s">
        <v>347</v>
      </c>
      <c r="B17" s="191"/>
      <c r="C17" s="87">
        <v>0</v>
      </c>
      <c r="D17" s="191"/>
      <c r="E17" s="87">
        <f>ROUND((субконто!Q115)/1000,0)</f>
        <v>38250</v>
      </c>
    </row>
    <row r="18" spans="1:5" x14ac:dyDescent="0.2">
      <c r="A18" s="191" t="s">
        <v>346</v>
      </c>
      <c r="B18" s="191"/>
      <c r="C18" s="87">
        <v>0</v>
      </c>
      <c r="D18" s="191"/>
      <c r="E18" s="87">
        <f>ROUND((субконто!L313+субконто!L324)/1000,0)</f>
        <v>13217</v>
      </c>
    </row>
    <row r="19" spans="1:5" x14ac:dyDescent="0.2">
      <c r="A19" s="200" t="s">
        <v>485</v>
      </c>
      <c r="B19" s="191"/>
      <c r="C19" s="87"/>
      <c r="D19" s="191"/>
      <c r="E19" s="87"/>
    </row>
    <row r="20" spans="1:5" x14ac:dyDescent="0.2">
      <c r="A20" s="191" t="s">
        <v>347</v>
      </c>
      <c r="B20" s="191"/>
      <c r="C20" s="87">
        <v>0</v>
      </c>
      <c r="D20" s="191"/>
      <c r="E20" s="87">
        <f>ROUND((субконто!V138)/1000,0)</f>
        <v>6281</v>
      </c>
    </row>
    <row r="21" spans="1:5" x14ac:dyDescent="0.2">
      <c r="A21" s="191" t="s">
        <v>346</v>
      </c>
      <c r="B21" s="191"/>
      <c r="C21" s="87">
        <v>0</v>
      </c>
      <c r="D21" s="191"/>
      <c r="E21" s="87">
        <v>0</v>
      </c>
    </row>
    <row r="25" spans="1:5" x14ac:dyDescent="0.2">
      <c r="A25" s="191"/>
      <c r="B25" s="191"/>
      <c r="C25" s="192" t="s">
        <v>345</v>
      </c>
      <c r="D25" s="191"/>
      <c r="E25" s="192" t="s">
        <v>328</v>
      </c>
    </row>
    <row r="26" spans="1:5" x14ac:dyDescent="0.2">
      <c r="A26" s="200" t="s">
        <v>159</v>
      </c>
      <c r="B26" s="191"/>
      <c r="C26" s="87"/>
      <c r="D26" s="191"/>
      <c r="E26" s="87"/>
    </row>
    <row r="27" spans="1:5" x14ac:dyDescent="0.2">
      <c r="A27" s="191" t="s">
        <v>347</v>
      </c>
      <c r="B27" s="191"/>
      <c r="C27" s="87">
        <f>ROUND((TDSheet!G108)/1000,0)</f>
        <v>2</v>
      </c>
      <c r="D27" s="191"/>
      <c r="E27" s="87">
        <v>1</v>
      </c>
    </row>
    <row r="28" spans="1:5" x14ac:dyDescent="0.2">
      <c r="A28" s="191" t="s">
        <v>346</v>
      </c>
      <c r="B28" s="191"/>
      <c r="C28" s="87">
        <v>0</v>
      </c>
      <c r="D28" s="191"/>
      <c r="E28" s="87">
        <v>0</v>
      </c>
    </row>
    <row r="29" spans="1:5" x14ac:dyDescent="0.2">
      <c r="A29" s="200" t="s">
        <v>161</v>
      </c>
      <c r="B29" s="191"/>
      <c r="C29" s="87"/>
      <c r="D29" s="191"/>
      <c r="E29" s="87"/>
    </row>
    <row r="30" spans="1:5" x14ac:dyDescent="0.2">
      <c r="A30" s="191" t="s">
        <v>347</v>
      </c>
      <c r="B30" s="191"/>
      <c r="C30" s="87">
        <v>0</v>
      </c>
      <c r="D30" s="191"/>
      <c r="E30" s="87">
        <v>0</v>
      </c>
    </row>
    <row r="31" spans="1:5" x14ac:dyDescent="0.2">
      <c r="A31" s="191" t="s">
        <v>346</v>
      </c>
      <c r="B31" s="191"/>
      <c r="C31" s="87">
        <f>ROUND((TDSheet!G111+TDSheet!G114)/1000,0)</f>
        <v>284000</v>
      </c>
      <c r="D31" s="191"/>
      <c r="E31" s="87">
        <v>142000</v>
      </c>
    </row>
  </sheetData>
  <mergeCells count="1">
    <mergeCell ref="C5:E5"/>
  </mergeCells>
  <pageMargins left="0.7874015748031496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A420"/>
  <sheetViews>
    <sheetView topLeftCell="C10" workbookViewId="0">
      <selection activeCell="V138" activeCellId="3" sqref="L156 L161 L164 V138"/>
    </sheetView>
  </sheetViews>
  <sheetFormatPr defaultColWidth="8.7109375" defaultRowHeight="11.45" customHeight="1" outlineLevelRow="5" x14ac:dyDescent="0.2"/>
  <cols>
    <col min="1" max="1" width="26.42578125" style="238" customWidth="1"/>
    <col min="2" max="7" width="15" style="238" customWidth="1"/>
    <col min="8" max="8" width="8.7109375" style="239"/>
    <col min="9" max="9" width="28.85546875" style="239" customWidth="1"/>
    <col min="10" max="10" width="16" style="239" customWidth="1"/>
    <col min="11" max="11" width="16.28515625" style="239" customWidth="1"/>
    <col min="12" max="12" width="17.42578125" style="239" customWidth="1"/>
    <col min="13" max="13" width="8.7109375" style="239"/>
    <col min="14" max="14" width="29.140625" style="239" customWidth="1"/>
    <col min="15" max="17" width="16" style="239" customWidth="1"/>
    <col min="18" max="18" width="8.7109375" style="239"/>
    <col min="19" max="19" width="29.7109375" style="239" customWidth="1"/>
    <col min="20" max="22" width="16" style="239" customWidth="1"/>
    <col min="23" max="23" width="8.7109375" style="239"/>
    <col min="24" max="24" width="31.5703125" style="239" customWidth="1"/>
    <col min="25" max="25" width="17.7109375" style="239" customWidth="1"/>
    <col min="26" max="26" width="18" style="239" customWidth="1"/>
    <col min="27" max="27" width="18.140625" style="239" customWidth="1"/>
    <col min="28" max="16384" width="8.7109375" style="239"/>
  </cols>
  <sheetData>
    <row r="1" spans="1:7" ht="15" customHeight="1" x14ac:dyDescent="0.2">
      <c r="A1" s="237" t="s">
        <v>356</v>
      </c>
      <c r="G1" s="238" t="s">
        <v>357</v>
      </c>
    </row>
    <row r="2" spans="1:7" ht="15" customHeight="1" x14ac:dyDescent="0.25">
      <c r="A2" s="240" t="s">
        <v>358</v>
      </c>
    </row>
    <row r="3" spans="1:7" ht="12" customHeight="1" x14ac:dyDescent="0.2">
      <c r="A3" s="241" t="s">
        <v>359</v>
      </c>
    </row>
    <row r="4" spans="1:7" ht="12" customHeight="1" x14ac:dyDescent="0.2">
      <c r="A4" s="385" t="s">
        <v>360</v>
      </c>
      <c r="B4" s="385"/>
      <c r="C4" s="385"/>
      <c r="D4" s="385"/>
      <c r="E4" s="385"/>
      <c r="F4" s="385"/>
      <c r="G4" s="385"/>
    </row>
    <row r="5" spans="1:7" ht="12" customHeight="1" x14ac:dyDescent="0.2">
      <c r="A5" s="385" t="s">
        <v>361</v>
      </c>
      <c r="B5" s="385"/>
      <c r="C5" s="385"/>
      <c r="D5" s="385"/>
      <c r="E5" s="385"/>
      <c r="F5" s="385"/>
      <c r="G5" s="385"/>
    </row>
    <row r="6" spans="1:7" ht="12" customHeight="1" x14ac:dyDescent="0.2">
      <c r="A6" s="385" t="s">
        <v>362</v>
      </c>
      <c r="B6" s="385"/>
      <c r="C6" s="385"/>
      <c r="D6" s="385"/>
      <c r="E6" s="385"/>
      <c r="F6" s="385"/>
      <c r="G6" s="385"/>
    </row>
    <row r="7" spans="1:7" s="238" customFormat="1" ht="5.0999999999999996" customHeight="1" thickBot="1" x14ac:dyDescent="0.25"/>
    <row r="8" spans="1:7" ht="12" customHeight="1" x14ac:dyDescent="0.2">
      <c r="A8" s="242" t="s">
        <v>363</v>
      </c>
      <c r="B8" s="386" t="s">
        <v>5</v>
      </c>
      <c r="C8" s="386"/>
      <c r="D8" s="386" t="s">
        <v>6</v>
      </c>
      <c r="E8" s="386"/>
      <c r="F8" s="387" t="s">
        <v>7</v>
      </c>
      <c r="G8" s="387"/>
    </row>
    <row r="9" spans="1:7" ht="12" customHeight="1" thickBot="1" x14ac:dyDescent="0.25">
      <c r="A9" s="243"/>
      <c r="B9" s="244" t="s">
        <v>9</v>
      </c>
      <c r="C9" s="244" t="s">
        <v>10</v>
      </c>
      <c r="D9" s="244" t="s">
        <v>9</v>
      </c>
      <c r="E9" s="245" t="s">
        <v>10</v>
      </c>
      <c r="F9" s="244" t="s">
        <v>9</v>
      </c>
      <c r="G9" s="246" t="s">
        <v>10</v>
      </c>
    </row>
    <row r="10" spans="1:7" ht="12" customHeight="1" collapsed="1" x14ac:dyDescent="0.2">
      <c r="A10" s="247" t="s">
        <v>364</v>
      </c>
      <c r="B10" s="248"/>
      <c r="C10" s="248"/>
      <c r="D10" s="248"/>
      <c r="E10" s="248"/>
      <c r="F10" s="248"/>
      <c r="G10" s="249"/>
    </row>
    <row r="11" spans="1:7" s="238" customFormat="1" ht="24" hidden="1" customHeight="1" outlineLevel="1" x14ac:dyDescent="0.2">
      <c r="A11" s="250" t="s">
        <v>365</v>
      </c>
      <c r="B11" s="248"/>
      <c r="C11" s="248"/>
      <c r="D11" s="248"/>
      <c r="E11" s="248"/>
      <c r="F11" s="248"/>
      <c r="G11" s="249"/>
    </row>
    <row r="12" spans="1:7" s="238" customFormat="1" ht="12" hidden="1" customHeight="1" outlineLevel="2" x14ac:dyDescent="0.2">
      <c r="A12" s="251">
        <v>1600</v>
      </c>
      <c r="B12" s="252"/>
      <c r="C12" s="252"/>
      <c r="D12" s="253">
        <v>355121.89</v>
      </c>
      <c r="E12" s="253">
        <v>327117.68</v>
      </c>
      <c r="F12" s="253">
        <v>28004.21</v>
      </c>
      <c r="G12" s="254"/>
    </row>
    <row r="13" spans="1:7" s="238" customFormat="1" ht="12" hidden="1" customHeight="1" outlineLevel="3" x14ac:dyDescent="0.2">
      <c r="A13" s="251">
        <v>1610</v>
      </c>
      <c r="B13" s="252"/>
      <c r="C13" s="252"/>
      <c r="D13" s="253">
        <v>355121.89</v>
      </c>
      <c r="E13" s="253">
        <v>327117.68</v>
      </c>
      <c r="F13" s="253">
        <v>28004.21</v>
      </c>
      <c r="G13" s="254"/>
    </row>
    <row r="14" spans="1:7" s="238" customFormat="1" ht="12" hidden="1" customHeight="1" outlineLevel="4" x14ac:dyDescent="0.2">
      <c r="A14" s="251">
        <v>1612</v>
      </c>
      <c r="B14" s="252"/>
      <c r="C14" s="252"/>
      <c r="D14" s="253">
        <v>355121.89</v>
      </c>
      <c r="E14" s="253">
        <v>327117.68</v>
      </c>
      <c r="F14" s="253">
        <v>28004.21</v>
      </c>
      <c r="G14" s="254"/>
    </row>
    <row r="15" spans="1:7" s="238" customFormat="1" ht="12" hidden="1" customHeight="1" outlineLevel="5" collapsed="1" x14ac:dyDescent="0.2">
      <c r="A15" s="255" t="s">
        <v>366</v>
      </c>
      <c r="B15" s="252"/>
      <c r="C15" s="252"/>
      <c r="D15" s="253">
        <v>355121.89</v>
      </c>
      <c r="E15" s="253">
        <v>327117.68</v>
      </c>
      <c r="F15" s="253">
        <v>28004.21</v>
      </c>
      <c r="G15" s="254"/>
    </row>
    <row r="16" spans="1:7" s="238" customFormat="1" ht="12" hidden="1" customHeight="1" outlineLevel="1" x14ac:dyDescent="0.2">
      <c r="A16" s="256" t="s">
        <v>367</v>
      </c>
      <c r="B16" s="257"/>
      <c r="C16" s="257"/>
      <c r="D16" s="258">
        <v>355121.89</v>
      </c>
      <c r="E16" s="258">
        <v>327117.68</v>
      </c>
      <c r="F16" s="258">
        <v>28004.21</v>
      </c>
      <c r="G16" s="259"/>
    </row>
    <row r="17" spans="1:7" s="238" customFormat="1" ht="12" hidden="1" customHeight="1" outlineLevel="1" x14ac:dyDescent="0.2">
      <c r="A17" s="250" t="s">
        <v>368</v>
      </c>
      <c r="B17" s="248"/>
      <c r="C17" s="248"/>
      <c r="D17" s="248"/>
      <c r="E17" s="248"/>
      <c r="F17" s="248"/>
      <c r="G17" s="249"/>
    </row>
    <row r="18" spans="1:7" s="238" customFormat="1" ht="12" hidden="1" customHeight="1" outlineLevel="2" x14ac:dyDescent="0.2">
      <c r="A18" s="251">
        <v>1100</v>
      </c>
      <c r="B18" s="253">
        <v>195000</v>
      </c>
      <c r="C18" s="252"/>
      <c r="D18" s="252"/>
      <c r="E18" s="253">
        <v>195000</v>
      </c>
      <c r="F18" s="252"/>
      <c r="G18" s="254"/>
    </row>
    <row r="19" spans="1:7" s="238" customFormat="1" ht="12" hidden="1" customHeight="1" outlineLevel="3" x14ac:dyDescent="0.2">
      <c r="A19" s="251">
        <v>1150</v>
      </c>
      <c r="B19" s="253">
        <v>195000</v>
      </c>
      <c r="C19" s="252"/>
      <c r="D19" s="252"/>
      <c r="E19" s="253">
        <v>195000</v>
      </c>
      <c r="F19" s="252"/>
      <c r="G19" s="254"/>
    </row>
    <row r="20" spans="1:7" s="238" customFormat="1" ht="12" hidden="1" customHeight="1" outlineLevel="4" collapsed="1" x14ac:dyDescent="0.2">
      <c r="A20" s="251">
        <v>1157</v>
      </c>
      <c r="B20" s="253">
        <v>195000</v>
      </c>
      <c r="C20" s="252"/>
      <c r="D20" s="252"/>
      <c r="E20" s="253">
        <v>195000</v>
      </c>
      <c r="F20" s="252"/>
      <c r="G20" s="254"/>
    </row>
    <row r="21" spans="1:7" s="238" customFormat="1" ht="12" hidden="1" customHeight="1" outlineLevel="1" x14ac:dyDescent="0.2">
      <c r="A21" s="256" t="s">
        <v>367</v>
      </c>
      <c r="B21" s="258">
        <v>195000</v>
      </c>
      <c r="C21" s="257"/>
      <c r="D21" s="257"/>
      <c r="E21" s="258">
        <v>195000</v>
      </c>
      <c r="F21" s="257"/>
      <c r="G21" s="259"/>
    </row>
    <row r="22" spans="1:7" s="238" customFormat="1" ht="24" hidden="1" customHeight="1" outlineLevel="1" x14ac:dyDescent="0.2">
      <c r="A22" s="250" t="s">
        <v>369</v>
      </c>
      <c r="B22" s="248"/>
      <c r="C22" s="248"/>
      <c r="D22" s="248"/>
      <c r="E22" s="248"/>
      <c r="F22" s="248"/>
      <c r="G22" s="249"/>
    </row>
    <row r="23" spans="1:7" s="238" customFormat="1" ht="12" hidden="1" customHeight="1" outlineLevel="2" x14ac:dyDescent="0.2">
      <c r="A23" s="251">
        <v>3300</v>
      </c>
      <c r="B23" s="252"/>
      <c r="C23" s="252"/>
      <c r="D23" s="253">
        <v>327117.68</v>
      </c>
      <c r="E23" s="253">
        <v>327117.68</v>
      </c>
      <c r="F23" s="252"/>
      <c r="G23" s="254"/>
    </row>
    <row r="24" spans="1:7" s="238" customFormat="1" ht="12" hidden="1" customHeight="1" outlineLevel="3" collapsed="1" x14ac:dyDescent="0.2">
      <c r="A24" s="251">
        <v>3320</v>
      </c>
      <c r="B24" s="252"/>
      <c r="C24" s="252"/>
      <c r="D24" s="253">
        <v>327117.68</v>
      </c>
      <c r="E24" s="253">
        <v>327117.68</v>
      </c>
      <c r="F24" s="252"/>
      <c r="G24" s="254"/>
    </row>
    <row r="25" spans="1:7" s="238" customFormat="1" ht="12" hidden="1" customHeight="1" outlineLevel="1" x14ac:dyDescent="0.2">
      <c r="A25" s="256" t="s">
        <v>367</v>
      </c>
      <c r="B25" s="257"/>
      <c r="C25" s="257"/>
      <c r="D25" s="258">
        <v>327117.68</v>
      </c>
      <c r="E25" s="258">
        <v>327117.68</v>
      </c>
      <c r="F25" s="257"/>
      <c r="G25" s="259"/>
    </row>
    <row r="26" spans="1:7" ht="12" customHeight="1" x14ac:dyDescent="0.2">
      <c r="A26" s="260" t="s">
        <v>367</v>
      </c>
      <c r="B26" s="258">
        <v>195000</v>
      </c>
      <c r="C26" s="257"/>
      <c r="D26" s="258">
        <v>682239.57</v>
      </c>
      <c r="E26" s="258">
        <v>849235.36</v>
      </c>
      <c r="F26" s="258">
        <v>28004.21</v>
      </c>
      <c r="G26" s="259"/>
    </row>
    <row r="27" spans="1:7" ht="12" customHeight="1" collapsed="1" x14ac:dyDescent="0.2">
      <c r="A27" s="247" t="s">
        <v>370</v>
      </c>
      <c r="B27" s="248"/>
      <c r="C27" s="248"/>
      <c r="D27" s="248"/>
      <c r="E27" s="248"/>
      <c r="F27" s="248"/>
      <c r="G27" s="249"/>
    </row>
    <row r="28" spans="1:7" s="238" customFormat="1" ht="12" hidden="1" customHeight="1" outlineLevel="1" x14ac:dyDescent="0.2">
      <c r="A28" s="250" t="s">
        <v>371</v>
      </c>
      <c r="B28" s="248"/>
      <c r="C28" s="248"/>
      <c r="D28" s="248"/>
      <c r="E28" s="248"/>
      <c r="F28" s="248"/>
      <c r="G28" s="249"/>
    </row>
    <row r="29" spans="1:7" s="238" customFormat="1" ht="12" hidden="1" customHeight="1" outlineLevel="2" x14ac:dyDescent="0.2">
      <c r="A29" s="251">
        <v>2200</v>
      </c>
      <c r="B29" s="253">
        <v>2524922119.0999999</v>
      </c>
      <c r="C29" s="252"/>
      <c r="D29" s="252"/>
      <c r="E29" s="252"/>
      <c r="F29" s="253">
        <v>2524922119.0999999</v>
      </c>
      <c r="G29" s="254"/>
    </row>
    <row r="30" spans="1:7" s="238" customFormat="1" ht="12" hidden="1" customHeight="1" outlineLevel="3" x14ac:dyDescent="0.2">
      <c r="A30" s="251">
        <v>2210</v>
      </c>
      <c r="B30" s="253">
        <v>2524922119.0999999</v>
      </c>
      <c r="C30" s="252"/>
      <c r="D30" s="252"/>
      <c r="E30" s="252"/>
      <c r="F30" s="253">
        <v>2524922119.0999999</v>
      </c>
      <c r="G30" s="254"/>
    </row>
    <row r="31" spans="1:7" s="238" customFormat="1" ht="12" hidden="1" customHeight="1" outlineLevel="4" collapsed="1" x14ac:dyDescent="0.2">
      <c r="A31" s="255" t="s">
        <v>372</v>
      </c>
      <c r="B31" s="253">
        <v>2524922119.0999999</v>
      </c>
      <c r="C31" s="252"/>
      <c r="D31" s="252"/>
      <c r="E31" s="252"/>
      <c r="F31" s="253">
        <v>2524922119.0999999</v>
      </c>
      <c r="G31" s="254"/>
    </row>
    <row r="32" spans="1:7" s="238" customFormat="1" ht="12" hidden="1" customHeight="1" outlineLevel="1" x14ac:dyDescent="0.2">
      <c r="A32" s="256" t="s">
        <v>367</v>
      </c>
      <c r="B32" s="258">
        <v>2524922119.0999999</v>
      </c>
      <c r="C32" s="257"/>
      <c r="D32" s="257"/>
      <c r="E32" s="257"/>
      <c r="F32" s="258">
        <v>2524922119.0999999</v>
      </c>
      <c r="G32" s="259"/>
    </row>
    <row r="33" spans="1:7" s="238" customFormat="1" ht="24" hidden="1" customHeight="1" outlineLevel="1" x14ac:dyDescent="0.2">
      <c r="A33" s="250" t="s">
        <v>373</v>
      </c>
      <c r="B33" s="248"/>
      <c r="C33" s="248"/>
      <c r="D33" s="248"/>
      <c r="E33" s="248"/>
      <c r="F33" s="248"/>
      <c r="G33" s="249"/>
    </row>
    <row r="34" spans="1:7" s="238" customFormat="1" ht="12" hidden="1" customHeight="1" outlineLevel="2" x14ac:dyDescent="0.2">
      <c r="A34" s="251">
        <v>1200</v>
      </c>
      <c r="B34" s="252"/>
      <c r="C34" s="252"/>
      <c r="D34" s="253">
        <v>1417231.69</v>
      </c>
      <c r="E34" s="253">
        <v>1000000</v>
      </c>
      <c r="F34" s="253">
        <v>417231.69</v>
      </c>
      <c r="G34" s="254"/>
    </row>
    <row r="35" spans="1:7" s="238" customFormat="1" ht="12" hidden="1" customHeight="1" outlineLevel="3" x14ac:dyDescent="0.2">
      <c r="A35" s="251">
        <v>1210</v>
      </c>
      <c r="B35" s="252"/>
      <c r="C35" s="252"/>
      <c r="D35" s="253">
        <v>1417231.69</v>
      </c>
      <c r="E35" s="253">
        <v>1000000</v>
      </c>
      <c r="F35" s="253">
        <v>417231.69</v>
      </c>
      <c r="G35" s="254"/>
    </row>
    <row r="36" spans="1:7" s="238" customFormat="1" ht="12" hidden="1" customHeight="1" outlineLevel="4" collapsed="1" x14ac:dyDescent="0.2">
      <c r="A36" s="255" t="s">
        <v>374</v>
      </c>
      <c r="B36" s="252"/>
      <c r="C36" s="252"/>
      <c r="D36" s="253">
        <v>1417231.69</v>
      </c>
      <c r="E36" s="253">
        <v>1000000</v>
      </c>
      <c r="F36" s="253">
        <v>417231.69</v>
      </c>
      <c r="G36" s="254"/>
    </row>
    <row r="37" spans="1:7" s="238" customFormat="1" ht="12" hidden="1" customHeight="1" outlineLevel="1" x14ac:dyDescent="0.2">
      <c r="A37" s="256" t="s">
        <v>367</v>
      </c>
      <c r="B37" s="257"/>
      <c r="C37" s="257"/>
      <c r="D37" s="258">
        <v>1417231.69</v>
      </c>
      <c r="E37" s="258">
        <v>1000000</v>
      </c>
      <c r="F37" s="258">
        <v>417231.69</v>
      </c>
      <c r="G37" s="259"/>
    </row>
    <row r="38" spans="1:7" s="238" customFormat="1" ht="24" hidden="1" customHeight="1" outlineLevel="1" x14ac:dyDescent="0.2">
      <c r="A38" s="250" t="s">
        <v>375</v>
      </c>
      <c r="B38" s="248"/>
      <c r="C38" s="248"/>
      <c r="D38" s="248"/>
      <c r="E38" s="248"/>
      <c r="F38" s="248"/>
      <c r="G38" s="249"/>
    </row>
    <row r="39" spans="1:7" s="238" customFormat="1" ht="12" hidden="1" customHeight="1" outlineLevel="2" x14ac:dyDescent="0.2">
      <c r="A39" s="251">
        <v>3300</v>
      </c>
      <c r="B39" s="252"/>
      <c r="C39" s="253">
        <v>52160011</v>
      </c>
      <c r="D39" s="253">
        <v>1000000</v>
      </c>
      <c r="E39" s="252"/>
      <c r="F39" s="252"/>
      <c r="G39" s="261">
        <v>51160011</v>
      </c>
    </row>
    <row r="40" spans="1:7" s="238" customFormat="1" ht="12" hidden="1" customHeight="1" outlineLevel="3" collapsed="1" x14ac:dyDescent="0.2">
      <c r="A40" s="251">
        <v>3320</v>
      </c>
      <c r="B40" s="252"/>
      <c r="C40" s="253">
        <v>52160011</v>
      </c>
      <c r="D40" s="253">
        <v>1000000</v>
      </c>
      <c r="E40" s="252"/>
      <c r="F40" s="252"/>
      <c r="G40" s="261">
        <v>51160011</v>
      </c>
    </row>
    <row r="41" spans="1:7" s="238" customFormat="1" ht="12" hidden="1" customHeight="1" outlineLevel="1" x14ac:dyDescent="0.2">
      <c r="A41" s="256" t="s">
        <v>367</v>
      </c>
      <c r="B41" s="257"/>
      <c r="C41" s="258">
        <v>52160011</v>
      </c>
      <c r="D41" s="258">
        <v>1000000</v>
      </c>
      <c r="E41" s="257"/>
      <c r="F41" s="257"/>
      <c r="G41" s="262">
        <v>51160011</v>
      </c>
    </row>
    <row r="42" spans="1:7" ht="12" customHeight="1" x14ac:dyDescent="0.2">
      <c r="A42" s="260" t="s">
        <v>367</v>
      </c>
      <c r="B42" s="258">
        <v>2472762108.0999999</v>
      </c>
      <c r="C42" s="257"/>
      <c r="D42" s="258">
        <v>2417231.69</v>
      </c>
      <c r="E42" s="258">
        <v>1000000</v>
      </c>
      <c r="F42" s="258">
        <v>2474179339.79</v>
      </c>
      <c r="G42" s="259"/>
    </row>
    <row r="43" spans="1:7" ht="12" customHeight="1" collapsed="1" x14ac:dyDescent="0.2">
      <c r="A43" s="247" t="s">
        <v>376</v>
      </c>
      <c r="B43" s="248"/>
      <c r="C43" s="248"/>
      <c r="D43" s="248"/>
      <c r="E43" s="248"/>
      <c r="F43" s="248"/>
      <c r="G43" s="249"/>
    </row>
    <row r="44" spans="1:7" s="238" customFormat="1" ht="12" hidden="1" customHeight="1" outlineLevel="1" x14ac:dyDescent="0.2">
      <c r="A44" s="250" t="s">
        <v>377</v>
      </c>
      <c r="B44" s="248"/>
      <c r="C44" s="248"/>
      <c r="D44" s="248"/>
      <c r="E44" s="248"/>
      <c r="F44" s="248"/>
      <c r="G44" s="249"/>
    </row>
    <row r="45" spans="1:7" s="238" customFormat="1" ht="12" hidden="1" customHeight="1" outlineLevel="2" x14ac:dyDescent="0.2">
      <c r="A45" s="251">
        <v>3300</v>
      </c>
      <c r="B45" s="252"/>
      <c r="C45" s="253">
        <v>11707</v>
      </c>
      <c r="D45" s="253">
        <v>38481</v>
      </c>
      <c r="E45" s="253">
        <v>47945</v>
      </c>
      <c r="F45" s="252"/>
      <c r="G45" s="261">
        <v>21171</v>
      </c>
    </row>
    <row r="46" spans="1:7" s="238" customFormat="1" ht="12" hidden="1" customHeight="1" outlineLevel="3" x14ac:dyDescent="0.2">
      <c r="A46" s="251">
        <v>3310</v>
      </c>
      <c r="B46" s="252"/>
      <c r="C46" s="253">
        <v>11707</v>
      </c>
      <c r="D46" s="253">
        <v>38481</v>
      </c>
      <c r="E46" s="253">
        <v>47945</v>
      </c>
      <c r="F46" s="252"/>
      <c r="G46" s="261">
        <v>21171</v>
      </c>
    </row>
    <row r="47" spans="1:7" s="238" customFormat="1" ht="12" hidden="1" customHeight="1" outlineLevel="4" collapsed="1" x14ac:dyDescent="0.2">
      <c r="A47" s="255" t="s">
        <v>378</v>
      </c>
      <c r="B47" s="252"/>
      <c r="C47" s="253">
        <v>11707</v>
      </c>
      <c r="D47" s="253">
        <v>38481</v>
      </c>
      <c r="E47" s="253">
        <v>47945</v>
      </c>
      <c r="F47" s="252"/>
      <c r="G47" s="261">
        <v>21171</v>
      </c>
    </row>
    <row r="48" spans="1:7" s="238" customFormat="1" ht="12" hidden="1" customHeight="1" outlineLevel="1" x14ac:dyDescent="0.2">
      <c r="A48" s="256" t="s">
        <v>367</v>
      </c>
      <c r="B48" s="257"/>
      <c r="C48" s="258">
        <v>11707</v>
      </c>
      <c r="D48" s="258">
        <v>38481</v>
      </c>
      <c r="E48" s="258">
        <v>47945</v>
      </c>
      <c r="F48" s="257"/>
      <c r="G48" s="262">
        <v>21171</v>
      </c>
    </row>
    <row r="49" spans="1:22" ht="12" customHeight="1" x14ac:dyDescent="0.2">
      <c r="A49" s="260" t="s">
        <v>367</v>
      </c>
      <c r="B49" s="257"/>
      <c r="C49" s="258">
        <v>11707</v>
      </c>
      <c r="D49" s="258">
        <v>38481</v>
      </c>
      <c r="E49" s="258">
        <v>47945</v>
      </c>
      <c r="F49" s="257"/>
      <c r="G49" s="262">
        <v>21171</v>
      </c>
    </row>
    <row r="50" spans="1:22" ht="24" customHeight="1" collapsed="1" x14ac:dyDescent="0.2">
      <c r="A50" s="322" t="s">
        <v>379</v>
      </c>
      <c r="B50" s="248"/>
      <c r="C50" s="248"/>
      <c r="D50" s="248"/>
      <c r="E50" s="248"/>
      <c r="F50" s="248"/>
      <c r="G50" s="249"/>
    </row>
    <row r="51" spans="1:22" ht="24" hidden="1" customHeight="1" outlineLevel="1" x14ac:dyDescent="0.25">
      <c r="A51" s="250" t="s">
        <v>380</v>
      </c>
      <c r="B51" s="248"/>
      <c r="C51" s="248"/>
      <c r="D51" s="248"/>
      <c r="E51" s="248"/>
      <c r="F51" s="248"/>
      <c r="G51" s="249"/>
      <c r="I51" s="312" t="s">
        <v>448</v>
      </c>
      <c r="J51" s="309"/>
      <c r="K51" s="309"/>
      <c r="L51" s="309"/>
      <c r="N51" s="312" t="s">
        <v>460</v>
      </c>
      <c r="O51" s="309"/>
      <c r="P51" s="309"/>
      <c r="Q51" s="309"/>
      <c r="S51" s="312" t="s">
        <v>461</v>
      </c>
      <c r="T51" s="309"/>
      <c r="U51" s="309"/>
      <c r="V51" s="309"/>
    </row>
    <row r="52" spans="1:22" ht="12" hidden="1" customHeight="1" outlineLevel="2" x14ac:dyDescent="0.2">
      <c r="A52" s="251">
        <v>1200</v>
      </c>
      <c r="B52" s="253">
        <v>756561.41</v>
      </c>
      <c r="C52" s="252"/>
      <c r="D52" s="253">
        <v>936443.29</v>
      </c>
      <c r="E52" s="253">
        <v>1668570.35</v>
      </c>
      <c r="F52" s="253">
        <v>24434.35</v>
      </c>
      <c r="G52" s="254"/>
      <c r="I52" s="313" t="s">
        <v>359</v>
      </c>
      <c r="J52" s="309"/>
      <c r="K52" s="309"/>
      <c r="L52" s="309"/>
      <c r="N52" s="313" t="s">
        <v>359</v>
      </c>
      <c r="O52" s="309"/>
      <c r="P52" s="309"/>
      <c r="Q52" s="309"/>
      <c r="S52" s="313" t="s">
        <v>359</v>
      </c>
      <c r="T52" s="309"/>
      <c r="U52" s="309"/>
      <c r="V52" s="309"/>
    </row>
    <row r="53" spans="1:22" ht="12" hidden="1" customHeight="1" outlineLevel="3" x14ac:dyDescent="0.2">
      <c r="A53" s="251">
        <v>1210</v>
      </c>
      <c r="B53" s="253">
        <v>756561.41</v>
      </c>
      <c r="C53" s="252"/>
      <c r="D53" s="253">
        <v>936443.29</v>
      </c>
      <c r="E53" s="253">
        <v>1668570.35</v>
      </c>
      <c r="F53" s="253">
        <v>24434.35</v>
      </c>
      <c r="G53" s="254"/>
      <c r="I53" s="310" t="s">
        <v>449</v>
      </c>
      <c r="J53" s="310"/>
      <c r="K53" s="310"/>
      <c r="L53" s="310"/>
      <c r="N53" s="310" t="s">
        <v>449</v>
      </c>
      <c r="O53" s="310"/>
      <c r="P53" s="310"/>
      <c r="Q53" s="310"/>
      <c r="S53" s="310" t="s">
        <v>449</v>
      </c>
      <c r="T53" s="310"/>
      <c r="U53" s="310"/>
      <c r="V53" s="310"/>
    </row>
    <row r="54" spans="1:22" ht="12" hidden="1" customHeight="1" outlineLevel="4" x14ac:dyDescent="0.2">
      <c r="A54" s="255" t="s">
        <v>374</v>
      </c>
      <c r="B54" s="253">
        <v>756561.41</v>
      </c>
      <c r="C54" s="252"/>
      <c r="D54" s="253">
        <v>936443.29</v>
      </c>
      <c r="E54" s="253">
        <v>1668570.35</v>
      </c>
      <c r="F54" s="253">
        <v>24434.35</v>
      </c>
      <c r="G54" s="254"/>
      <c r="I54" s="310" t="s">
        <v>450</v>
      </c>
      <c r="J54" s="310"/>
      <c r="K54" s="310"/>
      <c r="L54" s="310"/>
      <c r="N54" s="310" t="s">
        <v>450</v>
      </c>
      <c r="O54" s="310"/>
      <c r="P54" s="310"/>
      <c r="Q54" s="310"/>
      <c r="S54" s="310" t="s">
        <v>450</v>
      </c>
      <c r="T54" s="310"/>
      <c r="U54" s="310"/>
      <c r="V54" s="310"/>
    </row>
    <row r="55" spans="1:22" ht="12" hidden="1" customHeight="1" outlineLevel="1" x14ac:dyDescent="0.2">
      <c r="A55" s="256" t="s">
        <v>367</v>
      </c>
      <c r="B55" s="258">
        <v>756561.41</v>
      </c>
      <c r="C55" s="257"/>
      <c r="D55" s="258">
        <v>936443.29</v>
      </c>
      <c r="E55" s="258">
        <v>1668570.35</v>
      </c>
      <c r="F55" s="258">
        <v>24434.35</v>
      </c>
      <c r="G55" s="259"/>
      <c r="I55" s="311" t="s">
        <v>451</v>
      </c>
      <c r="J55" s="311"/>
      <c r="K55" s="311"/>
      <c r="L55" s="311"/>
      <c r="N55" s="311" t="s">
        <v>451</v>
      </c>
      <c r="O55" s="311"/>
      <c r="P55" s="311"/>
      <c r="Q55" s="311"/>
      <c r="S55" s="311" t="s">
        <v>451</v>
      </c>
      <c r="T55" s="311"/>
      <c r="U55" s="311"/>
      <c r="V55" s="311"/>
    </row>
    <row r="56" spans="1:22" ht="12" hidden="1" customHeight="1" outlineLevel="1" thickBot="1" x14ac:dyDescent="0.25">
      <c r="A56" s="250" t="s">
        <v>381</v>
      </c>
      <c r="B56" s="248"/>
      <c r="C56" s="248"/>
      <c r="D56" s="248"/>
      <c r="E56" s="248"/>
      <c r="F56" s="248"/>
      <c r="G56" s="249"/>
      <c r="I56" s="272"/>
      <c r="J56" s="272"/>
      <c r="K56" s="272"/>
      <c r="L56" s="272"/>
      <c r="N56" s="272"/>
      <c r="O56" s="272"/>
      <c r="P56" s="272"/>
      <c r="Q56" s="272"/>
      <c r="S56" s="272"/>
      <c r="T56" s="272"/>
      <c r="U56" s="272"/>
      <c r="V56" s="272"/>
    </row>
    <row r="57" spans="1:22" ht="12" hidden="1" customHeight="1" outlineLevel="2" x14ac:dyDescent="0.2">
      <c r="A57" s="251">
        <v>3300</v>
      </c>
      <c r="B57" s="252"/>
      <c r="C57" s="253">
        <v>35983489.640000001</v>
      </c>
      <c r="D57" s="252"/>
      <c r="E57" s="252"/>
      <c r="F57" s="252"/>
      <c r="G57" s="261">
        <v>35983489.640000001</v>
      </c>
      <c r="I57" s="274" t="s">
        <v>94</v>
      </c>
      <c r="J57" s="275" t="s">
        <v>452</v>
      </c>
      <c r="K57" s="275" t="s">
        <v>453</v>
      </c>
      <c r="L57" s="276" t="s">
        <v>454</v>
      </c>
      <c r="N57" s="274" t="s">
        <v>94</v>
      </c>
      <c r="O57" s="275" t="s">
        <v>452</v>
      </c>
      <c r="P57" s="275" t="s">
        <v>453</v>
      </c>
      <c r="Q57" s="276" t="s">
        <v>454</v>
      </c>
      <c r="S57" s="274" t="s">
        <v>94</v>
      </c>
      <c r="T57" s="275" t="s">
        <v>452</v>
      </c>
      <c r="U57" s="275" t="s">
        <v>453</v>
      </c>
      <c r="V57" s="276" t="s">
        <v>454</v>
      </c>
    </row>
    <row r="58" spans="1:22" ht="12" hidden="1" customHeight="1" outlineLevel="3" thickBot="1" x14ac:dyDescent="0.25">
      <c r="A58" s="251">
        <v>3390</v>
      </c>
      <c r="B58" s="252"/>
      <c r="C58" s="253">
        <v>35983489.640000001</v>
      </c>
      <c r="D58" s="252"/>
      <c r="E58" s="252"/>
      <c r="F58" s="252"/>
      <c r="G58" s="261">
        <v>35983489.640000001</v>
      </c>
      <c r="I58" s="277"/>
      <c r="J58" s="278"/>
      <c r="K58" s="278"/>
      <c r="L58" s="279"/>
      <c r="N58" s="277"/>
      <c r="O58" s="278"/>
      <c r="P58" s="278"/>
      <c r="Q58" s="279"/>
      <c r="S58" s="277"/>
      <c r="T58" s="278"/>
      <c r="U58" s="278"/>
      <c r="V58" s="279"/>
    </row>
    <row r="59" spans="1:22" ht="12" hidden="1" customHeight="1" outlineLevel="4" thickBot="1" x14ac:dyDescent="0.25">
      <c r="A59" s="255" t="s">
        <v>382</v>
      </c>
      <c r="B59" s="252"/>
      <c r="C59" s="253">
        <v>35983489.640000001</v>
      </c>
      <c r="D59" s="252"/>
      <c r="E59" s="252"/>
      <c r="F59" s="252"/>
      <c r="G59" s="261">
        <v>35983489.640000001</v>
      </c>
      <c r="I59" s="280"/>
      <c r="J59" s="281" t="s">
        <v>455</v>
      </c>
      <c r="K59" s="282">
        <v>532710478.36000001</v>
      </c>
      <c r="L59" s="283"/>
      <c r="N59" s="280"/>
      <c r="O59" s="281" t="s">
        <v>455</v>
      </c>
      <c r="P59" s="282">
        <v>119957.61</v>
      </c>
      <c r="Q59" s="283"/>
      <c r="S59" s="280"/>
      <c r="T59" s="281" t="s">
        <v>455</v>
      </c>
      <c r="U59" s="318"/>
      <c r="V59" s="283"/>
    </row>
    <row r="60" spans="1:22" ht="12" hidden="1" customHeight="1" outlineLevel="1" x14ac:dyDescent="0.2">
      <c r="A60" s="256" t="s">
        <v>367</v>
      </c>
      <c r="B60" s="257"/>
      <c r="C60" s="258">
        <v>35983489.640000001</v>
      </c>
      <c r="D60" s="257"/>
      <c r="E60" s="257"/>
      <c r="F60" s="257"/>
      <c r="G60" s="262">
        <v>35983489.640000001</v>
      </c>
      <c r="I60" s="284" t="s">
        <v>456</v>
      </c>
      <c r="J60" s="285" t="s">
        <v>455</v>
      </c>
      <c r="K60" s="286">
        <v>531953916.94999999</v>
      </c>
      <c r="L60" s="287"/>
      <c r="N60" s="284" t="s">
        <v>383</v>
      </c>
      <c r="O60" s="285" t="s">
        <v>455</v>
      </c>
      <c r="P60" s="286">
        <v>32306</v>
      </c>
      <c r="Q60" s="287"/>
      <c r="S60" s="284" t="s">
        <v>462</v>
      </c>
      <c r="T60" s="285" t="s">
        <v>455</v>
      </c>
      <c r="U60" s="317"/>
      <c r="V60" s="287"/>
    </row>
    <row r="61" spans="1:22" ht="12" hidden="1" customHeight="1" outlineLevel="1" x14ac:dyDescent="0.2">
      <c r="A61" s="250" t="s">
        <v>383</v>
      </c>
      <c r="B61" s="248"/>
      <c r="C61" s="248"/>
      <c r="D61" s="248"/>
      <c r="E61" s="248"/>
      <c r="F61" s="248"/>
      <c r="G61" s="249"/>
      <c r="I61" s="288"/>
      <c r="J61" s="289" t="s">
        <v>97</v>
      </c>
      <c r="K61" s="290"/>
      <c r="L61" s="291"/>
      <c r="N61" s="292"/>
      <c r="O61" s="293">
        <v>1000</v>
      </c>
      <c r="P61" s="294"/>
      <c r="Q61" s="295">
        <v>96918</v>
      </c>
      <c r="S61" s="292"/>
      <c r="T61" s="293">
        <v>1300</v>
      </c>
      <c r="U61" s="294"/>
      <c r="V61" s="295">
        <v>34762.089999999997</v>
      </c>
    </row>
    <row r="62" spans="1:22" ht="12" hidden="1" customHeight="1" outlineLevel="2" x14ac:dyDescent="0.2">
      <c r="A62" s="251">
        <v>1200</v>
      </c>
      <c r="B62" s="253">
        <v>32306</v>
      </c>
      <c r="C62" s="252"/>
      <c r="D62" s="253">
        <v>64612</v>
      </c>
      <c r="E62" s="253">
        <v>96918</v>
      </c>
      <c r="F62" s="252"/>
      <c r="G62" s="254"/>
      <c r="I62" s="284"/>
      <c r="J62" s="285" t="s">
        <v>457</v>
      </c>
      <c r="K62" s="286">
        <v>531953916.94999999</v>
      </c>
      <c r="L62" s="287"/>
      <c r="N62" s="292"/>
      <c r="O62" s="293">
        <v>1030</v>
      </c>
      <c r="P62" s="294"/>
      <c r="Q62" s="295">
        <v>96918</v>
      </c>
      <c r="S62" s="292"/>
      <c r="T62" s="293">
        <v>1350</v>
      </c>
      <c r="U62" s="294"/>
      <c r="V62" s="295">
        <v>34762.089999999997</v>
      </c>
    </row>
    <row r="63" spans="1:22" ht="12" hidden="1" customHeight="1" outlineLevel="3" x14ac:dyDescent="0.2">
      <c r="A63" s="251">
        <v>1260</v>
      </c>
      <c r="B63" s="253">
        <v>32306</v>
      </c>
      <c r="C63" s="252"/>
      <c r="D63" s="253">
        <v>64612</v>
      </c>
      <c r="E63" s="253">
        <v>96918</v>
      </c>
      <c r="F63" s="252"/>
      <c r="G63" s="254"/>
      <c r="I63" s="284" t="s">
        <v>380</v>
      </c>
      <c r="J63" s="285" t="s">
        <v>455</v>
      </c>
      <c r="K63" s="286">
        <v>756561.41</v>
      </c>
      <c r="L63" s="287"/>
      <c r="N63" s="292"/>
      <c r="O63" s="293">
        <v>1031</v>
      </c>
      <c r="P63" s="294"/>
      <c r="Q63" s="295">
        <v>96918</v>
      </c>
      <c r="S63" s="292"/>
      <c r="T63" s="316" t="s">
        <v>463</v>
      </c>
      <c r="U63" s="320"/>
      <c r="V63" s="321">
        <v>34762.089999999997</v>
      </c>
    </row>
    <row r="64" spans="1:22" ht="12" hidden="1" customHeight="1" outlineLevel="2" x14ac:dyDescent="0.2">
      <c r="A64" s="251">
        <v>3500</v>
      </c>
      <c r="B64" s="252"/>
      <c r="C64" s="252"/>
      <c r="D64" s="253">
        <v>8652</v>
      </c>
      <c r="E64" s="253">
        <v>8652</v>
      </c>
      <c r="F64" s="252"/>
      <c r="G64" s="254"/>
      <c r="I64" s="292"/>
      <c r="J64" s="293">
        <v>1000</v>
      </c>
      <c r="K64" s="294"/>
      <c r="L64" s="295">
        <v>1636264.35</v>
      </c>
      <c r="N64" s="292"/>
      <c r="O64" s="293">
        <v>1200</v>
      </c>
      <c r="P64" s="296">
        <v>32306</v>
      </c>
      <c r="Q64" s="297"/>
      <c r="S64" s="292"/>
      <c r="T64" s="293">
        <v>1400</v>
      </c>
      <c r="U64" s="294"/>
      <c r="V64" s="295">
        <v>420346.45</v>
      </c>
    </row>
    <row r="65" spans="1:22" ht="12" hidden="1" customHeight="1" outlineLevel="3" x14ac:dyDescent="0.2">
      <c r="A65" s="251">
        <v>3510</v>
      </c>
      <c r="B65" s="252"/>
      <c r="C65" s="252"/>
      <c r="D65" s="253">
        <v>8652</v>
      </c>
      <c r="E65" s="253">
        <v>8652</v>
      </c>
      <c r="F65" s="252"/>
      <c r="G65" s="254"/>
      <c r="I65" s="292"/>
      <c r="J65" s="293">
        <v>1030</v>
      </c>
      <c r="K65" s="294"/>
      <c r="L65" s="295">
        <v>1636264.35</v>
      </c>
      <c r="N65" s="292"/>
      <c r="O65" s="293">
        <v>1210</v>
      </c>
      <c r="P65" s="296">
        <v>32306</v>
      </c>
      <c r="Q65" s="297"/>
      <c r="S65" s="292"/>
      <c r="T65" s="293">
        <v>1420</v>
      </c>
      <c r="U65" s="294"/>
      <c r="V65" s="295">
        <v>420346.45</v>
      </c>
    </row>
    <row r="66" spans="1:22" ht="12" hidden="1" customHeight="1" outlineLevel="4" x14ac:dyDescent="0.2">
      <c r="A66" s="255" t="s">
        <v>384</v>
      </c>
      <c r="B66" s="252"/>
      <c r="C66" s="252"/>
      <c r="D66" s="253">
        <v>8652</v>
      </c>
      <c r="E66" s="253">
        <v>8652</v>
      </c>
      <c r="F66" s="252"/>
      <c r="G66" s="254"/>
      <c r="I66" s="292"/>
      <c r="J66" s="293">
        <v>1031</v>
      </c>
      <c r="K66" s="294"/>
      <c r="L66" s="295">
        <v>1636264.35</v>
      </c>
      <c r="N66" s="292"/>
      <c r="O66" s="298" t="s">
        <v>374</v>
      </c>
      <c r="P66" s="296">
        <v>32306</v>
      </c>
      <c r="Q66" s="297"/>
      <c r="S66" s="292"/>
      <c r="T66" s="293">
        <v>1600</v>
      </c>
      <c r="U66" s="296">
        <v>3952711.6</v>
      </c>
      <c r="V66" s="297"/>
    </row>
    <row r="67" spans="1:22" ht="12" hidden="1" customHeight="1" outlineLevel="1" x14ac:dyDescent="0.2">
      <c r="A67" s="256" t="s">
        <v>367</v>
      </c>
      <c r="B67" s="258">
        <v>32306</v>
      </c>
      <c r="C67" s="257"/>
      <c r="D67" s="258">
        <v>73264</v>
      </c>
      <c r="E67" s="258">
        <v>105570</v>
      </c>
      <c r="F67" s="257"/>
      <c r="G67" s="259"/>
      <c r="I67" s="292"/>
      <c r="J67" s="293">
        <v>1200</v>
      </c>
      <c r="K67" s="294"/>
      <c r="L67" s="295">
        <v>32306</v>
      </c>
      <c r="N67" s="292"/>
      <c r="O67" s="293">
        <v>3100</v>
      </c>
      <c r="P67" s="296">
        <v>3461.36</v>
      </c>
      <c r="Q67" s="297"/>
      <c r="S67" s="292"/>
      <c r="T67" s="293">
        <v>1610</v>
      </c>
      <c r="U67" s="296">
        <v>3952711.6</v>
      </c>
      <c r="V67" s="297"/>
    </row>
    <row r="68" spans="1:22" ht="24" hidden="1" customHeight="1" outlineLevel="1" x14ac:dyDescent="0.2">
      <c r="A68" s="250" t="s">
        <v>385</v>
      </c>
      <c r="B68" s="248"/>
      <c r="C68" s="248"/>
      <c r="D68" s="248"/>
      <c r="E68" s="248"/>
      <c r="F68" s="248"/>
      <c r="G68" s="249"/>
      <c r="I68" s="292"/>
      <c r="J68" s="293">
        <v>1260</v>
      </c>
      <c r="K68" s="294"/>
      <c r="L68" s="295">
        <v>32306</v>
      </c>
      <c r="N68" s="292"/>
      <c r="O68" s="293">
        <v>3130</v>
      </c>
      <c r="P68" s="296">
        <v>3461.36</v>
      </c>
      <c r="Q68" s="297"/>
      <c r="S68" s="292"/>
      <c r="T68" s="293">
        <v>1612</v>
      </c>
      <c r="U68" s="296">
        <v>3952711.6</v>
      </c>
      <c r="V68" s="297"/>
    </row>
    <row r="69" spans="1:22" ht="12" hidden="1" customHeight="1" outlineLevel="2" x14ac:dyDescent="0.2">
      <c r="A69" s="251">
        <v>1200</v>
      </c>
      <c r="B69" s="253">
        <v>593656805.70000005</v>
      </c>
      <c r="C69" s="252"/>
      <c r="D69" s="252"/>
      <c r="E69" s="252"/>
      <c r="F69" s="253">
        <v>593656805.70000005</v>
      </c>
      <c r="G69" s="254"/>
      <c r="I69" s="292"/>
      <c r="J69" s="293">
        <v>3100</v>
      </c>
      <c r="K69" s="296">
        <v>100333.2</v>
      </c>
      <c r="L69" s="297"/>
      <c r="N69" s="292"/>
      <c r="O69" s="298" t="s">
        <v>458</v>
      </c>
      <c r="P69" s="296">
        <v>3461.36</v>
      </c>
      <c r="Q69" s="297"/>
      <c r="S69" s="292"/>
      <c r="T69" s="298" t="s">
        <v>366</v>
      </c>
      <c r="U69" s="296">
        <v>3952711.6</v>
      </c>
      <c r="V69" s="297"/>
    </row>
    <row r="70" spans="1:22" ht="12" hidden="1" customHeight="1" outlineLevel="3" x14ac:dyDescent="0.2">
      <c r="A70" s="251">
        <v>1280</v>
      </c>
      <c r="B70" s="253">
        <v>593656805.70000005</v>
      </c>
      <c r="C70" s="252"/>
      <c r="D70" s="252"/>
      <c r="E70" s="252"/>
      <c r="F70" s="253">
        <v>593656805.70000005</v>
      </c>
      <c r="G70" s="254"/>
      <c r="I70" s="292"/>
      <c r="J70" s="293">
        <v>3130</v>
      </c>
      <c r="K70" s="296">
        <v>100333.2</v>
      </c>
      <c r="L70" s="297"/>
      <c r="N70" s="292"/>
      <c r="O70" s="293">
        <v>6000</v>
      </c>
      <c r="P70" s="296">
        <v>28844.639999999999</v>
      </c>
      <c r="Q70" s="297"/>
      <c r="S70" s="292"/>
      <c r="T70" s="293">
        <v>7200</v>
      </c>
      <c r="U70" s="294"/>
      <c r="V70" s="295">
        <v>3497603.06</v>
      </c>
    </row>
    <row r="71" spans="1:22" ht="12" hidden="1" customHeight="1" outlineLevel="4" x14ac:dyDescent="0.2">
      <c r="A71" s="255" t="s">
        <v>386</v>
      </c>
      <c r="B71" s="253">
        <v>593656805.70000005</v>
      </c>
      <c r="C71" s="252"/>
      <c r="D71" s="252"/>
      <c r="E71" s="252"/>
      <c r="F71" s="253">
        <v>593656805.70000005</v>
      </c>
      <c r="G71" s="254"/>
      <c r="I71" s="292"/>
      <c r="J71" s="298" t="s">
        <v>458</v>
      </c>
      <c r="K71" s="296">
        <v>100333.2</v>
      </c>
      <c r="L71" s="297"/>
      <c r="N71" s="292"/>
      <c r="O71" s="314">
        <v>6010</v>
      </c>
      <c r="P71" s="315">
        <v>28844.639999999999</v>
      </c>
      <c r="Q71" s="297"/>
      <c r="S71" s="292"/>
      <c r="T71" s="293">
        <v>7210</v>
      </c>
      <c r="U71" s="294"/>
      <c r="V71" s="295">
        <v>3497603.06</v>
      </c>
    </row>
    <row r="72" spans="1:22" ht="12" hidden="1" customHeight="1" outlineLevel="1" x14ac:dyDescent="0.2">
      <c r="A72" s="256" t="s">
        <v>367</v>
      </c>
      <c r="B72" s="258">
        <v>593656805.70000005</v>
      </c>
      <c r="C72" s="257"/>
      <c r="D72" s="257"/>
      <c r="E72" s="257"/>
      <c r="F72" s="258">
        <v>593656805.70000005</v>
      </c>
      <c r="G72" s="259"/>
      <c r="I72" s="292"/>
      <c r="J72" s="293">
        <v>6000</v>
      </c>
      <c r="K72" s="296">
        <v>28844.639999999999</v>
      </c>
      <c r="L72" s="297"/>
      <c r="N72" s="288"/>
      <c r="O72" s="289" t="s">
        <v>97</v>
      </c>
      <c r="P72" s="299">
        <v>64612</v>
      </c>
      <c r="Q72" s="300">
        <v>96918</v>
      </c>
      <c r="S72" s="292"/>
      <c r="T72" s="316" t="s">
        <v>464</v>
      </c>
      <c r="U72" s="320"/>
      <c r="V72" s="321">
        <v>3497603.06</v>
      </c>
    </row>
    <row r="73" spans="1:22" ht="24" hidden="1" customHeight="1" outlineLevel="1" x14ac:dyDescent="0.2">
      <c r="A73" s="250" t="s">
        <v>387</v>
      </c>
      <c r="B73" s="248"/>
      <c r="C73" s="248"/>
      <c r="D73" s="248"/>
      <c r="E73" s="248"/>
      <c r="F73" s="248"/>
      <c r="G73" s="249"/>
      <c r="I73" s="292"/>
      <c r="J73" s="314">
        <v>6010</v>
      </c>
      <c r="K73" s="315">
        <v>28844.639999999999</v>
      </c>
      <c r="L73" s="297"/>
      <c r="N73" s="284"/>
      <c r="O73" s="285" t="s">
        <v>457</v>
      </c>
      <c r="P73" s="317"/>
      <c r="Q73" s="287"/>
      <c r="S73" s="288"/>
      <c r="T73" s="289" t="s">
        <v>97</v>
      </c>
      <c r="U73" s="299">
        <v>3952711.6</v>
      </c>
      <c r="V73" s="300">
        <v>3952711.6</v>
      </c>
    </row>
    <row r="74" spans="1:22" ht="12" hidden="1" customHeight="1" outlineLevel="2" thickBot="1" x14ac:dyDescent="0.25">
      <c r="A74" s="251">
        <v>1200</v>
      </c>
      <c r="B74" s="253">
        <v>531953916.94999999</v>
      </c>
      <c r="C74" s="252"/>
      <c r="D74" s="252"/>
      <c r="E74" s="252"/>
      <c r="F74" s="253">
        <v>531953916.94999999</v>
      </c>
      <c r="G74" s="254"/>
      <c r="I74" s="292"/>
      <c r="J74" s="293">
        <v>6200</v>
      </c>
      <c r="K74" s="296">
        <v>807265.45</v>
      </c>
      <c r="L74" s="297"/>
      <c r="N74" s="284" t="s">
        <v>388</v>
      </c>
      <c r="O74" s="285" t="s">
        <v>455</v>
      </c>
      <c r="P74" s="286">
        <v>87651.61</v>
      </c>
      <c r="Q74" s="287"/>
      <c r="S74" s="284"/>
      <c r="T74" s="285" t="s">
        <v>457</v>
      </c>
      <c r="U74" s="317"/>
      <c r="V74" s="287"/>
    </row>
    <row r="75" spans="1:22" ht="12" hidden="1" customHeight="1" outlineLevel="3" x14ac:dyDescent="0.2">
      <c r="A75" s="251">
        <v>1210</v>
      </c>
      <c r="B75" s="253">
        <v>531953916.94999999</v>
      </c>
      <c r="C75" s="252"/>
      <c r="D75" s="252"/>
      <c r="E75" s="252"/>
      <c r="F75" s="253">
        <v>531953916.94999999</v>
      </c>
      <c r="G75" s="254"/>
      <c r="I75" s="292"/>
      <c r="J75" s="293">
        <v>6280</v>
      </c>
      <c r="K75" s="296">
        <v>807265.45</v>
      </c>
      <c r="L75" s="297"/>
      <c r="N75" s="288"/>
      <c r="O75" s="289" t="s">
        <v>97</v>
      </c>
      <c r="P75" s="290"/>
      <c r="Q75" s="291"/>
      <c r="S75" s="301" t="s">
        <v>367</v>
      </c>
      <c r="T75" s="302" t="s">
        <v>97</v>
      </c>
      <c r="U75" s="303">
        <v>3952711.6</v>
      </c>
      <c r="V75" s="304">
        <v>3952711.6</v>
      </c>
    </row>
    <row r="76" spans="1:22" ht="12" hidden="1" customHeight="1" outlineLevel="4" thickBot="1" x14ac:dyDescent="0.25">
      <c r="A76" s="255" t="s">
        <v>374</v>
      </c>
      <c r="B76" s="253">
        <v>531953916.94999999</v>
      </c>
      <c r="C76" s="252"/>
      <c r="D76" s="252"/>
      <c r="E76" s="252"/>
      <c r="F76" s="253">
        <v>531953916.94999999</v>
      </c>
      <c r="G76" s="254"/>
      <c r="I76" s="292"/>
      <c r="J76" s="316" t="s">
        <v>459</v>
      </c>
      <c r="K76" s="315">
        <v>807265.45</v>
      </c>
      <c r="L76" s="297"/>
      <c r="N76" s="284"/>
      <c r="O76" s="285" t="s">
        <v>457</v>
      </c>
      <c r="P76" s="286">
        <v>87651.61</v>
      </c>
      <c r="Q76" s="287"/>
      <c r="S76" s="305"/>
      <c r="T76" s="306" t="s">
        <v>457</v>
      </c>
      <c r="U76" s="319"/>
      <c r="V76" s="308"/>
    </row>
    <row r="77" spans="1:22" ht="12" hidden="1" customHeight="1" outlineLevel="1" x14ac:dyDescent="0.2">
      <c r="A77" s="256" t="s">
        <v>367</v>
      </c>
      <c r="B77" s="258">
        <v>531953916.94999999</v>
      </c>
      <c r="C77" s="257"/>
      <c r="D77" s="257"/>
      <c r="E77" s="257"/>
      <c r="F77" s="258">
        <v>531953916.94999999</v>
      </c>
      <c r="G77" s="259"/>
      <c r="I77" s="288"/>
      <c r="J77" s="289" t="s">
        <v>97</v>
      </c>
      <c r="K77" s="299">
        <v>936443.29</v>
      </c>
      <c r="L77" s="300">
        <v>1668570.35</v>
      </c>
      <c r="N77" s="301" t="s">
        <v>367</v>
      </c>
      <c r="O77" s="302" t="s">
        <v>97</v>
      </c>
      <c r="P77" s="303">
        <v>64612</v>
      </c>
      <c r="Q77" s="304">
        <v>96918</v>
      </c>
    </row>
    <row r="78" spans="1:22" ht="24" hidden="1" customHeight="1" outlineLevel="1" thickBot="1" x14ac:dyDescent="0.25">
      <c r="A78" s="250" t="s">
        <v>388</v>
      </c>
      <c r="B78" s="248"/>
      <c r="C78" s="248"/>
      <c r="D78" s="248"/>
      <c r="E78" s="248"/>
      <c r="F78" s="248"/>
      <c r="G78" s="249"/>
      <c r="I78" s="284"/>
      <c r="J78" s="285" t="s">
        <v>457</v>
      </c>
      <c r="K78" s="286">
        <v>24434.35</v>
      </c>
      <c r="L78" s="287"/>
      <c r="N78" s="305"/>
      <c r="O78" s="306" t="s">
        <v>457</v>
      </c>
      <c r="P78" s="307">
        <v>87651.61</v>
      </c>
      <c r="Q78" s="308"/>
    </row>
    <row r="79" spans="1:22" ht="12" hidden="1" customHeight="1" outlineLevel="2" x14ac:dyDescent="0.2">
      <c r="A79" s="251">
        <v>1200</v>
      </c>
      <c r="B79" s="253">
        <v>87651.61</v>
      </c>
      <c r="C79" s="252"/>
      <c r="D79" s="252"/>
      <c r="E79" s="252"/>
      <c r="F79" s="253">
        <v>87651.61</v>
      </c>
      <c r="G79" s="254"/>
      <c r="I79" s="301" t="s">
        <v>367</v>
      </c>
      <c r="J79" s="302" t="s">
        <v>97</v>
      </c>
      <c r="K79" s="303">
        <v>936443.29</v>
      </c>
      <c r="L79" s="304">
        <v>1668570.35</v>
      </c>
    </row>
    <row r="80" spans="1:22" ht="12" hidden="1" customHeight="1" outlineLevel="3" thickBot="1" x14ac:dyDescent="0.25">
      <c r="A80" s="251">
        <v>1260</v>
      </c>
      <c r="B80" s="253">
        <v>87651.61</v>
      </c>
      <c r="C80" s="252"/>
      <c r="D80" s="252"/>
      <c r="E80" s="252"/>
      <c r="F80" s="253">
        <v>87651.61</v>
      </c>
      <c r="G80" s="254"/>
      <c r="I80" s="305"/>
      <c r="J80" s="306" t="s">
        <v>457</v>
      </c>
      <c r="K80" s="307">
        <v>531978351.30000001</v>
      </c>
      <c r="L80" s="308"/>
    </row>
    <row r="81" spans="1:7" ht="12" hidden="1" customHeight="1" outlineLevel="1" x14ac:dyDescent="0.2">
      <c r="A81" s="256" t="s">
        <v>367</v>
      </c>
      <c r="B81" s="258">
        <v>87651.61</v>
      </c>
      <c r="C81" s="257"/>
      <c r="D81" s="257"/>
      <c r="E81" s="257"/>
      <c r="F81" s="258">
        <v>87651.61</v>
      </c>
      <c r="G81" s="259"/>
    </row>
    <row r="82" spans="1:7" ht="24" hidden="1" customHeight="1" outlineLevel="1" x14ac:dyDescent="0.2">
      <c r="A82" s="250" t="s">
        <v>389</v>
      </c>
      <c r="B82" s="248"/>
      <c r="C82" s="248"/>
      <c r="D82" s="248"/>
      <c r="E82" s="248"/>
      <c r="F82" s="248"/>
      <c r="G82" s="249"/>
    </row>
    <row r="83" spans="1:7" ht="12" hidden="1" customHeight="1" outlineLevel="2" x14ac:dyDescent="0.2">
      <c r="A83" s="251">
        <v>1200</v>
      </c>
      <c r="B83" s="253">
        <v>12860513.460000001</v>
      </c>
      <c r="C83" s="252"/>
      <c r="D83" s="252"/>
      <c r="E83" s="252"/>
      <c r="F83" s="253">
        <v>12860513.460000001</v>
      </c>
      <c r="G83" s="254"/>
    </row>
    <row r="84" spans="1:7" ht="12" hidden="1" customHeight="1" outlineLevel="3" x14ac:dyDescent="0.2">
      <c r="A84" s="251">
        <v>1280</v>
      </c>
      <c r="B84" s="253">
        <v>12860513.460000001</v>
      </c>
      <c r="C84" s="252"/>
      <c r="D84" s="252"/>
      <c r="E84" s="252"/>
      <c r="F84" s="253">
        <v>12860513.460000001</v>
      </c>
      <c r="G84" s="254"/>
    </row>
    <row r="85" spans="1:7" ht="12" hidden="1" customHeight="1" outlineLevel="4" x14ac:dyDescent="0.2">
      <c r="A85" s="255" t="s">
        <v>386</v>
      </c>
      <c r="B85" s="253">
        <v>12860513.460000001</v>
      </c>
      <c r="C85" s="252"/>
      <c r="D85" s="252"/>
      <c r="E85" s="252"/>
      <c r="F85" s="253">
        <v>12860513.460000001</v>
      </c>
      <c r="G85" s="254"/>
    </row>
    <row r="86" spans="1:7" ht="12" hidden="1" customHeight="1" outlineLevel="1" x14ac:dyDescent="0.2">
      <c r="A86" s="256" t="s">
        <v>367</v>
      </c>
      <c r="B86" s="258">
        <v>12860513.460000001</v>
      </c>
      <c r="C86" s="257"/>
      <c r="D86" s="257"/>
      <c r="E86" s="257"/>
      <c r="F86" s="258">
        <v>12860513.460000001</v>
      </c>
      <c r="G86" s="259"/>
    </row>
    <row r="87" spans="1:7" ht="24" hidden="1" customHeight="1" outlineLevel="1" x14ac:dyDescent="0.2">
      <c r="A87" s="250" t="s">
        <v>390</v>
      </c>
      <c r="B87" s="248"/>
      <c r="C87" s="248"/>
      <c r="D87" s="248"/>
      <c r="E87" s="248"/>
      <c r="F87" s="248"/>
      <c r="G87" s="249"/>
    </row>
    <row r="88" spans="1:7" ht="12" hidden="1" customHeight="1" outlineLevel="2" x14ac:dyDescent="0.2">
      <c r="A88" s="251">
        <v>1200</v>
      </c>
      <c r="B88" s="253">
        <v>239272242.94999999</v>
      </c>
      <c r="C88" s="252"/>
      <c r="D88" s="252"/>
      <c r="E88" s="252"/>
      <c r="F88" s="253">
        <v>239272242.94999999</v>
      </c>
      <c r="G88" s="254"/>
    </row>
    <row r="89" spans="1:7" ht="12" hidden="1" customHeight="1" outlineLevel="3" x14ac:dyDescent="0.2">
      <c r="A89" s="251">
        <v>1280</v>
      </c>
      <c r="B89" s="253">
        <v>239272242.94999999</v>
      </c>
      <c r="C89" s="252"/>
      <c r="D89" s="252"/>
      <c r="E89" s="252"/>
      <c r="F89" s="253">
        <v>239272242.94999999</v>
      </c>
      <c r="G89" s="254"/>
    </row>
    <row r="90" spans="1:7" ht="12" hidden="1" customHeight="1" outlineLevel="4" x14ac:dyDescent="0.2">
      <c r="A90" s="255" t="s">
        <v>386</v>
      </c>
      <c r="B90" s="253">
        <v>239272242.94999999</v>
      </c>
      <c r="C90" s="252"/>
      <c r="D90" s="252"/>
      <c r="E90" s="252"/>
      <c r="F90" s="253">
        <v>239272242.94999999</v>
      </c>
      <c r="G90" s="254"/>
    </row>
    <row r="91" spans="1:7" ht="12" hidden="1" customHeight="1" outlineLevel="1" x14ac:dyDescent="0.2">
      <c r="A91" s="256" t="s">
        <v>367</v>
      </c>
      <c r="B91" s="258">
        <v>239272242.94999999</v>
      </c>
      <c r="C91" s="257"/>
      <c r="D91" s="257"/>
      <c r="E91" s="257"/>
      <c r="F91" s="258">
        <v>239272242.94999999</v>
      </c>
      <c r="G91" s="259"/>
    </row>
    <row r="92" spans="1:7" ht="12" hidden="1" customHeight="1" outlineLevel="1" x14ac:dyDescent="0.2">
      <c r="A92" s="250" t="s">
        <v>391</v>
      </c>
      <c r="B92" s="248"/>
      <c r="C92" s="248"/>
      <c r="D92" s="248"/>
      <c r="E92" s="248"/>
      <c r="F92" s="248"/>
      <c r="G92" s="249"/>
    </row>
    <row r="93" spans="1:7" ht="12" hidden="1" customHeight="1" outlineLevel="2" x14ac:dyDescent="0.2">
      <c r="A93" s="251">
        <v>1600</v>
      </c>
      <c r="B93" s="253">
        <v>3505601.86</v>
      </c>
      <c r="C93" s="252"/>
      <c r="D93" s="253">
        <v>3895849.75</v>
      </c>
      <c r="E93" s="253">
        <v>3952711.6</v>
      </c>
      <c r="F93" s="253">
        <v>3448740.01</v>
      </c>
      <c r="G93" s="254"/>
    </row>
    <row r="94" spans="1:7" ht="12" hidden="1" customHeight="1" outlineLevel="3" x14ac:dyDescent="0.2">
      <c r="A94" s="251">
        <v>1610</v>
      </c>
      <c r="B94" s="253">
        <v>3505601.86</v>
      </c>
      <c r="C94" s="252"/>
      <c r="D94" s="253">
        <v>3895849.75</v>
      </c>
      <c r="E94" s="253">
        <v>3952711.6</v>
      </c>
      <c r="F94" s="253">
        <v>3448740.01</v>
      </c>
      <c r="G94" s="254"/>
    </row>
    <row r="95" spans="1:7" ht="12" hidden="1" customHeight="1" outlineLevel="4" x14ac:dyDescent="0.2">
      <c r="A95" s="251">
        <v>1612</v>
      </c>
      <c r="B95" s="253">
        <v>3505601.86</v>
      </c>
      <c r="C95" s="252"/>
      <c r="D95" s="253">
        <v>3895849.75</v>
      </c>
      <c r="E95" s="253">
        <v>3952711.6</v>
      </c>
      <c r="F95" s="253">
        <v>3448740.01</v>
      </c>
      <c r="G95" s="254"/>
    </row>
    <row r="96" spans="1:7" ht="12" hidden="1" customHeight="1" outlineLevel="5" x14ac:dyDescent="0.2">
      <c r="A96" s="255" t="s">
        <v>366</v>
      </c>
      <c r="B96" s="253">
        <v>3505601.86</v>
      </c>
      <c r="C96" s="252"/>
      <c r="D96" s="253">
        <v>3895849.75</v>
      </c>
      <c r="E96" s="253">
        <v>3952711.6</v>
      </c>
      <c r="F96" s="253">
        <v>3448740.01</v>
      </c>
      <c r="G96" s="254"/>
    </row>
    <row r="97" spans="1:17" ht="12" hidden="1" customHeight="1" outlineLevel="2" x14ac:dyDescent="0.2">
      <c r="A97" s="251">
        <v>3300</v>
      </c>
      <c r="B97" s="252"/>
      <c r="C97" s="252"/>
      <c r="D97" s="253">
        <v>3952711.6</v>
      </c>
      <c r="E97" s="253">
        <v>3952711.6</v>
      </c>
      <c r="F97" s="252"/>
      <c r="G97" s="254"/>
    </row>
    <row r="98" spans="1:17" ht="12" hidden="1" customHeight="1" outlineLevel="3" x14ac:dyDescent="0.2">
      <c r="A98" s="251">
        <v>3310</v>
      </c>
      <c r="B98" s="252"/>
      <c r="C98" s="252"/>
      <c r="D98" s="253">
        <v>3952711.6</v>
      </c>
      <c r="E98" s="253">
        <v>3952711.6</v>
      </c>
      <c r="F98" s="252"/>
      <c r="G98" s="254"/>
    </row>
    <row r="99" spans="1:17" ht="12" hidden="1" customHeight="1" outlineLevel="4" x14ac:dyDescent="0.2">
      <c r="A99" s="255" t="s">
        <v>378</v>
      </c>
      <c r="B99" s="252"/>
      <c r="C99" s="252"/>
      <c r="D99" s="253">
        <v>3952711.6</v>
      </c>
      <c r="E99" s="253">
        <v>3952711.6</v>
      </c>
      <c r="F99" s="252"/>
      <c r="G99" s="254"/>
    </row>
    <row r="100" spans="1:17" ht="12" hidden="1" customHeight="1" outlineLevel="1" x14ac:dyDescent="0.2">
      <c r="A100" s="256" t="s">
        <v>367</v>
      </c>
      <c r="B100" s="258">
        <v>3505601.86</v>
      </c>
      <c r="C100" s="257"/>
      <c r="D100" s="258">
        <v>7848561.3499999996</v>
      </c>
      <c r="E100" s="258">
        <v>7905423.2000000002</v>
      </c>
      <c r="F100" s="258">
        <v>3448740.01</v>
      </c>
      <c r="G100" s="259"/>
    </row>
    <row r="101" spans="1:17" ht="12" customHeight="1" x14ac:dyDescent="0.2">
      <c r="A101" s="260" t="s">
        <v>367</v>
      </c>
      <c r="B101" s="258">
        <v>1346142110.3</v>
      </c>
      <c r="C101" s="257"/>
      <c r="D101" s="258">
        <v>8858268.6400000006</v>
      </c>
      <c r="E101" s="258">
        <v>9679563.5500000007</v>
      </c>
      <c r="F101" s="258">
        <v>1345320815.3900001</v>
      </c>
      <c r="G101" s="259"/>
    </row>
    <row r="102" spans="1:17" ht="12" customHeight="1" x14ac:dyDescent="0.2">
      <c r="A102" s="322" t="s">
        <v>392</v>
      </c>
      <c r="B102" s="248"/>
      <c r="C102" s="248"/>
      <c r="D102" s="248"/>
      <c r="E102" s="248"/>
      <c r="F102" s="248"/>
      <c r="G102" s="249"/>
    </row>
    <row r="103" spans="1:17" s="238" customFormat="1" ht="15" outlineLevel="1" x14ac:dyDescent="0.25">
      <c r="A103" s="250" t="s">
        <v>393</v>
      </c>
      <c r="B103" s="248"/>
      <c r="C103" s="248"/>
      <c r="D103" s="248"/>
      <c r="E103" s="248"/>
      <c r="F103" s="248"/>
      <c r="G103" s="249"/>
      <c r="I103" s="312" t="s">
        <v>461</v>
      </c>
      <c r="J103" s="309"/>
      <c r="K103" s="309"/>
      <c r="L103" s="309"/>
      <c r="N103" s="312" t="s">
        <v>466</v>
      </c>
      <c r="O103" s="309"/>
      <c r="P103" s="309"/>
      <c r="Q103" s="309"/>
    </row>
    <row r="104" spans="1:17" s="238" customFormat="1" ht="12" customHeight="1" outlineLevel="2" x14ac:dyDescent="0.2">
      <c r="A104" s="251">
        <v>1200</v>
      </c>
      <c r="B104" s="253">
        <v>59706908.659999996</v>
      </c>
      <c r="C104" s="252"/>
      <c r="D104" s="252"/>
      <c r="E104" s="253">
        <v>44531321.270000003</v>
      </c>
      <c r="F104" s="253">
        <v>15175587.390000001</v>
      </c>
      <c r="G104" s="254"/>
      <c r="I104" s="313" t="s">
        <v>359</v>
      </c>
      <c r="J104" s="309"/>
      <c r="K104" s="309"/>
      <c r="L104" s="309"/>
      <c r="N104" s="313" t="s">
        <v>359</v>
      </c>
      <c r="O104" s="309"/>
      <c r="P104" s="309"/>
      <c r="Q104" s="309"/>
    </row>
    <row r="105" spans="1:17" s="238" customFormat="1" ht="12" customHeight="1" outlineLevel="3" x14ac:dyDescent="0.2">
      <c r="A105" s="251">
        <v>1280</v>
      </c>
      <c r="B105" s="253">
        <v>59706908.659999996</v>
      </c>
      <c r="C105" s="252"/>
      <c r="D105" s="252"/>
      <c r="E105" s="253">
        <v>44531321.270000003</v>
      </c>
      <c r="F105" s="253">
        <v>15175587.390000001</v>
      </c>
      <c r="G105" s="254"/>
      <c r="I105" s="310" t="s">
        <v>449</v>
      </c>
      <c r="J105" s="310"/>
      <c r="K105" s="310"/>
      <c r="L105" s="310"/>
      <c r="N105" s="310" t="s">
        <v>449</v>
      </c>
      <c r="O105" s="310"/>
      <c r="P105" s="310"/>
      <c r="Q105" s="310"/>
    </row>
    <row r="106" spans="1:17" s="238" customFormat="1" ht="12" customHeight="1" outlineLevel="4" collapsed="1" x14ac:dyDescent="0.2">
      <c r="A106" s="255" t="s">
        <v>386</v>
      </c>
      <c r="B106" s="253">
        <v>59706908.659999996</v>
      </c>
      <c r="C106" s="252"/>
      <c r="D106" s="252"/>
      <c r="E106" s="253">
        <v>44531321.270000003</v>
      </c>
      <c r="F106" s="253">
        <v>15175587.390000001</v>
      </c>
      <c r="G106" s="254"/>
      <c r="I106" s="310" t="s">
        <v>450</v>
      </c>
      <c r="J106" s="310"/>
      <c r="K106" s="310"/>
      <c r="L106" s="310"/>
      <c r="N106" s="310" t="s">
        <v>450</v>
      </c>
      <c r="O106" s="310"/>
      <c r="P106" s="310"/>
      <c r="Q106" s="310"/>
    </row>
    <row r="107" spans="1:17" s="238" customFormat="1" ht="12" customHeight="1" outlineLevel="1" x14ac:dyDescent="0.2">
      <c r="A107" s="256" t="s">
        <v>367</v>
      </c>
      <c r="B107" s="258">
        <v>59706908.659999996</v>
      </c>
      <c r="C107" s="257"/>
      <c r="D107" s="257"/>
      <c r="E107" s="258">
        <v>44531321.270000003</v>
      </c>
      <c r="F107" s="258">
        <v>15175587.390000001</v>
      </c>
      <c r="G107" s="259"/>
      <c r="I107" s="311" t="s">
        <v>465</v>
      </c>
      <c r="J107" s="311"/>
      <c r="K107" s="311"/>
      <c r="L107" s="311"/>
      <c r="N107" s="311" t="s">
        <v>465</v>
      </c>
      <c r="O107" s="311"/>
      <c r="P107" s="311"/>
      <c r="Q107" s="311"/>
    </row>
    <row r="108" spans="1:17" s="238" customFormat="1" ht="12" customHeight="1" outlineLevel="1" thickBot="1" x14ac:dyDescent="0.25">
      <c r="A108" s="250" t="s">
        <v>394</v>
      </c>
      <c r="B108" s="248"/>
      <c r="C108" s="248"/>
      <c r="D108" s="248"/>
      <c r="E108" s="248"/>
      <c r="F108" s="248"/>
      <c r="G108" s="249"/>
      <c r="I108" s="272"/>
      <c r="J108" s="272"/>
      <c r="K108" s="272"/>
      <c r="L108" s="272"/>
      <c r="N108" s="272"/>
      <c r="O108" s="272"/>
      <c r="P108" s="272"/>
      <c r="Q108" s="272"/>
    </row>
    <row r="109" spans="1:17" s="238" customFormat="1" ht="12" customHeight="1" outlineLevel="2" x14ac:dyDescent="0.2">
      <c r="A109" s="251">
        <v>3300</v>
      </c>
      <c r="B109" s="252"/>
      <c r="C109" s="253">
        <v>201030.33</v>
      </c>
      <c r="D109" s="253">
        <v>201030.33</v>
      </c>
      <c r="E109" s="252"/>
      <c r="F109" s="252"/>
      <c r="G109" s="254"/>
      <c r="I109" s="274" t="s">
        <v>94</v>
      </c>
      <c r="J109" s="275" t="s">
        <v>452</v>
      </c>
      <c r="K109" s="275" t="s">
        <v>453</v>
      </c>
      <c r="L109" s="276" t="s">
        <v>454</v>
      </c>
      <c r="N109" s="274" t="s">
        <v>94</v>
      </c>
      <c r="O109" s="275" t="s">
        <v>452</v>
      </c>
      <c r="P109" s="275" t="s">
        <v>453</v>
      </c>
      <c r="Q109" s="276" t="s">
        <v>454</v>
      </c>
    </row>
    <row r="110" spans="1:17" s="238" customFormat="1" ht="12" customHeight="1" outlineLevel="3" thickBot="1" x14ac:dyDescent="0.25">
      <c r="A110" s="251">
        <v>3310</v>
      </c>
      <c r="B110" s="252"/>
      <c r="C110" s="253">
        <v>201030.33</v>
      </c>
      <c r="D110" s="253">
        <v>201030.33</v>
      </c>
      <c r="E110" s="252"/>
      <c r="F110" s="252"/>
      <c r="G110" s="254"/>
      <c r="I110" s="277"/>
      <c r="J110" s="278"/>
      <c r="K110" s="278"/>
      <c r="L110" s="279"/>
      <c r="N110" s="277"/>
      <c r="O110" s="278"/>
      <c r="P110" s="278"/>
      <c r="Q110" s="279"/>
    </row>
    <row r="111" spans="1:17" s="238" customFormat="1" ht="12" customHeight="1" outlineLevel="4" collapsed="1" thickBot="1" x14ac:dyDescent="0.25">
      <c r="A111" s="255" t="s">
        <v>378</v>
      </c>
      <c r="B111" s="252"/>
      <c r="C111" s="253">
        <v>201030.33</v>
      </c>
      <c r="D111" s="253">
        <v>201030.33</v>
      </c>
      <c r="E111" s="252"/>
      <c r="F111" s="252"/>
      <c r="G111" s="254"/>
      <c r="I111" s="280"/>
      <c r="J111" s="281" t="s">
        <v>455</v>
      </c>
      <c r="K111" s="318"/>
      <c r="L111" s="323">
        <v>201030.33</v>
      </c>
      <c r="N111" s="280"/>
      <c r="O111" s="281" t="s">
        <v>455</v>
      </c>
      <c r="P111" s="282">
        <v>59706908.659999996</v>
      </c>
      <c r="Q111" s="283"/>
    </row>
    <row r="112" spans="1:17" s="238" customFormat="1" ht="12" customHeight="1" outlineLevel="1" x14ac:dyDescent="0.2">
      <c r="A112" s="256" t="s">
        <v>367</v>
      </c>
      <c r="B112" s="257"/>
      <c r="C112" s="258">
        <v>201030.33</v>
      </c>
      <c r="D112" s="258">
        <v>201030.33</v>
      </c>
      <c r="E112" s="257"/>
      <c r="F112" s="257"/>
      <c r="G112" s="259"/>
      <c r="I112" s="284" t="s">
        <v>394</v>
      </c>
      <c r="J112" s="285" t="s">
        <v>455</v>
      </c>
      <c r="K112" s="317"/>
      <c r="L112" s="324">
        <v>201030.33</v>
      </c>
      <c r="N112" s="284" t="s">
        <v>393</v>
      </c>
      <c r="O112" s="285" t="s">
        <v>455</v>
      </c>
      <c r="P112" s="286">
        <v>59706908.659999996</v>
      </c>
      <c r="Q112" s="287"/>
    </row>
    <row r="113" spans="1:27" s="238" customFormat="1" ht="12" customHeight="1" outlineLevel="1" x14ac:dyDescent="0.2">
      <c r="A113" s="256"/>
      <c r="B113" s="257"/>
      <c r="C113" s="258"/>
      <c r="D113" s="258"/>
      <c r="E113" s="257"/>
      <c r="F113" s="257"/>
      <c r="G113" s="259"/>
      <c r="I113" s="292"/>
      <c r="J113" s="293">
        <v>1000</v>
      </c>
      <c r="K113" s="296">
        <v>201030.33</v>
      </c>
      <c r="L113" s="297"/>
      <c r="N113" s="292"/>
      <c r="O113" s="293">
        <v>1000</v>
      </c>
      <c r="P113" s="294"/>
      <c r="Q113" s="295">
        <v>38250000</v>
      </c>
    </row>
    <row r="114" spans="1:27" s="238" customFormat="1" ht="12" customHeight="1" outlineLevel="1" x14ac:dyDescent="0.2">
      <c r="A114" s="256"/>
      <c r="B114" s="257"/>
      <c r="C114" s="258"/>
      <c r="D114" s="258"/>
      <c r="E114" s="257"/>
      <c r="F114" s="257"/>
      <c r="G114" s="259"/>
      <c r="I114" s="292"/>
      <c r="J114" s="293">
        <v>1030</v>
      </c>
      <c r="K114" s="296">
        <v>201030.33</v>
      </c>
      <c r="L114" s="297"/>
      <c r="N114" s="292"/>
      <c r="O114" s="293">
        <v>1030</v>
      </c>
      <c r="P114" s="294"/>
      <c r="Q114" s="295">
        <v>38250000</v>
      </c>
    </row>
    <row r="115" spans="1:27" s="238" customFormat="1" ht="12" customHeight="1" outlineLevel="1" x14ac:dyDescent="0.2">
      <c r="A115" s="256"/>
      <c r="B115" s="257"/>
      <c r="C115" s="258"/>
      <c r="D115" s="258"/>
      <c r="E115" s="257"/>
      <c r="F115" s="257"/>
      <c r="G115" s="259"/>
      <c r="I115" s="292"/>
      <c r="J115" s="293">
        <v>1031</v>
      </c>
      <c r="K115" s="296">
        <v>201030.33</v>
      </c>
      <c r="L115" s="297"/>
      <c r="N115" s="292"/>
      <c r="O115" s="330">
        <v>1031</v>
      </c>
      <c r="P115" s="331"/>
      <c r="Q115" s="332">
        <v>38250000</v>
      </c>
    </row>
    <row r="116" spans="1:27" s="238" customFormat="1" ht="12" customHeight="1" outlineLevel="1" x14ac:dyDescent="0.2">
      <c r="A116" s="256"/>
      <c r="B116" s="257"/>
      <c r="C116" s="258"/>
      <c r="D116" s="258"/>
      <c r="E116" s="257"/>
      <c r="F116" s="257"/>
      <c r="G116" s="259"/>
      <c r="I116" s="288"/>
      <c r="J116" s="289" t="s">
        <v>97</v>
      </c>
      <c r="K116" s="299">
        <v>201030.33</v>
      </c>
      <c r="L116" s="291"/>
      <c r="N116" s="292"/>
      <c r="O116" s="293">
        <v>3300</v>
      </c>
      <c r="P116" s="294"/>
      <c r="Q116" s="295">
        <v>6281321.2699999996</v>
      </c>
    </row>
    <row r="117" spans="1:27" s="238" customFormat="1" ht="12" customHeight="1" outlineLevel="1" thickBot="1" x14ac:dyDescent="0.25">
      <c r="A117" s="256"/>
      <c r="B117" s="257"/>
      <c r="C117" s="258"/>
      <c r="D117" s="258"/>
      <c r="E117" s="257"/>
      <c r="F117" s="257"/>
      <c r="G117" s="259"/>
      <c r="I117" s="284"/>
      <c r="J117" s="285" t="s">
        <v>457</v>
      </c>
      <c r="K117" s="317"/>
      <c r="L117" s="287"/>
      <c r="N117" s="292"/>
      <c r="O117" s="293">
        <v>3390</v>
      </c>
      <c r="P117" s="294"/>
      <c r="Q117" s="295">
        <v>6281321.2699999996</v>
      </c>
    </row>
    <row r="118" spans="1:27" s="238" customFormat="1" ht="12" customHeight="1" outlineLevel="1" x14ac:dyDescent="0.2">
      <c r="A118" s="256"/>
      <c r="B118" s="257"/>
      <c r="C118" s="258"/>
      <c r="D118" s="258"/>
      <c r="E118" s="257"/>
      <c r="F118" s="257"/>
      <c r="G118" s="259"/>
      <c r="I118" s="301" t="s">
        <v>367</v>
      </c>
      <c r="J118" s="302" t="s">
        <v>97</v>
      </c>
      <c r="K118" s="303">
        <v>201030.33</v>
      </c>
      <c r="L118" s="325"/>
      <c r="N118" s="292"/>
      <c r="O118" s="298" t="s">
        <v>382</v>
      </c>
      <c r="P118" s="294"/>
      <c r="Q118" s="295">
        <v>6281321.2699999996</v>
      </c>
    </row>
    <row r="119" spans="1:27" s="238" customFormat="1" ht="12" customHeight="1" outlineLevel="1" thickBot="1" x14ac:dyDescent="0.25">
      <c r="A119" s="256"/>
      <c r="B119" s="257"/>
      <c r="C119" s="258"/>
      <c r="D119" s="258"/>
      <c r="E119" s="257"/>
      <c r="F119" s="257"/>
      <c r="G119" s="259"/>
      <c r="I119" s="305"/>
      <c r="J119" s="306" t="s">
        <v>457</v>
      </c>
      <c r="K119" s="319"/>
      <c r="L119" s="308"/>
      <c r="N119" s="288"/>
      <c r="O119" s="289" t="s">
        <v>97</v>
      </c>
      <c r="P119" s="290"/>
      <c r="Q119" s="300">
        <v>44531321.270000003</v>
      </c>
    </row>
    <row r="120" spans="1:27" s="238" customFormat="1" ht="12" customHeight="1" outlineLevel="1" thickBot="1" x14ac:dyDescent="0.25">
      <c r="A120" s="256"/>
      <c r="B120" s="257"/>
      <c r="C120" s="258"/>
      <c r="D120" s="258"/>
      <c r="E120" s="257"/>
      <c r="F120" s="257"/>
      <c r="G120" s="259"/>
      <c r="I120" s="326"/>
      <c r="J120" s="327"/>
      <c r="K120" s="328"/>
      <c r="L120" s="328"/>
      <c r="N120" s="284"/>
      <c r="O120" s="285" t="s">
        <v>457</v>
      </c>
      <c r="P120" s="286">
        <v>15175587.390000001</v>
      </c>
      <c r="Q120" s="287"/>
    </row>
    <row r="121" spans="1:27" s="238" customFormat="1" ht="12" customHeight="1" outlineLevel="1" x14ac:dyDescent="0.2">
      <c r="A121" s="256"/>
      <c r="B121" s="257"/>
      <c r="C121" s="258"/>
      <c r="D121" s="258"/>
      <c r="E121" s="257"/>
      <c r="F121" s="257"/>
      <c r="G121" s="259"/>
      <c r="I121" s="326"/>
      <c r="J121" s="327"/>
      <c r="K121" s="328"/>
      <c r="L121" s="328"/>
      <c r="N121" s="301" t="s">
        <v>367</v>
      </c>
      <c r="O121" s="302" t="s">
        <v>97</v>
      </c>
      <c r="P121" s="329"/>
      <c r="Q121" s="304">
        <v>44531321.270000003</v>
      </c>
    </row>
    <row r="122" spans="1:27" s="238" customFormat="1" ht="12" customHeight="1" outlineLevel="1" thickBot="1" x14ac:dyDescent="0.25">
      <c r="A122" s="256"/>
      <c r="B122" s="257"/>
      <c r="C122" s="258"/>
      <c r="D122" s="258"/>
      <c r="E122" s="257"/>
      <c r="F122" s="257"/>
      <c r="G122" s="259"/>
      <c r="I122" s="326"/>
      <c r="J122" s="327"/>
      <c r="K122" s="328"/>
      <c r="L122" s="328"/>
      <c r="N122" s="305"/>
      <c r="O122" s="306" t="s">
        <v>457</v>
      </c>
      <c r="P122" s="307">
        <v>15175587.390000001</v>
      </c>
      <c r="Q122" s="308"/>
    </row>
    <row r="123" spans="1:27" s="238" customFormat="1" ht="12" customHeight="1" outlineLevel="1" x14ac:dyDescent="0.2">
      <c r="A123" s="256"/>
      <c r="B123" s="257"/>
      <c r="C123" s="258"/>
      <c r="D123" s="258"/>
      <c r="E123" s="257"/>
      <c r="F123" s="257"/>
      <c r="G123" s="259"/>
      <c r="I123" s="326"/>
      <c r="J123" s="327"/>
      <c r="K123" s="328"/>
      <c r="L123" s="328"/>
    </row>
    <row r="124" spans="1:27" ht="12" customHeight="1" x14ac:dyDescent="0.2">
      <c r="A124" s="260" t="s">
        <v>367</v>
      </c>
      <c r="B124" s="258">
        <v>59505878.329999998</v>
      </c>
      <c r="C124" s="257"/>
      <c r="D124" s="258">
        <v>201030.33</v>
      </c>
      <c r="E124" s="258">
        <v>44531321.270000003</v>
      </c>
      <c r="F124" s="258">
        <v>15175587.390000001</v>
      </c>
      <c r="G124" s="259"/>
    </row>
    <row r="125" spans="1:27" ht="12" customHeight="1" x14ac:dyDescent="0.2">
      <c r="A125" s="322" t="s">
        <v>395</v>
      </c>
      <c r="B125" s="248"/>
      <c r="C125" s="248"/>
      <c r="D125" s="248"/>
      <c r="E125" s="248"/>
      <c r="F125" s="248"/>
      <c r="G125" s="249"/>
    </row>
    <row r="126" spans="1:27" s="238" customFormat="1" ht="15" outlineLevel="1" x14ac:dyDescent="0.25">
      <c r="A126" s="250" t="s">
        <v>396</v>
      </c>
      <c r="B126" s="248"/>
      <c r="C126" s="248"/>
      <c r="D126" s="248"/>
      <c r="E126" s="248"/>
      <c r="F126" s="248"/>
      <c r="G126" s="249"/>
      <c r="I126" s="312" t="s">
        <v>461</v>
      </c>
      <c r="J126" s="309"/>
      <c r="K126" s="309"/>
      <c r="L126" s="309"/>
      <c r="N126" s="271" t="s">
        <v>448</v>
      </c>
      <c r="O126" s="272"/>
      <c r="P126" s="272"/>
      <c r="Q126" s="272"/>
      <c r="S126" s="312" t="s">
        <v>471</v>
      </c>
      <c r="T126" s="309"/>
      <c r="U126" s="309"/>
      <c r="V126" s="309"/>
      <c r="X126" s="312" t="s">
        <v>472</v>
      </c>
      <c r="Y126" s="309"/>
      <c r="Z126" s="309"/>
      <c r="AA126" s="309"/>
    </row>
    <row r="127" spans="1:27" s="238" customFormat="1" ht="12" outlineLevel="2" x14ac:dyDescent="0.2">
      <c r="A127" s="251">
        <v>3300</v>
      </c>
      <c r="B127" s="252"/>
      <c r="C127" s="252"/>
      <c r="D127" s="253">
        <v>6281321.2699999996</v>
      </c>
      <c r="E127" s="253">
        <v>6281321.2699999996</v>
      </c>
      <c r="F127" s="252"/>
      <c r="G127" s="254"/>
      <c r="I127" s="313" t="s">
        <v>359</v>
      </c>
      <c r="J127" s="309"/>
      <c r="K127" s="309"/>
      <c r="L127" s="309"/>
      <c r="N127" s="273" t="s">
        <v>359</v>
      </c>
      <c r="O127" s="272"/>
      <c r="P127" s="272"/>
      <c r="Q127" s="272"/>
      <c r="S127" s="313" t="s">
        <v>359</v>
      </c>
      <c r="T127" s="309"/>
      <c r="U127" s="309"/>
      <c r="V127" s="309"/>
      <c r="X127" s="313" t="s">
        <v>359</v>
      </c>
      <c r="Y127" s="309"/>
      <c r="Z127" s="309"/>
      <c r="AA127" s="309"/>
    </row>
    <row r="128" spans="1:27" s="238" customFormat="1" ht="12" outlineLevel="3" x14ac:dyDescent="0.2">
      <c r="A128" s="251">
        <v>3390</v>
      </c>
      <c r="B128" s="252"/>
      <c r="C128" s="252"/>
      <c r="D128" s="253">
        <v>6281321.2699999996</v>
      </c>
      <c r="E128" s="253">
        <v>6281321.2699999996</v>
      </c>
      <c r="F128" s="252"/>
      <c r="G128" s="254"/>
      <c r="I128" s="310" t="s">
        <v>449</v>
      </c>
      <c r="J128" s="310"/>
      <c r="K128" s="310"/>
      <c r="L128" s="310"/>
      <c r="N128" s="383" t="s">
        <v>449</v>
      </c>
      <c r="O128" s="383"/>
      <c r="P128" s="383"/>
      <c r="Q128" s="383"/>
      <c r="S128" s="310" t="s">
        <v>449</v>
      </c>
      <c r="T128" s="310"/>
      <c r="U128" s="310"/>
      <c r="V128" s="310"/>
      <c r="X128" s="310" t="s">
        <v>449</v>
      </c>
      <c r="Y128" s="310"/>
      <c r="Z128" s="310"/>
      <c r="AA128" s="310"/>
    </row>
    <row r="129" spans="1:27" s="238" customFormat="1" ht="12" outlineLevel="4" collapsed="1" x14ac:dyDescent="0.2">
      <c r="A129" s="255" t="s">
        <v>382</v>
      </c>
      <c r="B129" s="252"/>
      <c r="C129" s="252"/>
      <c r="D129" s="253">
        <v>6281321.2699999996</v>
      </c>
      <c r="E129" s="253">
        <v>6281321.2699999996</v>
      </c>
      <c r="F129" s="252"/>
      <c r="G129" s="254"/>
      <c r="I129" s="310" t="s">
        <v>450</v>
      </c>
      <c r="J129" s="310"/>
      <c r="K129" s="310"/>
      <c r="L129" s="310"/>
      <c r="N129" s="383" t="s">
        <v>450</v>
      </c>
      <c r="O129" s="383"/>
      <c r="P129" s="383"/>
      <c r="Q129" s="383"/>
      <c r="S129" s="310" t="s">
        <v>450</v>
      </c>
      <c r="T129" s="310"/>
      <c r="U129" s="310"/>
      <c r="V129" s="310"/>
      <c r="X129" s="310" t="s">
        <v>450</v>
      </c>
      <c r="Y129" s="310"/>
      <c r="Z129" s="310"/>
      <c r="AA129" s="310"/>
    </row>
    <row r="130" spans="1:27" s="238" customFormat="1" ht="12" customHeight="1" outlineLevel="1" x14ac:dyDescent="0.2">
      <c r="A130" s="256" t="s">
        <v>367</v>
      </c>
      <c r="B130" s="257"/>
      <c r="C130" s="257"/>
      <c r="D130" s="258">
        <v>6281321.2699999996</v>
      </c>
      <c r="E130" s="258">
        <v>6281321.2699999996</v>
      </c>
      <c r="F130" s="257"/>
      <c r="G130" s="259"/>
      <c r="I130" s="311" t="s">
        <v>467</v>
      </c>
      <c r="J130" s="311"/>
      <c r="K130" s="311"/>
      <c r="L130" s="311"/>
      <c r="N130" s="384" t="s">
        <v>467</v>
      </c>
      <c r="O130" s="384"/>
      <c r="P130" s="384"/>
      <c r="Q130" s="384"/>
      <c r="S130" s="311" t="s">
        <v>467</v>
      </c>
      <c r="T130" s="311"/>
      <c r="U130" s="311"/>
      <c r="V130" s="311"/>
      <c r="X130" s="311" t="s">
        <v>467</v>
      </c>
      <c r="Y130" s="311"/>
      <c r="Z130" s="311"/>
      <c r="AA130" s="311"/>
    </row>
    <row r="131" spans="1:27" s="238" customFormat="1" ht="12.75" outlineLevel="1" thickBot="1" x14ac:dyDescent="0.25">
      <c r="A131" s="250" t="s">
        <v>397</v>
      </c>
      <c r="B131" s="248"/>
      <c r="C131" s="248"/>
      <c r="D131" s="248"/>
      <c r="E131" s="248"/>
      <c r="F131" s="248"/>
      <c r="G131" s="249"/>
      <c r="I131" s="272"/>
      <c r="J131" s="272"/>
      <c r="K131" s="272"/>
      <c r="L131" s="272"/>
      <c r="N131" s="272"/>
      <c r="O131" s="272"/>
      <c r="P131" s="272"/>
      <c r="Q131" s="272"/>
      <c r="S131" s="272"/>
      <c r="T131" s="272"/>
      <c r="U131" s="272"/>
      <c r="V131" s="272"/>
      <c r="X131" s="272"/>
      <c r="Y131" s="272"/>
      <c r="Z131" s="272"/>
      <c r="AA131" s="272"/>
    </row>
    <row r="132" spans="1:27" s="238" customFormat="1" ht="12" customHeight="1" outlineLevel="2" x14ac:dyDescent="0.2">
      <c r="A132" s="251">
        <v>1200</v>
      </c>
      <c r="B132" s="252"/>
      <c r="C132" s="252"/>
      <c r="D132" s="253">
        <v>1183383.8500000001</v>
      </c>
      <c r="E132" s="252"/>
      <c r="F132" s="253">
        <v>1183383.8500000001</v>
      </c>
      <c r="G132" s="254"/>
      <c r="I132" s="274" t="s">
        <v>94</v>
      </c>
      <c r="J132" s="275" t="s">
        <v>452</v>
      </c>
      <c r="K132" s="275" t="s">
        <v>453</v>
      </c>
      <c r="L132" s="276" t="s">
        <v>454</v>
      </c>
      <c r="N132" s="274" t="s">
        <v>94</v>
      </c>
      <c r="O132" s="275" t="s">
        <v>452</v>
      </c>
      <c r="P132" s="275" t="s">
        <v>453</v>
      </c>
      <c r="Q132" s="276" t="s">
        <v>454</v>
      </c>
      <c r="S132" s="274" t="s">
        <v>94</v>
      </c>
      <c r="T132" s="275" t="s">
        <v>452</v>
      </c>
      <c r="U132" s="275" t="s">
        <v>453</v>
      </c>
      <c r="V132" s="276" t="s">
        <v>454</v>
      </c>
      <c r="X132" s="274" t="s">
        <v>94</v>
      </c>
      <c r="Y132" s="275" t="s">
        <v>452</v>
      </c>
      <c r="Z132" s="275" t="s">
        <v>453</v>
      </c>
      <c r="AA132" s="276" t="s">
        <v>454</v>
      </c>
    </row>
    <row r="133" spans="1:27" s="238" customFormat="1" ht="12" customHeight="1" outlineLevel="3" thickBot="1" x14ac:dyDescent="0.25">
      <c r="A133" s="251">
        <v>1210</v>
      </c>
      <c r="B133" s="252"/>
      <c r="C133" s="252"/>
      <c r="D133" s="253">
        <v>1183383.8500000001</v>
      </c>
      <c r="E133" s="252"/>
      <c r="F133" s="253">
        <v>1183383.8500000001</v>
      </c>
      <c r="G133" s="254"/>
      <c r="I133" s="277"/>
      <c r="J133" s="278"/>
      <c r="K133" s="278"/>
      <c r="L133" s="279"/>
      <c r="N133" s="277"/>
      <c r="O133" s="278"/>
      <c r="P133" s="278"/>
      <c r="Q133" s="279"/>
      <c r="S133" s="277"/>
      <c r="T133" s="278"/>
      <c r="U133" s="278"/>
      <c r="V133" s="279"/>
      <c r="X133" s="277"/>
      <c r="Y133" s="278"/>
      <c r="Z133" s="278"/>
      <c r="AA133" s="279"/>
    </row>
    <row r="134" spans="1:27" s="238" customFormat="1" ht="12" customHeight="1" outlineLevel="4" thickBot="1" x14ac:dyDescent="0.25">
      <c r="A134" s="255" t="s">
        <v>374</v>
      </c>
      <c r="B134" s="252"/>
      <c r="C134" s="252"/>
      <c r="D134" s="253">
        <v>1183383.8500000001</v>
      </c>
      <c r="E134" s="252"/>
      <c r="F134" s="253">
        <v>1183383.8500000001</v>
      </c>
      <c r="G134" s="254"/>
      <c r="I134" s="280"/>
      <c r="J134" s="281" t="s">
        <v>455</v>
      </c>
      <c r="K134" s="318"/>
      <c r="L134" s="323">
        <v>84494</v>
      </c>
      <c r="N134" s="280"/>
      <c r="O134" s="281" t="s">
        <v>455</v>
      </c>
      <c r="P134" s="318"/>
      <c r="Q134" s="283"/>
      <c r="S134" s="280"/>
      <c r="T134" s="281" t="s">
        <v>455</v>
      </c>
      <c r="U134" s="318"/>
      <c r="V134" s="283"/>
      <c r="X134" s="280"/>
      <c r="Y134" s="281" t="s">
        <v>455</v>
      </c>
      <c r="Z134" s="318"/>
      <c r="AA134" s="283"/>
    </row>
    <row r="135" spans="1:27" s="238" customFormat="1" ht="12" customHeight="1" outlineLevel="2" x14ac:dyDescent="0.2">
      <c r="A135" s="251">
        <v>3300</v>
      </c>
      <c r="B135" s="252"/>
      <c r="C135" s="252"/>
      <c r="D135" s="253">
        <v>470078.67</v>
      </c>
      <c r="E135" s="253">
        <v>470078.67</v>
      </c>
      <c r="F135" s="252"/>
      <c r="G135" s="254"/>
      <c r="I135" s="284" t="s">
        <v>468</v>
      </c>
      <c r="J135" s="285" t="s">
        <v>455</v>
      </c>
      <c r="K135" s="317"/>
      <c r="L135" s="287"/>
      <c r="N135" s="284" t="s">
        <v>468</v>
      </c>
      <c r="O135" s="285" t="s">
        <v>455</v>
      </c>
      <c r="P135" s="317"/>
      <c r="Q135" s="287"/>
      <c r="S135" s="284" t="s">
        <v>396</v>
      </c>
      <c r="T135" s="285" t="s">
        <v>455</v>
      </c>
      <c r="U135" s="317"/>
      <c r="V135" s="287"/>
      <c r="X135" s="284" t="s">
        <v>401</v>
      </c>
      <c r="Y135" s="285" t="s">
        <v>455</v>
      </c>
      <c r="Z135" s="317"/>
      <c r="AA135" s="287"/>
    </row>
    <row r="136" spans="1:27" s="238" customFormat="1" ht="12" customHeight="1" outlineLevel="3" x14ac:dyDescent="0.2">
      <c r="A136" s="251">
        <v>3310</v>
      </c>
      <c r="B136" s="252"/>
      <c r="C136" s="252"/>
      <c r="D136" s="253">
        <v>470078.67</v>
      </c>
      <c r="E136" s="253">
        <v>470078.67</v>
      </c>
      <c r="F136" s="252"/>
      <c r="G136" s="254"/>
      <c r="I136" s="292"/>
      <c r="J136" s="293">
        <v>1200</v>
      </c>
      <c r="K136" s="294"/>
      <c r="L136" s="295">
        <v>470078.67</v>
      </c>
      <c r="N136" s="292"/>
      <c r="O136" s="293">
        <v>3100</v>
      </c>
      <c r="P136" s="296">
        <v>31428.560000000001</v>
      </c>
      <c r="Q136" s="297"/>
      <c r="S136" s="292"/>
      <c r="T136" s="293">
        <v>1000</v>
      </c>
      <c r="U136" s="294"/>
      <c r="V136" s="295">
        <v>6281321.2699999996</v>
      </c>
      <c r="X136" s="292"/>
      <c r="Y136" s="293">
        <v>1200</v>
      </c>
      <c r="Z136" s="294"/>
      <c r="AA136" s="295">
        <v>419972.12</v>
      </c>
    </row>
    <row r="137" spans="1:27" s="238" customFormat="1" ht="12" customHeight="1" outlineLevel="4" collapsed="1" x14ac:dyDescent="0.2">
      <c r="A137" s="255" t="s">
        <v>378</v>
      </c>
      <c r="B137" s="252"/>
      <c r="C137" s="252"/>
      <c r="D137" s="253">
        <v>470078.67</v>
      </c>
      <c r="E137" s="253">
        <v>470078.67</v>
      </c>
      <c r="F137" s="252"/>
      <c r="G137" s="254"/>
      <c r="I137" s="292"/>
      <c r="J137" s="293">
        <v>1210</v>
      </c>
      <c r="K137" s="294"/>
      <c r="L137" s="295">
        <v>470078.67</v>
      </c>
      <c r="N137" s="292"/>
      <c r="O137" s="293">
        <v>3130</v>
      </c>
      <c r="P137" s="296">
        <v>31428.560000000001</v>
      </c>
      <c r="Q137" s="297"/>
      <c r="S137" s="292"/>
      <c r="T137" s="293">
        <v>1030</v>
      </c>
      <c r="U137" s="294"/>
      <c r="V137" s="295">
        <v>6281321.2699999996</v>
      </c>
      <c r="X137" s="292"/>
      <c r="Y137" s="293">
        <v>1210</v>
      </c>
      <c r="Z137" s="294"/>
      <c r="AA137" s="295">
        <v>419972.12</v>
      </c>
    </row>
    <row r="138" spans="1:27" s="238" customFormat="1" ht="12" customHeight="1" outlineLevel="1" x14ac:dyDescent="0.2">
      <c r="A138" s="256" t="s">
        <v>367</v>
      </c>
      <c r="B138" s="257"/>
      <c r="C138" s="257"/>
      <c r="D138" s="258">
        <v>1653462.52</v>
      </c>
      <c r="E138" s="258">
        <v>470078.67</v>
      </c>
      <c r="F138" s="258">
        <v>1183383.8500000001</v>
      </c>
      <c r="G138" s="259"/>
      <c r="I138" s="292"/>
      <c r="J138" s="298" t="s">
        <v>374</v>
      </c>
      <c r="K138" s="294"/>
      <c r="L138" s="295">
        <v>470078.67</v>
      </c>
      <c r="N138" s="292"/>
      <c r="O138" s="298" t="s">
        <v>458</v>
      </c>
      <c r="P138" s="296">
        <v>31428.560000000001</v>
      </c>
      <c r="Q138" s="297"/>
      <c r="S138" s="292"/>
      <c r="T138" s="330">
        <v>1031</v>
      </c>
      <c r="U138" s="331"/>
      <c r="V138" s="332">
        <v>6281321.2699999996</v>
      </c>
      <c r="X138" s="292"/>
      <c r="Y138" s="298" t="s">
        <v>374</v>
      </c>
      <c r="Z138" s="294"/>
      <c r="AA138" s="295">
        <v>419972.12</v>
      </c>
    </row>
    <row r="139" spans="1:27" s="238" customFormat="1" ht="12" customHeight="1" outlineLevel="1" x14ac:dyDescent="0.2">
      <c r="A139" s="250" t="s">
        <v>398</v>
      </c>
      <c r="B139" s="248"/>
      <c r="C139" s="248"/>
      <c r="D139" s="248"/>
      <c r="E139" s="248"/>
      <c r="F139" s="248"/>
      <c r="G139" s="249"/>
      <c r="I139" s="292"/>
      <c r="J139" s="293">
        <v>3100</v>
      </c>
      <c r="K139" s="296">
        <v>50365.58</v>
      </c>
      <c r="L139" s="297"/>
      <c r="N139" s="292"/>
      <c r="O139" s="293">
        <v>3300</v>
      </c>
      <c r="P139" s="296">
        <v>470078.67</v>
      </c>
      <c r="Q139" s="297"/>
      <c r="S139" s="292"/>
      <c r="T139" s="293">
        <v>1200</v>
      </c>
      <c r="U139" s="296">
        <v>6281321.2699999996</v>
      </c>
      <c r="V139" s="297"/>
      <c r="X139" s="292"/>
      <c r="Y139" s="293">
        <v>3100</v>
      </c>
      <c r="Z139" s="296">
        <v>44997.01</v>
      </c>
      <c r="AA139" s="297"/>
    </row>
    <row r="140" spans="1:27" s="238" customFormat="1" ht="12" customHeight="1" outlineLevel="2" x14ac:dyDescent="0.2">
      <c r="A140" s="251">
        <v>3300</v>
      </c>
      <c r="B140" s="252"/>
      <c r="C140" s="252"/>
      <c r="D140" s="253">
        <v>475000</v>
      </c>
      <c r="E140" s="253">
        <v>475000</v>
      </c>
      <c r="F140" s="252"/>
      <c r="G140" s="254"/>
      <c r="I140" s="292"/>
      <c r="J140" s="293">
        <v>3130</v>
      </c>
      <c r="K140" s="296">
        <v>50365.58</v>
      </c>
      <c r="L140" s="297"/>
      <c r="N140" s="292"/>
      <c r="O140" s="293">
        <v>3310</v>
      </c>
      <c r="P140" s="296">
        <v>470078.67</v>
      </c>
      <c r="Q140" s="297"/>
      <c r="S140" s="292"/>
      <c r="T140" s="293">
        <v>1280</v>
      </c>
      <c r="U140" s="296">
        <v>6281321.2699999996</v>
      </c>
      <c r="V140" s="297"/>
      <c r="X140" s="292"/>
      <c r="Y140" s="293">
        <v>3130</v>
      </c>
      <c r="Z140" s="296">
        <v>44997.01</v>
      </c>
      <c r="AA140" s="297"/>
    </row>
    <row r="141" spans="1:27" s="238" customFormat="1" ht="12" customHeight="1" outlineLevel="3" x14ac:dyDescent="0.2">
      <c r="A141" s="251">
        <v>3380</v>
      </c>
      <c r="B141" s="252"/>
      <c r="C141" s="252"/>
      <c r="D141" s="253">
        <v>475000</v>
      </c>
      <c r="E141" s="253">
        <v>475000</v>
      </c>
      <c r="F141" s="252"/>
      <c r="G141" s="254"/>
      <c r="I141" s="292"/>
      <c r="J141" s="298" t="s">
        <v>458</v>
      </c>
      <c r="K141" s="296">
        <v>50365.58</v>
      </c>
      <c r="L141" s="297"/>
      <c r="N141" s="292"/>
      <c r="O141" s="298" t="s">
        <v>378</v>
      </c>
      <c r="P141" s="296">
        <v>470078.67</v>
      </c>
      <c r="Q141" s="297"/>
      <c r="S141" s="292"/>
      <c r="T141" s="298" t="s">
        <v>386</v>
      </c>
      <c r="U141" s="296">
        <v>6281321.2699999996</v>
      </c>
      <c r="V141" s="297"/>
      <c r="X141" s="292"/>
      <c r="Y141" s="298" t="s">
        <v>458</v>
      </c>
      <c r="Z141" s="296">
        <v>44997.01</v>
      </c>
      <c r="AA141" s="297"/>
    </row>
    <row r="142" spans="1:27" s="238" customFormat="1" ht="12" customHeight="1" outlineLevel="4" collapsed="1" x14ac:dyDescent="0.2">
      <c r="A142" s="255" t="s">
        <v>399</v>
      </c>
      <c r="B142" s="252"/>
      <c r="C142" s="252"/>
      <c r="D142" s="253">
        <v>475000</v>
      </c>
      <c r="E142" s="253">
        <v>475000</v>
      </c>
      <c r="F142" s="252"/>
      <c r="G142" s="254"/>
      <c r="I142" s="292"/>
      <c r="J142" s="293">
        <v>6200</v>
      </c>
      <c r="K142" s="296">
        <v>419713.09</v>
      </c>
      <c r="L142" s="297"/>
      <c r="N142" s="292"/>
      <c r="O142" s="293">
        <v>3500</v>
      </c>
      <c r="P142" s="296">
        <v>419972.12</v>
      </c>
      <c r="Q142" s="297"/>
      <c r="S142" s="288"/>
      <c r="T142" s="289" t="s">
        <v>97</v>
      </c>
      <c r="U142" s="299">
        <v>6281321.2699999996</v>
      </c>
      <c r="V142" s="300">
        <v>6281321.2699999996</v>
      </c>
      <c r="X142" s="292"/>
      <c r="Y142" s="293">
        <v>3500</v>
      </c>
      <c r="Z142" s="296">
        <v>419972.12</v>
      </c>
      <c r="AA142" s="295">
        <v>419972.12</v>
      </c>
    </row>
    <row r="143" spans="1:27" s="238" customFormat="1" ht="12" customHeight="1" outlineLevel="1" thickBot="1" x14ac:dyDescent="0.25">
      <c r="A143" s="256" t="s">
        <v>367</v>
      </c>
      <c r="B143" s="257"/>
      <c r="C143" s="257"/>
      <c r="D143" s="258">
        <v>475000</v>
      </c>
      <c r="E143" s="258">
        <v>475000</v>
      </c>
      <c r="F143" s="257"/>
      <c r="G143" s="259"/>
      <c r="I143" s="292"/>
      <c r="J143" s="293">
        <v>6280</v>
      </c>
      <c r="K143" s="296">
        <v>419713.09</v>
      </c>
      <c r="L143" s="297"/>
      <c r="N143" s="292"/>
      <c r="O143" s="293">
        <v>3510</v>
      </c>
      <c r="P143" s="296">
        <v>419972.12</v>
      </c>
      <c r="Q143" s="297"/>
      <c r="S143" s="284"/>
      <c r="T143" s="285" t="s">
        <v>457</v>
      </c>
      <c r="U143" s="317"/>
      <c r="V143" s="287"/>
      <c r="X143" s="292"/>
      <c r="Y143" s="293">
        <v>3510</v>
      </c>
      <c r="Z143" s="296">
        <v>419972.12</v>
      </c>
      <c r="AA143" s="295">
        <v>419972.12</v>
      </c>
    </row>
    <row r="144" spans="1:27" s="238" customFormat="1" ht="12" customHeight="1" outlineLevel="1" x14ac:dyDescent="0.2">
      <c r="A144" s="250" t="s">
        <v>400</v>
      </c>
      <c r="B144" s="248"/>
      <c r="C144" s="248"/>
      <c r="D144" s="248"/>
      <c r="E144" s="248"/>
      <c r="F144" s="248"/>
      <c r="G144" s="249"/>
      <c r="I144" s="292"/>
      <c r="J144" s="316" t="s">
        <v>459</v>
      </c>
      <c r="K144" s="315">
        <v>419713.09</v>
      </c>
      <c r="L144" s="297"/>
      <c r="N144" s="292"/>
      <c r="O144" s="298" t="s">
        <v>384</v>
      </c>
      <c r="P144" s="296">
        <v>419972.12</v>
      </c>
      <c r="Q144" s="297"/>
      <c r="S144" s="301" t="s">
        <v>367</v>
      </c>
      <c r="T144" s="302" t="s">
        <v>97</v>
      </c>
      <c r="U144" s="303">
        <v>6281321.2699999996</v>
      </c>
      <c r="V144" s="304">
        <v>6281321.2699999996</v>
      </c>
      <c r="X144" s="292"/>
      <c r="Y144" s="298" t="s">
        <v>384</v>
      </c>
      <c r="Z144" s="296">
        <v>419972.12</v>
      </c>
      <c r="AA144" s="295">
        <v>419972.12</v>
      </c>
    </row>
    <row r="145" spans="1:27" s="238" customFormat="1" ht="12" customHeight="1" outlineLevel="2" thickBot="1" x14ac:dyDescent="0.25">
      <c r="A145" s="251">
        <v>3300</v>
      </c>
      <c r="B145" s="252"/>
      <c r="C145" s="253">
        <v>84494</v>
      </c>
      <c r="D145" s="253">
        <v>787285.98</v>
      </c>
      <c r="E145" s="253">
        <v>2101807.98</v>
      </c>
      <c r="F145" s="252"/>
      <c r="G145" s="261">
        <v>1399016</v>
      </c>
      <c r="I145" s="288"/>
      <c r="J145" s="289" t="s">
        <v>97</v>
      </c>
      <c r="K145" s="299">
        <v>470078.67</v>
      </c>
      <c r="L145" s="300">
        <v>470078.67</v>
      </c>
      <c r="N145" s="292"/>
      <c r="O145" s="293">
        <v>6200</v>
      </c>
      <c r="P145" s="296">
        <v>261904.5</v>
      </c>
      <c r="Q145" s="297"/>
      <c r="S145" s="305"/>
      <c r="T145" s="306" t="s">
        <v>457</v>
      </c>
      <c r="U145" s="319"/>
      <c r="V145" s="308"/>
      <c r="X145" s="292"/>
      <c r="Y145" s="293">
        <v>6200</v>
      </c>
      <c r="Z145" s="296">
        <v>374975.11</v>
      </c>
      <c r="AA145" s="297"/>
    </row>
    <row r="146" spans="1:27" s="238" customFormat="1" ht="12" customHeight="1" outlineLevel="3" x14ac:dyDescent="0.2">
      <c r="A146" s="251">
        <v>3310</v>
      </c>
      <c r="B146" s="252"/>
      <c r="C146" s="253">
        <v>84494</v>
      </c>
      <c r="D146" s="253">
        <v>787285.98</v>
      </c>
      <c r="E146" s="253">
        <v>2101807.98</v>
      </c>
      <c r="F146" s="252"/>
      <c r="G146" s="261">
        <v>1399016</v>
      </c>
      <c r="I146" s="284"/>
      <c r="J146" s="285" t="s">
        <v>457</v>
      </c>
      <c r="K146" s="317"/>
      <c r="L146" s="287"/>
      <c r="N146" s="292"/>
      <c r="O146" s="293">
        <v>6280</v>
      </c>
      <c r="P146" s="296">
        <v>261904.5</v>
      </c>
      <c r="Q146" s="297"/>
      <c r="X146" s="292"/>
      <c r="Y146" s="293">
        <v>6280</v>
      </c>
      <c r="Z146" s="296">
        <v>374975.11</v>
      </c>
      <c r="AA146" s="297"/>
    </row>
    <row r="147" spans="1:27" s="238" customFormat="1" ht="12" customHeight="1" outlineLevel="4" collapsed="1" x14ac:dyDescent="0.2">
      <c r="A147" s="255" t="s">
        <v>378</v>
      </c>
      <c r="B147" s="252"/>
      <c r="C147" s="253">
        <v>84494</v>
      </c>
      <c r="D147" s="253">
        <v>787285.98</v>
      </c>
      <c r="E147" s="253">
        <v>2101807.98</v>
      </c>
      <c r="F147" s="252"/>
      <c r="G147" s="261">
        <v>1399016</v>
      </c>
      <c r="I147" s="284" t="s">
        <v>400</v>
      </c>
      <c r="J147" s="285" t="s">
        <v>455</v>
      </c>
      <c r="K147" s="317"/>
      <c r="L147" s="324">
        <v>84494</v>
      </c>
      <c r="N147" s="292"/>
      <c r="O147" s="316" t="s">
        <v>459</v>
      </c>
      <c r="P147" s="315">
        <v>261904.5</v>
      </c>
      <c r="Q147" s="297"/>
      <c r="X147" s="292"/>
      <c r="Y147" s="316" t="s">
        <v>459</v>
      </c>
      <c r="Z147" s="315">
        <v>374975.11</v>
      </c>
      <c r="AA147" s="297"/>
    </row>
    <row r="148" spans="1:27" s="238" customFormat="1" ht="12" customHeight="1" outlineLevel="1" x14ac:dyDescent="0.2">
      <c r="A148" s="256" t="s">
        <v>367</v>
      </c>
      <c r="B148" s="257"/>
      <c r="C148" s="258">
        <v>84494</v>
      </c>
      <c r="D148" s="258">
        <v>787285.98</v>
      </c>
      <c r="E148" s="258">
        <v>2101807.98</v>
      </c>
      <c r="F148" s="257"/>
      <c r="G148" s="262">
        <v>1399016</v>
      </c>
      <c r="I148" s="292"/>
      <c r="J148" s="293">
        <v>1000</v>
      </c>
      <c r="K148" s="296">
        <v>787285.98</v>
      </c>
      <c r="L148" s="297"/>
      <c r="N148" s="288"/>
      <c r="O148" s="289" t="s">
        <v>97</v>
      </c>
      <c r="P148" s="299">
        <v>1183383.8500000001</v>
      </c>
      <c r="Q148" s="291"/>
      <c r="X148" s="288"/>
      <c r="Y148" s="289" t="s">
        <v>97</v>
      </c>
      <c r="Z148" s="299">
        <v>839944.24</v>
      </c>
      <c r="AA148" s="300">
        <v>839944.24</v>
      </c>
    </row>
    <row r="149" spans="1:27" s="238" customFormat="1" ht="24" customHeight="1" outlineLevel="1" thickBot="1" x14ac:dyDescent="0.25">
      <c r="A149" s="250" t="s">
        <v>401</v>
      </c>
      <c r="B149" s="248"/>
      <c r="C149" s="248"/>
      <c r="D149" s="248"/>
      <c r="E149" s="248"/>
      <c r="F149" s="248"/>
      <c r="G149" s="249"/>
      <c r="I149" s="292"/>
      <c r="J149" s="293">
        <v>1030</v>
      </c>
      <c r="K149" s="296">
        <v>787285.98</v>
      </c>
      <c r="L149" s="297"/>
      <c r="N149" s="284"/>
      <c r="O149" s="285" t="s">
        <v>457</v>
      </c>
      <c r="P149" s="286">
        <v>1183383.8500000001</v>
      </c>
      <c r="Q149" s="287"/>
      <c r="X149" s="284"/>
      <c r="Y149" s="285" t="s">
        <v>457</v>
      </c>
      <c r="Z149" s="317"/>
      <c r="AA149" s="287"/>
    </row>
    <row r="150" spans="1:27" s="238" customFormat="1" ht="12" customHeight="1" outlineLevel="2" x14ac:dyDescent="0.2">
      <c r="A150" s="251">
        <v>3500</v>
      </c>
      <c r="B150" s="252"/>
      <c r="C150" s="252"/>
      <c r="D150" s="253">
        <v>839944.24</v>
      </c>
      <c r="E150" s="253">
        <v>839944.24</v>
      </c>
      <c r="F150" s="252"/>
      <c r="G150" s="254"/>
      <c r="I150" s="292"/>
      <c r="J150" s="293">
        <v>1031</v>
      </c>
      <c r="K150" s="296">
        <v>787285.98</v>
      </c>
      <c r="L150" s="297"/>
      <c r="N150" s="301" t="s">
        <v>367</v>
      </c>
      <c r="O150" s="302" t="s">
        <v>97</v>
      </c>
      <c r="P150" s="303">
        <v>1183383.8500000001</v>
      </c>
      <c r="Q150" s="325"/>
      <c r="X150" s="301" t="s">
        <v>367</v>
      </c>
      <c r="Y150" s="302" t="s">
        <v>97</v>
      </c>
      <c r="Z150" s="303">
        <v>839944.24</v>
      </c>
      <c r="AA150" s="304">
        <v>839944.24</v>
      </c>
    </row>
    <row r="151" spans="1:27" s="238" customFormat="1" ht="12" customHeight="1" outlineLevel="3" thickBot="1" x14ac:dyDescent="0.25">
      <c r="A151" s="251">
        <v>3510</v>
      </c>
      <c r="B151" s="252"/>
      <c r="C151" s="252"/>
      <c r="D151" s="253">
        <v>839944.24</v>
      </c>
      <c r="E151" s="253">
        <v>839944.24</v>
      </c>
      <c r="F151" s="252"/>
      <c r="G151" s="254"/>
      <c r="I151" s="292"/>
      <c r="J151" s="293">
        <v>1200</v>
      </c>
      <c r="K151" s="294"/>
      <c r="L151" s="295">
        <v>13000</v>
      </c>
      <c r="N151" s="305"/>
      <c r="O151" s="306" t="s">
        <v>457</v>
      </c>
      <c r="P151" s="307">
        <v>1183383.8500000001</v>
      </c>
      <c r="Q151" s="308"/>
      <c r="X151" s="305"/>
      <c r="Y151" s="306" t="s">
        <v>457</v>
      </c>
      <c r="Z151" s="319"/>
      <c r="AA151" s="308"/>
    </row>
    <row r="152" spans="1:27" s="238" customFormat="1" ht="12" customHeight="1" outlineLevel="4" collapsed="1" x14ac:dyDescent="0.2">
      <c r="A152" s="255" t="s">
        <v>384</v>
      </c>
      <c r="B152" s="252"/>
      <c r="C152" s="252"/>
      <c r="D152" s="253">
        <v>839944.24</v>
      </c>
      <c r="E152" s="253">
        <v>839944.24</v>
      </c>
      <c r="F152" s="252"/>
      <c r="G152" s="254"/>
      <c r="I152" s="292"/>
      <c r="J152" s="293">
        <v>1250</v>
      </c>
      <c r="K152" s="294"/>
      <c r="L152" s="295">
        <v>13000</v>
      </c>
    </row>
    <row r="153" spans="1:27" s="238" customFormat="1" ht="12" customHeight="1" outlineLevel="1" x14ac:dyDescent="0.2">
      <c r="A153" s="256" t="s">
        <v>367</v>
      </c>
      <c r="B153" s="257"/>
      <c r="C153" s="257"/>
      <c r="D153" s="258">
        <v>839944.24</v>
      </c>
      <c r="E153" s="258">
        <v>839944.24</v>
      </c>
      <c r="F153" s="257"/>
      <c r="G153" s="259"/>
      <c r="I153" s="292"/>
      <c r="J153" s="298" t="s">
        <v>469</v>
      </c>
      <c r="K153" s="294"/>
      <c r="L153" s="295">
        <v>13000</v>
      </c>
    </row>
    <row r="154" spans="1:27" s="238" customFormat="1" ht="12" customHeight="1" outlineLevel="1" x14ac:dyDescent="0.2">
      <c r="A154" s="256"/>
      <c r="B154" s="257"/>
      <c r="C154" s="257"/>
      <c r="D154" s="258"/>
      <c r="E154" s="258"/>
      <c r="F154" s="257"/>
      <c r="G154" s="259"/>
      <c r="I154" s="292"/>
      <c r="J154" s="293">
        <v>1300</v>
      </c>
      <c r="K154" s="294"/>
      <c r="L154" s="295">
        <v>68600</v>
      </c>
    </row>
    <row r="155" spans="1:27" s="238" customFormat="1" ht="12" customHeight="1" outlineLevel="1" x14ac:dyDescent="0.2">
      <c r="A155" s="256"/>
      <c r="B155" s="257"/>
      <c r="C155" s="257"/>
      <c r="D155" s="258"/>
      <c r="E155" s="258"/>
      <c r="F155" s="257"/>
      <c r="G155" s="259"/>
      <c r="I155" s="292"/>
      <c r="J155" s="293">
        <v>1350</v>
      </c>
      <c r="K155" s="294"/>
      <c r="L155" s="295">
        <v>68600</v>
      </c>
    </row>
    <row r="156" spans="1:27" s="238" customFormat="1" ht="12" customHeight="1" outlineLevel="1" x14ac:dyDescent="0.2">
      <c r="A156" s="256"/>
      <c r="B156" s="257"/>
      <c r="C156" s="257"/>
      <c r="D156" s="258"/>
      <c r="E156" s="258"/>
      <c r="F156" s="257"/>
      <c r="G156" s="259"/>
      <c r="I156" s="292"/>
      <c r="J156" s="316" t="s">
        <v>463</v>
      </c>
      <c r="K156" s="320"/>
      <c r="L156" s="321">
        <v>68600</v>
      </c>
    </row>
    <row r="157" spans="1:27" s="238" customFormat="1" ht="12" customHeight="1" outlineLevel="1" x14ac:dyDescent="0.2">
      <c r="A157" s="256"/>
      <c r="B157" s="257"/>
      <c r="C157" s="257"/>
      <c r="D157" s="258"/>
      <c r="E157" s="258"/>
      <c r="F157" s="257"/>
      <c r="G157" s="259"/>
      <c r="I157" s="292"/>
      <c r="J157" s="293">
        <v>1400</v>
      </c>
      <c r="K157" s="294"/>
      <c r="L157" s="295">
        <v>216343.73</v>
      </c>
    </row>
    <row r="158" spans="1:27" s="238" customFormat="1" ht="12" customHeight="1" outlineLevel="1" x14ac:dyDescent="0.2">
      <c r="A158" s="256"/>
      <c r="B158" s="257"/>
      <c r="C158" s="257"/>
      <c r="D158" s="258"/>
      <c r="E158" s="258"/>
      <c r="F158" s="257"/>
      <c r="G158" s="259"/>
      <c r="I158" s="292"/>
      <c r="J158" s="293">
        <v>1420</v>
      </c>
      <c r="K158" s="294"/>
      <c r="L158" s="295">
        <v>216343.73</v>
      </c>
    </row>
    <row r="159" spans="1:27" s="238" customFormat="1" ht="12" customHeight="1" outlineLevel="1" x14ac:dyDescent="0.2">
      <c r="A159" s="256"/>
      <c r="B159" s="257"/>
      <c r="C159" s="257"/>
      <c r="D159" s="258"/>
      <c r="E159" s="258"/>
      <c r="F159" s="257"/>
      <c r="G159" s="259"/>
      <c r="I159" s="292"/>
      <c r="J159" s="293">
        <v>7200</v>
      </c>
      <c r="K159" s="294"/>
      <c r="L159" s="295">
        <v>290900.09999999998</v>
      </c>
    </row>
    <row r="160" spans="1:27" s="238" customFormat="1" ht="12" customHeight="1" outlineLevel="1" x14ac:dyDescent="0.2">
      <c r="A160" s="256"/>
      <c r="B160" s="257"/>
      <c r="C160" s="257"/>
      <c r="D160" s="258"/>
      <c r="E160" s="258"/>
      <c r="F160" s="257"/>
      <c r="G160" s="259"/>
      <c r="I160" s="292"/>
      <c r="J160" s="293">
        <v>7210</v>
      </c>
      <c r="K160" s="294"/>
      <c r="L160" s="295">
        <v>290900.09999999998</v>
      </c>
    </row>
    <row r="161" spans="1:12" s="238" customFormat="1" ht="12" customHeight="1" outlineLevel="1" x14ac:dyDescent="0.2">
      <c r="A161" s="256"/>
      <c r="B161" s="257"/>
      <c r="C161" s="257"/>
      <c r="D161" s="258"/>
      <c r="E161" s="258"/>
      <c r="F161" s="257"/>
      <c r="G161" s="259"/>
      <c r="I161" s="292"/>
      <c r="J161" s="316" t="s">
        <v>464</v>
      </c>
      <c r="K161" s="320"/>
      <c r="L161" s="321">
        <v>290900.09999999998</v>
      </c>
    </row>
    <row r="162" spans="1:12" s="238" customFormat="1" ht="12" customHeight="1" outlineLevel="1" x14ac:dyDescent="0.2">
      <c r="A162" s="256"/>
      <c r="B162" s="257"/>
      <c r="C162" s="257"/>
      <c r="D162" s="258"/>
      <c r="E162" s="258"/>
      <c r="F162" s="257"/>
      <c r="G162" s="259"/>
      <c r="I162" s="292"/>
      <c r="J162" s="293">
        <v>7400</v>
      </c>
      <c r="K162" s="294"/>
      <c r="L162" s="295">
        <v>1512964.15</v>
      </c>
    </row>
    <row r="163" spans="1:12" s="238" customFormat="1" ht="12" customHeight="1" outlineLevel="1" x14ac:dyDescent="0.2">
      <c r="A163" s="256"/>
      <c r="B163" s="257"/>
      <c r="C163" s="257"/>
      <c r="D163" s="258"/>
      <c r="E163" s="258"/>
      <c r="F163" s="257"/>
      <c r="G163" s="259"/>
      <c r="I163" s="292"/>
      <c r="J163" s="293">
        <v>7470</v>
      </c>
      <c r="K163" s="294"/>
      <c r="L163" s="295">
        <v>1512964.15</v>
      </c>
    </row>
    <row r="164" spans="1:12" s="238" customFormat="1" ht="12" customHeight="1" outlineLevel="1" x14ac:dyDescent="0.2">
      <c r="A164" s="256"/>
      <c r="B164" s="257"/>
      <c r="C164" s="257"/>
      <c r="D164" s="258"/>
      <c r="E164" s="258"/>
      <c r="F164" s="257"/>
      <c r="G164" s="259"/>
      <c r="I164" s="292"/>
      <c r="J164" s="316" t="s">
        <v>470</v>
      </c>
      <c r="K164" s="320"/>
      <c r="L164" s="321">
        <v>1512964.15</v>
      </c>
    </row>
    <row r="165" spans="1:12" s="238" customFormat="1" ht="12" customHeight="1" outlineLevel="1" x14ac:dyDescent="0.2">
      <c r="A165" s="256"/>
      <c r="B165" s="257"/>
      <c r="C165" s="257"/>
      <c r="D165" s="258"/>
      <c r="E165" s="258"/>
      <c r="F165" s="257"/>
      <c r="G165" s="259"/>
      <c r="I165" s="288"/>
      <c r="J165" s="289" t="s">
        <v>97</v>
      </c>
      <c r="K165" s="299">
        <v>787285.98</v>
      </c>
      <c r="L165" s="300">
        <v>2101807.98</v>
      </c>
    </row>
    <row r="166" spans="1:12" s="238" customFormat="1" ht="12" customHeight="1" outlineLevel="1" thickBot="1" x14ac:dyDescent="0.25">
      <c r="A166" s="256"/>
      <c r="B166" s="257"/>
      <c r="C166" s="257"/>
      <c r="D166" s="258"/>
      <c r="E166" s="258"/>
      <c r="F166" s="257"/>
      <c r="G166" s="259"/>
      <c r="I166" s="284"/>
      <c r="J166" s="285" t="s">
        <v>457</v>
      </c>
      <c r="K166" s="317"/>
      <c r="L166" s="324">
        <v>1399016</v>
      </c>
    </row>
    <row r="167" spans="1:12" s="238" customFormat="1" ht="12" customHeight="1" outlineLevel="1" x14ac:dyDescent="0.2">
      <c r="A167" s="256"/>
      <c r="B167" s="257"/>
      <c r="C167" s="257"/>
      <c r="D167" s="258"/>
      <c r="E167" s="258"/>
      <c r="F167" s="257"/>
      <c r="G167" s="259"/>
      <c r="I167" s="301" t="s">
        <v>367</v>
      </c>
      <c r="J167" s="302" t="s">
        <v>97</v>
      </c>
      <c r="K167" s="303">
        <v>1257364.6499999999</v>
      </c>
      <c r="L167" s="304">
        <v>2571886.65</v>
      </c>
    </row>
    <row r="168" spans="1:12" s="238" customFormat="1" ht="12" customHeight="1" outlineLevel="1" thickBot="1" x14ac:dyDescent="0.25">
      <c r="A168" s="256"/>
      <c r="B168" s="257"/>
      <c r="C168" s="257"/>
      <c r="D168" s="258"/>
      <c r="E168" s="258"/>
      <c r="F168" s="257"/>
      <c r="G168" s="259"/>
      <c r="I168" s="305"/>
      <c r="J168" s="306" t="s">
        <v>457</v>
      </c>
      <c r="K168" s="319"/>
      <c r="L168" s="333">
        <v>1399016</v>
      </c>
    </row>
    <row r="169" spans="1:12" ht="12" customHeight="1" x14ac:dyDescent="0.2">
      <c r="A169" s="260" t="s">
        <v>367</v>
      </c>
      <c r="B169" s="257"/>
      <c r="C169" s="258">
        <v>84494</v>
      </c>
      <c r="D169" s="258">
        <v>10037014.01</v>
      </c>
      <c r="E169" s="258">
        <v>10168152.16</v>
      </c>
      <c r="F169" s="257"/>
      <c r="G169" s="262">
        <v>215632.15</v>
      </c>
    </row>
    <row r="170" spans="1:12" ht="24" customHeight="1" x14ac:dyDescent="0.2">
      <c r="A170" s="247" t="s">
        <v>402</v>
      </c>
      <c r="B170" s="248"/>
      <c r="C170" s="248"/>
      <c r="D170" s="248"/>
      <c r="E170" s="248"/>
      <c r="F170" s="248"/>
      <c r="G170" s="249"/>
    </row>
    <row r="171" spans="1:12" s="238" customFormat="1" ht="12" customHeight="1" outlineLevel="1" x14ac:dyDescent="0.2">
      <c r="A171" s="250" t="s">
        <v>403</v>
      </c>
      <c r="B171" s="248"/>
      <c r="C171" s="248"/>
      <c r="D171" s="248"/>
      <c r="E171" s="248"/>
      <c r="F171" s="248"/>
      <c r="G171" s="249"/>
    </row>
    <row r="172" spans="1:12" s="238" customFormat="1" ht="12" customHeight="1" outlineLevel="2" x14ac:dyDescent="0.2">
      <c r="A172" s="251">
        <v>1600</v>
      </c>
      <c r="B172" s="253">
        <v>3818</v>
      </c>
      <c r="C172" s="252"/>
      <c r="D172" s="252"/>
      <c r="E172" s="252"/>
      <c r="F172" s="253">
        <v>3818</v>
      </c>
      <c r="G172" s="254"/>
    </row>
    <row r="173" spans="1:12" s="238" customFormat="1" ht="12" customHeight="1" outlineLevel="3" x14ac:dyDescent="0.2">
      <c r="A173" s="251">
        <v>1610</v>
      </c>
      <c r="B173" s="253">
        <v>3818</v>
      </c>
      <c r="C173" s="252"/>
      <c r="D173" s="252"/>
      <c r="E173" s="252"/>
      <c r="F173" s="253">
        <v>3818</v>
      </c>
      <c r="G173" s="254"/>
    </row>
    <row r="174" spans="1:12" s="238" customFormat="1" ht="12" customHeight="1" outlineLevel="4" x14ac:dyDescent="0.2">
      <c r="A174" s="251">
        <v>1611</v>
      </c>
      <c r="B174" s="253">
        <v>3818</v>
      </c>
      <c r="C174" s="252"/>
      <c r="D174" s="252"/>
      <c r="E174" s="252"/>
      <c r="F174" s="253">
        <v>3818</v>
      </c>
      <c r="G174" s="254"/>
    </row>
    <row r="175" spans="1:12" s="238" customFormat="1" ht="12" customHeight="1" outlineLevel="5" collapsed="1" x14ac:dyDescent="0.2">
      <c r="A175" s="255" t="s">
        <v>404</v>
      </c>
      <c r="B175" s="253">
        <v>3818</v>
      </c>
      <c r="C175" s="252"/>
      <c r="D175" s="252"/>
      <c r="E175" s="252"/>
      <c r="F175" s="253">
        <v>3818</v>
      </c>
      <c r="G175" s="254"/>
    </row>
    <row r="176" spans="1:12" s="238" customFormat="1" ht="12" customHeight="1" outlineLevel="1" x14ac:dyDescent="0.2">
      <c r="A176" s="256" t="s">
        <v>367</v>
      </c>
      <c r="B176" s="258">
        <v>3818</v>
      </c>
      <c r="C176" s="257"/>
      <c r="D176" s="257"/>
      <c r="E176" s="257"/>
      <c r="F176" s="258">
        <v>3818</v>
      </c>
      <c r="G176" s="259"/>
    </row>
    <row r="177" spans="1:12" ht="12" customHeight="1" x14ac:dyDescent="0.2">
      <c r="A177" s="260" t="s">
        <v>367</v>
      </c>
      <c r="B177" s="258">
        <v>3818</v>
      </c>
      <c r="C177" s="257"/>
      <c r="D177" s="257"/>
      <c r="E177" s="257"/>
      <c r="F177" s="258">
        <v>3818</v>
      </c>
      <c r="G177" s="259"/>
    </row>
    <row r="178" spans="1:12" ht="24" customHeight="1" x14ac:dyDescent="0.2">
      <c r="A178" s="322" t="s">
        <v>405</v>
      </c>
      <c r="B178" s="248"/>
      <c r="C178" s="248"/>
      <c r="D178" s="248"/>
      <c r="E178" s="248"/>
      <c r="F178" s="248"/>
      <c r="G178" s="249"/>
    </row>
    <row r="179" spans="1:12" s="238" customFormat="1" ht="15" outlineLevel="1" x14ac:dyDescent="0.25">
      <c r="A179" s="250" t="s">
        <v>406</v>
      </c>
      <c r="B179" s="248"/>
      <c r="C179" s="248"/>
      <c r="D179" s="248"/>
      <c r="E179" s="248"/>
      <c r="F179" s="248"/>
      <c r="G179" s="249"/>
      <c r="I179" s="312" t="s">
        <v>466</v>
      </c>
      <c r="J179" s="309"/>
      <c r="K179" s="309"/>
      <c r="L179" s="309"/>
    </row>
    <row r="180" spans="1:12" s="238" customFormat="1" ht="12" customHeight="1" outlineLevel="2" x14ac:dyDescent="0.2">
      <c r="A180" s="251">
        <v>1200</v>
      </c>
      <c r="B180" s="253">
        <v>19923551.5</v>
      </c>
      <c r="C180" s="252"/>
      <c r="D180" s="253">
        <v>95000</v>
      </c>
      <c r="E180" s="252"/>
      <c r="F180" s="253">
        <v>20018551.5</v>
      </c>
      <c r="G180" s="254"/>
      <c r="I180" s="313" t="s">
        <v>359</v>
      </c>
      <c r="J180" s="309"/>
      <c r="K180" s="309"/>
      <c r="L180" s="309"/>
    </row>
    <row r="181" spans="1:12" s="238" customFormat="1" ht="12" customHeight="1" outlineLevel="3" x14ac:dyDescent="0.2">
      <c r="A181" s="251">
        <v>1280</v>
      </c>
      <c r="B181" s="253">
        <v>19923551.5</v>
      </c>
      <c r="C181" s="252"/>
      <c r="D181" s="253">
        <v>95000</v>
      </c>
      <c r="E181" s="252"/>
      <c r="F181" s="253">
        <v>20018551.5</v>
      </c>
      <c r="G181" s="254"/>
      <c r="I181" s="310" t="s">
        <v>449</v>
      </c>
      <c r="J181" s="310"/>
      <c r="K181" s="310"/>
      <c r="L181" s="310"/>
    </row>
    <row r="182" spans="1:12" s="238" customFormat="1" ht="12" customHeight="1" outlineLevel="4" collapsed="1" x14ac:dyDescent="0.2">
      <c r="A182" s="255" t="s">
        <v>386</v>
      </c>
      <c r="B182" s="253">
        <v>19923551.5</v>
      </c>
      <c r="C182" s="252"/>
      <c r="D182" s="253">
        <v>95000</v>
      </c>
      <c r="E182" s="252"/>
      <c r="F182" s="253">
        <v>20018551.5</v>
      </c>
      <c r="G182" s="254"/>
      <c r="I182" s="310" t="s">
        <v>450</v>
      </c>
      <c r="J182" s="310"/>
      <c r="K182" s="310"/>
      <c r="L182" s="310"/>
    </row>
    <row r="183" spans="1:12" s="238" customFormat="1" ht="12" customHeight="1" outlineLevel="1" x14ac:dyDescent="0.2">
      <c r="A183" s="256" t="s">
        <v>367</v>
      </c>
      <c r="B183" s="258">
        <v>19923551.5</v>
      </c>
      <c r="C183" s="257"/>
      <c r="D183" s="258">
        <v>95000</v>
      </c>
      <c r="E183" s="257"/>
      <c r="F183" s="258">
        <v>20018551.5</v>
      </c>
      <c r="G183" s="259"/>
      <c r="I183" s="311" t="s">
        <v>473</v>
      </c>
      <c r="J183" s="311"/>
      <c r="K183" s="311"/>
      <c r="L183" s="311"/>
    </row>
    <row r="184" spans="1:12" s="238" customFormat="1" ht="12" customHeight="1" outlineLevel="1" thickBot="1" x14ac:dyDescent="0.25">
      <c r="A184" s="256"/>
      <c r="B184" s="258"/>
      <c r="C184" s="257"/>
      <c r="D184" s="258"/>
      <c r="E184" s="257"/>
      <c r="F184" s="258"/>
      <c r="G184" s="259"/>
      <c r="I184" s="334"/>
      <c r="J184" s="334"/>
      <c r="K184" s="334"/>
      <c r="L184" s="334"/>
    </row>
    <row r="185" spans="1:12" s="238" customFormat="1" ht="12" customHeight="1" outlineLevel="1" x14ac:dyDescent="0.2">
      <c r="A185" s="256"/>
      <c r="B185" s="258"/>
      <c r="C185" s="257"/>
      <c r="D185" s="258"/>
      <c r="E185" s="257"/>
      <c r="F185" s="258"/>
      <c r="G185" s="259"/>
      <c r="I185" s="274" t="s">
        <v>94</v>
      </c>
      <c r="J185" s="275" t="s">
        <v>452</v>
      </c>
      <c r="K185" s="275" t="s">
        <v>453</v>
      </c>
      <c r="L185" s="276" t="s">
        <v>454</v>
      </c>
    </row>
    <row r="186" spans="1:12" s="238" customFormat="1" ht="12" customHeight="1" outlineLevel="1" thickBot="1" x14ac:dyDescent="0.25">
      <c r="A186" s="256"/>
      <c r="B186" s="258"/>
      <c r="C186" s="257"/>
      <c r="D186" s="258"/>
      <c r="E186" s="257"/>
      <c r="F186" s="258"/>
      <c r="G186" s="259"/>
      <c r="I186" s="277"/>
      <c r="J186" s="278"/>
      <c r="K186" s="278"/>
      <c r="L186" s="279"/>
    </row>
    <row r="187" spans="1:12" s="238" customFormat="1" ht="12" customHeight="1" outlineLevel="1" thickBot="1" x14ac:dyDescent="0.25">
      <c r="A187" s="256"/>
      <c r="B187" s="258"/>
      <c r="C187" s="257"/>
      <c r="D187" s="258"/>
      <c r="E187" s="257"/>
      <c r="F187" s="258"/>
      <c r="G187" s="259"/>
      <c r="I187" s="280"/>
      <c r="J187" s="281" t="s">
        <v>455</v>
      </c>
      <c r="K187" s="282">
        <v>19923551.5</v>
      </c>
      <c r="L187" s="283"/>
    </row>
    <row r="188" spans="1:12" s="238" customFormat="1" ht="12" customHeight="1" outlineLevel="1" x14ac:dyDescent="0.2">
      <c r="A188" s="256"/>
      <c r="B188" s="258"/>
      <c r="C188" s="257"/>
      <c r="D188" s="258"/>
      <c r="E188" s="257"/>
      <c r="F188" s="258"/>
      <c r="G188" s="259"/>
      <c r="I188" s="284" t="s">
        <v>406</v>
      </c>
      <c r="J188" s="285" t="s">
        <v>455</v>
      </c>
      <c r="K188" s="286">
        <v>19923551.5</v>
      </c>
      <c r="L188" s="287"/>
    </row>
    <row r="189" spans="1:12" s="238" customFormat="1" ht="12" customHeight="1" outlineLevel="1" x14ac:dyDescent="0.2">
      <c r="A189" s="256"/>
      <c r="B189" s="258"/>
      <c r="C189" s="257"/>
      <c r="D189" s="258"/>
      <c r="E189" s="257"/>
      <c r="F189" s="258"/>
      <c r="G189" s="259"/>
      <c r="I189" s="292"/>
      <c r="J189" s="293">
        <v>1000</v>
      </c>
      <c r="K189" s="296">
        <v>95000</v>
      </c>
      <c r="L189" s="297"/>
    </row>
    <row r="190" spans="1:12" s="238" customFormat="1" ht="12" customHeight="1" outlineLevel="1" x14ac:dyDescent="0.2">
      <c r="A190" s="256"/>
      <c r="B190" s="258"/>
      <c r="C190" s="257"/>
      <c r="D190" s="258"/>
      <c r="E190" s="257"/>
      <c r="F190" s="258"/>
      <c r="G190" s="259"/>
      <c r="I190" s="292"/>
      <c r="J190" s="293">
        <v>1030</v>
      </c>
      <c r="K190" s="296">
        <v>95000</v>
      </c>
      <c r="L190" s="297"/>
    </row>
    <row r="191" spans="1:12" s="238" customFormat="1" ht="12" customHeight="1" outlineLevel="1" x14ac:dyDescent="0.2">
      <c r="A191" s="256"/>
      <c r="B191" s="258"/>
      <c r="C191" s="257"/>
      <c r="D191" s="258"/>
      <c r="E191" s="257"/>
      <c r="F191" s="258"/>
      <c r="G191" s="259"/>
      <c r="I191" s="292"/>
      <c r="J191" s="330">
        <v>1031</v>
      </c>
      <c r="K191" s="335">
        <v>95000</v>
      </c>
      <c r="L191" s="297"/>
    </row>
    <row r="192" spans="1:12" s="238" customFormat="1" ht="12" customHeight="1" outlineLevel="1" x14ac:dyDescent="0.2">
      <c r="A192" s="256"/>
      <c r="B192" s="258"/>
      <c r="C192" s="257"/>
      <c r="D192" s="258"/>
      <c r="E192" s="257"/>
      <c r="F192" s="258"/>
      <c r="G192" s="259"/>
      <c r="I192" s="288"/>
      <c r="J192" s="289" t="s">
        <v>97</v>
      </c>
      <c r="K192" s="299">
        <v>95000</v>
      </c>
      <c r="L192" s="291"/>
    </row>
    <row r="193" spans="1:12" s="238" customFormat="1" ht="12" customHeight="1" outlineLevel="1" thickBot="1" x14ac:dyDescent="0.25">
      <c r="A193" s="256"/>
      <c r="B193" s="258"/>
      <c r="C193" s="257"/>
      <c r="D193" s="258"/>
      <c r="E193" s="257"/>
      <c r="F193" s="258"/>
      <c r="G193" s="259"/>
      <c r="I193" s="284"/>
      <c r="J193" s="285" t="s">
        <v>457</v>
      </c>
      <c r="K193" s="286">
        <v>20018551.5</v>
      </c>
      <c r="L193" s="287"/>
    </row>
    <row r="194" spans="1:12" s="238" customFormat="1" ht="12" customHeight="1" outlineLevel="1" x14ac:dyDescent="0.2">
      <c r="A194" s="256"/>
      <c r="B194" s="258"/>
      <c r="C194" s="257"/>
      <c r="D194" s="258"/>
      <c r="E194" s="257"/>
      <c r="F194" s="258"/>
      <c r="G194" s="259"/>
      <c r="I194" s="301" t="s">
        <v>367</v>
      </c>
      <c r="J194" s="302" t="s">
        <v>97</v>
      </c>
      <c r="K194" s="303">
        <v>95000</v>
      </c>
      <c r="L194" s="325"/>
    </row>
    <row r="195" spans="1:12" s="238" customFormat="1" ht="12" customHeight="1" outlineLevel="1" thickBot="1" x14ac:dyDescent="0.25">
      <c r="A195" s="256"/>
      <c r="B195" s="258"/>
      <c r="C195" s="257"/>
      <c r="D195" s="258"/>
      <c r="E195" s="257"/>
      <c r="F195" s="258"/>
      <c r="G195" s="259"/>
      <c r="I195" s="305"/>
      <c r="J195" s="306" t="s">
        <v>457</v>
      </c>
      <c r="K195" s="307">
        <v>20018551.5</v>
      </c>
      <c r="L195" s="308"/>
    </row>
    <row r="196" spans="1:12" ht="12" customHeight="1" x14ac:dyDescent="0.2">
      <c r="A196" s="260" t="s">
        <v>367</v>
      </c>
      <c r="B196" s="258">
        <v>19923551.5</v>
      </c>
      <c r="C196" s="257"/>
      <c r="D196" s="258">
        <v>95000</v>
      </c>
      <c r="E196" s="257"/>
      <c r="F196" s="258">
        <v>20018551.5</v>
      </c>
      <c r="G196" s="259"/>
      <c r="I196" s="272"/>
      <c r="J196" s="272"/>
      <c r="K196" s="272"/>
      <c r="L196" s="272"/>
    </row>
    <row r="197" spans="1:12" ht="12" customHeight="1" collapsed="1" x14ac:dyDescent="0.2">
      <c r="A197" s="247" t="s">
        <v>407</v>
      </c>
      <c r="B197" s="248"/>
      <c r="C197" s="248"/>
      <c r="D197" s="248"/>
      <c r="E197" s="248"/>
      <c r="F197" s="248"/>
      <c r="G197" s="249"/>
    </row>
    <row r="198" spans="1:12" s="238" customFormat="1" ht="12" hidden="1" customHeight="1" outlineLevel="1" x14ac:dyDescent="0.2">
      <c r="A198" s="250" t="s">
        <v>408</v>
      </c>
      <c r="B198" s="248"/>
      <c r="C198" s="248"/>
      <c r="D198" s="248"/>
      <c r="E198" s="248"/>
      <c r="F198" s="248"/>
      <c r="G198" s="249"/>
    </row>
    <row r="199" spans="1:12" s="238" customFormat="1" ht="12" hidden="1" customHeight="1" outlineLevel="2" x14ac:dyDescent="0.2">
      <c r="A199" s="251">
        <v>3300</v>
      </c>
      <c r="B199" s="252"/>
      <c r="C199" s="252"/>
      <c r="D199" s="253">
        <v>475000</v>
      </c>
      <c r="E199" s="253">
        <v>475000</v>
      </c>
      <c r="F199" s="252"/>
      <c r="G199" s="254"/>
    </row>
    <row r="200" spans="1:12" s="238" customFormat="1" ht="12" hidden="1" customHeight="1" outlineLevel="3" x14ac:dyDescent="0.2">
      <c r="A200" s="251">
        <v>3380</v>
      </c>
      <c r="B200" s="252"/>
      <c r="C200" s="252"/>
      <c r="D200" s="253">
        <v>475000</v>
      </c>
      <c r="E200" s="253">
        <v>475000</v>
      </c>
      <c r="F200" s="252"/>
      <c r="G200" s="254"/>
    </row>
    <row r="201" spans="1:12" s="238" customFormat="1" ht="12" hidden="1" customHeight="1" outlineLevel="4" collapsed="1" x14ac:dyDescent="0.2">
      <c r="A201" s="255" t="s">
        <v>399</v>
      </c>
      <c r="B201" s="252"/>
      <c r="C201" s="252"/>
      <c r="D201" s="253">
        <v>475000</v>
      </c>
      <c r="E201" s="253">
        <v>475000</v>
      </c>
      <c r="F201" s="252"/>
      <c r="G201" s="254"/>
    </row>
    <row r="202" spans="1:12" s="238" customFormat="1" ht="12" hidden="1" customHeight="1" outlineLevel="1" x14ac:dyDescent="0.2">
      <c r="A202" s="256" t="s">
        <v>367</v>
      </c>
      <c r="B202" s="257"/>
      <c r="C202" s="257"/>
      <c r="D202" s="258">
        <v>475000</v>
      </c>
      <c r="E202" s="258">
        <v>475000</v>
      </c>
      <c r="F202" s="257"/>
      <c r="G202" s="259"/>
    </row>
    <row r="203" spans="1:12" ht="12" customHeight="1" x14ac:dyDescent="0.2">
      <c r="A203" s="260" t="s">
        <v>367</v>
      </c>
      <c r="B203" s="257"/>
      <c r="C203" s="257"/>
      <c r="D203" s="258">
        <v>475000</v>
      </c>
      <c r="E203" s="258">
        <v>475000</v>
      </c>
      <c r="F203" s="257"/>
      <c r="G203" s="259"/>
    </row>
    <row r="204" spans="1:12" ht="12" customHeight="1" collapsed="1" x14ac:dyDescent="0.2">
      <c r="A204" s="247" t="s">
        <v>409</v>
      </c>
      <c r="B204" s="248"/>
      <c r="C204" s="248"/>
      <c r="D204" s="248"/>
      <c r="E204" s="248"/>
      <c r="F204" s="248"/>
      <c r="G204" s="249"/>
    </row>
    <row r="205" spans="1:12" s="238" customFormat="1" ht="12" hidden="1" customHeight="1" outlineLevel="1" x14ac:dyDescent="0.2">
      <c r="A205" s="250" t="s">
        <v>410</v>
      </c>
      <c r="B205" s="248"/>
      <c r="C205" s="248"/>
      <c r="D205" s="248"/>
      <c r="E205" s="248"/>
      <c r="F205" s="248"/>
      <c r="G205" s="249"/>
    </row>
    <row r="206" spans="1:12" s="238" customFormat="1" ht="12" hidden="1" customHeight="1" outlineLevel="2" x14ac:dyDescent="0.2">
      <c r="A206" s="251">
        <v>2200</v>
      </c>
      <c r="B206" s="253">
        <v>375081534.13</v>
      </c>
      <c r="C206" s="252"/>
      <c r="D206" s="252"/>
      <c r="E206" s="252"/>
      <c r="F206" s="253">
        <v>375081534.13</v>
      </c>
      <c r="G206" s="254"/>
    </row>
    <row r="207" spans="1:12" s="238" customFormat="1" ht="12" hidden="1" customHeight="1" outlineLevel="3" x14ac:dyDescent="0.2">
      <c r="A207" s="251">
        <v>2210</v>
      </c>
      <c r="B207" s="253">
        <v>375081534.13</v>
      </c>
      <c r="C207" s="252"/>
      <c r="D207" s="252"/>
      <c r="E207" s="252"/>
      <c r="F207" s="253">
        <v>375081534.13</v>
      </c>
      <c r="G207" s="254"/>
    </row>
    <row r="208" spans="1:12" s="238" customFormat="1" ht="12" hidden="1" customHeight="1" outlineLevel="4" collapsed="1" x14ac:dyDescent="0.2">
      <c r="A208" s="255" t="s">
        <v>372</v>
      </c>
      <c r="B208" s="253">
        <v>375081534.13</v>
      </c>
      <c r="C208" s="252"/>
      <c r="D208" s="252"/>
      <c r="E208" s="252"/>
      <c r="F208" s="253">
        <v>375081534.13</v>
      </c>
      <c r="G208" s="254"/>
    </row>
    <row r="209" spans="1:12" s="238" customFormat="1" ht="12" hidden="1" customHeight="1" outlineLevel="1" x14ac:dyDescent="0.2">
      <c r="A209" s="256" t="s">
        <v>367</v>
      </c>
      <c r="B209" s="258">
        <v>375081534.13</v>
      </c>
      <c r="C209" s="257"/>
      <c r="D209" s="257"/>
      <c r="E209" s="257"/>
      <c r="F209" s="258">
        <v>375081534.13</v>
      </c>
      <c r="G209" s="259"/>
    </row>
    <row r="210" spans="1:12" ht="12" customHeight="1" x14ac:dyDescent="0.2">
      <c r="A210" s="260" t="s">
        <v>367</v>
      </c>
      <c r="B210" s="258">
        <v>375081534.13</v>
      </c>
      <c r="C210" s="257"/>
      <c r="D210" s="257"/>
      <c r="E210" s="257"/>
      <c r="F210" s="258">
        <v>375081534.13</v>
      </c>
      <c r="G210" s="259"/>
    </row>
    <row r="211" spans="1:12" ht="24" customHeight="1" collapsed="1" x14ac:dyDescent="0.2">
      <c r="A211" s="247" t="s">
        <v>411</v>
      </c>
      <c r="B211" s="248"/>
      <c r="C211" s="248"/>
      <c r="D211" s="248"/>
      <c r="E211" s="248"/>
      <c r="F211" s="248"/>
      <c r="G211" s="249"/>
    </row>
    <row r="212" spans="1:12" s="238" customFormat="1" ht="12" hidden="1" customHeight="1" outlineLevel="1" x14ac:dyDescent="0.2">
      <c r="A212" s="250" t="s">
        <v>403</v>
      </c>
      <c r="B212" s="248"/>
      <c r="C212" s="248"/>
      <c r="D212" s="248"/>
      <c r="E212" s="248"/>
      <c r="F212" s="248"/>
      <c r="G212" s="249"/>
    </row>
    <row r="213" spans="1:12" s="238" customFormat="1" ht="12" hidden="1" customHeight="1" outlineLevel="2" x14ac:dyDescent="0.2">
      <c r="A213" s="251">
        <v>1600</v>
      </c>
      <c r="B213" s="252"/>
      <c r="C213" s="252"/>
      <c r="D213" s="253">
        <v>29280</v>
      </c>
      <c r="E213" s="253">
        <v>29280</v>
      </c>
      <c r="F213" s="252"/>
      <c r="G213" s="254"/>
    </row>
    <row r="214" spans="1:12" s="238" customFormat="1" ht="12" hidden="1" customHeight="1" outlineLevel="3" x14ac:dyDescent="0.2">
      <c r="A214" s="251">
        <v>1610</v>
      </c>
      <c r="B214" s="252"/>
      <c r="C214" s="252"/>
      <c r="D214" s="253">
        <v>29280</v>
      </c>
      <c r="E214" s="253">
        <v>29280</v>
      </c>
      <c r="F214" s="252"/>
      <c r="G214" s="254"/>
    </row>
    <row r="215" spans="1:12" s="238" customFormat="1" ht="12" hidden="1" customHeight="1" outlineLevel="4" x14ac:dyDescent="0.2">
      <c r="A215" s="251">
        <v>1612</v>
      </c>
      <c r="B215" s="252"/>
      <c r="C215" s="252"/>
      <c r="D215" s="253">
        <v>29280</v>
      </c>
      <c r="E215" s="253">
        <v>29280</v>
      </c>
      <c r="F215" s="252"/>
      <c r="G215" s="254"/>
    </row>
    <row r="216" spans="1:12" s="238" customFormat="1" ht="12" hidden="1" customHeight="1" outlineLevel="5" x14ac:dyDescent="0.2">
      <c r="A216" s="255" t="s">
        <v>366</v>
      </c>
      <c r="B216" s="252"/>
      <c r="C216" s="252"/>
      <c r="D216" s="253">
        <v>29280</v>
      </c>
      <c r="E216" s="253">
        <v>29280</v>
      </c>
      <c r="F216" s="252"/>
      <c r="G216" s="254"/>
    </row>
    <row r="217" spans="1:12" s="238" customFormat="1" ht="12" hidden="1" customHeight="1" outlineLevel="2" x14ac:dyDescent="0.2">
      <c r="A217" s="251">
        <v>3300</v>
      </c>
      <c r="B217" s="252"/>
      <c r="C217" s="252"/>
      <c r="D217" s="253">
        <v>29280</v>
      </c>
      <c r="E217" s="253">
        <v>29280</v>
      </c>
      <c r="F217" s="252"/>
      <c r="G217" s="254"/>
    </row>
    <row r="218" spans="1:12" s="238" customFormat="1" ht="12" hidden="1" customHeight="1" outlineLevel="3" x14ac:dyDescent="0.2">
      <c r="A218" s="251">
        <v>3310</v>
      </c>
      <c r="B218" s="252"/>
      <c r="C218" s="252"/>
      <c r="D218" s="253">
        <v>29280</v>
      </c>
      <c r="E218" s="253">
        <v>29280</v>
      </c>
      <c r="F218" s="252"/>
      <c r="G218" s="254"/>
    </row>
    <row r="219" spans="1:12" s="238" customFormat="1" ht="12" hidden="1" customHeight="1" outlineLevel="4" collapsed="1" x14ac:dyDescent="0.2">
      <c r="A219" s="255" t="s">
        <v>378</v>
      </c>
      <c r="B219" s="252"/>
      <c r="C219" s="252"/>
      <c r="D219" s="253">
        <v>29280</v>
      </c>
      <c r="E219" s="253">
        <v>29280</v>
      </c>
      <c r="F219" s="252"/>
      <c r="G219" s="254"/>
    </row>
    <row r="220" spans="1:12" s="238" customFormat="1" ht="12" hidden="1" customHeight="1" outlineLevel="1" x14ac:dyDescent="0.2">
      <c r="A220" s="256" t="s">
        <v>367</v>
      </c>
      <c r="B220" s="257"/>
      <c r="C220" s="257"/>
      <c r="D220" s="258">
        <v>58560</v>
      </c>
      <c r="E220" s="258">
        <v>58560</v>
      </c>
      <c r="F220" s="257"/>
      <c r="G220" s="259"/>
    </row>
    <row r="221" spans="1:12" ht="12" customHeight="1" x14ac:dyDescent="0.2">
      <c r="A221" s="260" t="s">
        <v>367</v>
      </c>
      <c r="B221" s="257"/>
      <c r="C221" s="257"/>
      <c r="D221" s="258">
        <v>58560</v>
      </c>
      <c r="E221" s="258">
        <v>58560</v>
      </c>
      <c r="F221" s="257"/>
      <c r="G221" s="259"/>
    </row>
    <row r="222" spans="1:12" ht="12" customHeight="1" x14ac:dyDescent="0.2">
      <c r="A222" s="322" t="s">
        <v>412</v>
      </c>
      <c r="B222" s="248"/>
      <c r="C222" s="248"/>
      <c r="D222" s="248"/>
      <c r="E222" s="248"/>
      <c r="F222" s="248"/>
      <c r="G222" s="249"/>
    </row>
    <row r="223" spans="1:12" s="238" customFormat="1" ht="15" outlineLevel="1" x14ac:dyDescent="0.25">
      <c r="A223" s="250" t="s">
        <v>413</v>
      </c>
      <c r="B223" s="248"/>
      <c r="C223" s="248"/>
      <c r="D223" s="248"/>
      <c r="E223" s="248"/>
      <c r="F223" s="248"/>
      <c r="G223" s="249"/>
      <c r="I223" s="312" t="s">
        <v>460</v>
      </c>
      <c r="J223" s="309"/>
      <c r="K223" s="309"/>
      <c r="L223" s="309"/>
    </row>
    <row r="224" spans="1:12" s="238" customFormat="1" ht="12" customHeight="1" outlineLevel="2" x14ac:dyDescent="0.2">
      <c r="A224" s="251">
        <v>1200</v>
      </c>
      <c r="B224" s="253">
        <v>2884</v>
      </c>
      <c r="C224" s="252"/>
      <c r="D224" s="253">
        <v>5768</v>
      </c>
      <c r="E224" s="253">
        <v>8652</v>
      </c>
      <c r="F224" s="252"/>
      <c r="G224" s="254"/>
      <c r="I224" s="313" t="s">
        <v>359</v>
      </c>
      <c r="J224" s="309"/>
      <c r="K224" s="309"/>
      <c r="L224" s="309"/>
    </row>
    <row r="225" spans="1:12" s="238" customFormat="1" ht="12" customHeight="1" outlineLevel="3" collapsed="1" x14ac:dyDescent="0.2">
      <c r="A225" s="251">
        <v>1260</v>
      </c>
      <c r="B225" s="253">
        <v>2884</v>
      </c>
      <c r="C225" s="252"/>
      <c r="D225" s="253">
        <v>5768</v>
      </c>
      <c r="E225" s="253">
        <v>8652</v>
      </c>
      <c r="F225" s="252"/>
      <c r="G225" s="254"/>
      <c r="I225" s="310" t="s">
        <v>449</v>
      </c>
      <c r="J225" s="310"/>
      <c r="K225" s="310"/>
      <c r="L225" s="310"/>
    </row>
    <row r="226" spans="1:12" s="238" customFormat="1" ht="12" customHeight="1" outlineLevel="1" x14ac:dyDescent="0.2">
      <c r="A226" s="256" t="s">
        <v>367</v>
      </c>
      <c r="B226" s="258">
        <v>2884</v>
      </c>
      <c r="C226" s="257"/>
      <c r="D226" s="258">
        <v>5768</v>
      </c>
      <c r="E226" s="258">
        <v>8652</v>
      </c>
      <c r="F226" s="257"/>
      <c r="G226" s="259"/>
      <c r="I226" s="310" t="s">
        <v>450</v>
      </c>
      <c r="J226" s="310"/>
      <c r="K226" s="310"/>
      <c r="L226" s="310"/>
    </row>
    <row r="227" spans="1:12" s="238" customFormat="1" ht="12" customHeight="1" outlineLevel="1" x14ac:dyDescent="0.2">
      <c r="A227" s="256"/>
      <c r="B227" s="258"/>
      <c r="C227" s="257"/>
      <c r="D227" s="258"/>
      <c r="E227" s="258"/>
      <c r="F227" s="257"/>
      <c r="G227" s="259"/>
      <c r="I227" s="311" t="s">
        <v>474</v>
      </c>
      <c r="J227" s="311"/>
      <c r="K227" s="311"/>
      <c r="L227" s="311"/>
    </row>
    <row r="228" spans="1:12" s="238" customFormat="1" ht="12" customHeight="1" outlineLevel="1" thickBot="1" x14ac:dyDescent="0.25">
      <c r="A228" s="256"/>
      <c r="B228" s="258"/>
      <c r="C228" s="257"/>
      <c r="D228" s="258"/>
      <c r="E228" s="258"/>
      <c r="F228" s="257"/>
      <c r="G228" s="259"/>
      <c r="I228" s="272"/>
      <c r="J228" s="272"/>
      <c r="K228" s="272"/>
      <c r="L228" s="272"/>
    </row>
    <row r="229" spans="1:12" s="238" customFormat="1" ht="12" customHeight="1" outlineLevel="1" x14ac:dyDescent="0.2">
      <c r="A229" s="256"/>
      <c r="B229" s="258"/>
      <c r="C229" s="257"/>
      <c r="D229" s="258"/>
      <c r="E229" s="258"/>
      <c r="F229" s="257"/>
      <c r="G229" s="259"/>
      <c r="I229" s="274" t="s">
        <v>94</v>
      </c>
      <c r="J229" s="275" t="s">
        <v>452</v>
      </c>
      <c r="K229" s="275" t="s">
        <v>453</v>
      </c>
      <c r="L229" s="276" t="s">
        <v>454</v>
      </c>
    </row>
    <row r="230" spans="1:12" s="238" customFormat="1" ht="12" customHeight="1" outlineLevel="1" thickBot="1" x14ac:dyDescent="0.25">
      <c r="A230" s="256"/>
      <c r="B230" s="258"/>
      <c r="C230" s="257"/>
      <c r="D230" s="258"/>
      <c r="E230" s="258"/>
      <c r="F230" s="257"/>
      <c r="G230" s="259"/>
      <c r="I230" s="277"/>
      <c r="J230" s="278"/>
      <c r="K230" s="278"/>
      <c r="L230" s="279"/>
    </row>
    <row r="231" spans="1:12" s="238" customFormat="1" ht="12" customHeight="1" outlineLevel="1" thickBot="1" x14ac:dyDescent="0.25">
      <c r="A231" s="256"/>
      <c r="B231" s="258"/>
      <c r="C231" s="257"/>
      <c r="D231" s="258"/>
      <c r="E231" s="258"/>
      <c r="F231" s="257"/>
      <c r="G231" s="259"/>
      <c r="I231" s="280"/>
      <c r="J231" s="281" t="s">
        <v>455</v>
      </c>
      <c r="K231" s="282">
        <v>2884</v>
      </c>
      <c r="L231" s="283"/>
    </row>
    <row r="232" spans="1:12" s="238" customFormat="1" ht="12" customHeight="1" outlineLevel="1" x14ac:dyDescent="0.2">
      <c r="A232" s="256"/>
      <c r="B232" s="258"/>
      <c r="C232" s="257"/>
      <c r="D232" s="258"/>
      <c r="E232" s="258"/>
      <c r="F232" s="257"/>
      <c r="G232" s="259"/>
      <c r="I232" s="284" t="s">
        <v>475</v>
      </c>
      <c r="J232" s="285" t="s">
        <v>455</v>
      </c>
      <c r="K232" s="286">
        <v>2884</v>
      </c>
      <c r="L232" s="287"/>
    </row>
    <row r="233" spans="1:12" s="238" customFormat="1" ht="12" customHeight="1" outlineLevel="1" x14ac:dyDescent="0.2">
      <c r="A233" s="256"/>
      <c r="B233" s="258"/>
      <c r="C233" s="257"/>
      <c r="D233" s="258"/>
      <c r="E233" s="258"/>
      <c r="F233" s="257"/>
      <c r="G233" s="259"/>
      <c r="I233" s="292"/>
      <c r="J233" s="293">
        <v>3100</v>
      </c>
      <c r="K233" s="336">
        <v>618</v>
      </c>
      <c r="L233" s="297"/>
    </row>
    <row r="234" spans="1:12" s="238" customFormat="1" ht="12" customHeight="1" outlineLevel="1" x14ac:dyDescent="0.2">
      <c r="A234" s="256"/>
      <c r="B234" s="258"/>
      <c r="C234" s="257"/>
      <c r="D234" s="258"/>
      <c r="E234" s="258"/>
      <c r="F234" s="257"/>
      <c r="G234" s="259"/>
      <c r="I234" s="292"/>
      <c r="J234" s="293">
        <v>3130</v>
      </c>
      <c r="K234" s="336">
        <v>618</v>
      </c>
      <c r="L234" s="297"/>
    </row>
    <row r="235" spans="1:12" s="238" customFormat="1" ht="12" customHeight="1" outlineLevel="1" x14ac:dyDescent="0.2">
      <c r="A235" s="256"/>
      <c r="B235" s="258"/>
      <c r="C235" s="257"/>
      <c r="D235" s="258"/>
      <c r="E235" s="258"/>
      <c r="F235" s="257"/>
      <c r="G235" s="259"/>
      <c r="I235" s="292"/>
      <c r="J235" s="298" t="s">
        <v>458</v>
      </c>
      <c r="K235" s="336">
        <v>618</v>
      </c>
      <c r="L235" s="297"/>
    </row>
    <row r="236" spans="1:12" s="238" customFormat="1" ht="12" customHeight="1" outlineLevel="1" x14ac:dyDescent="0.2">
      <c r="A236" s="256"/>
      <c r="B236" s="258"/>
      <c r="C236" s="257"/>
      <c r="D236" s="258"/>
      <c r="E236" s="258"/>
      <c r="F236" s="257"/>
      <c r="G236" s="259"/>
      <c r="I236" s="292"/>
      <c r="J236" s="293">
        <v>3500</v>
      </c>
      <c r="K236" s="294"/>
      <c r="L236" s="295">
        <v>8652</v>
      </c>
    </row>
    <row r="237" spans="1:12" s="238" customFormat="1" ht="12" customHeight="1" outlineLevel="1" x14ac:dyDescent="0.2">
      <c r="A237" s="256"/>
      <c r="B237" s="258"/>
      <c r="C237" s="257"/>
      <c r="D237" s="258"/>
      <c r="E237" s="258"/>
      <c r="F237" s="257"/>
      <c r="G237" s="259"/>
      <c r="I237" s="292"/>
      <c r="J237" s="293">
        <v>3510</v>
      </c>
      <c r="K237" s="294"/>
      <c r="L237" s="295">
        <v>8652</v>
      </c>
    </row>
    <row r="238" spans="1:12" s="238" customFormat="1" ht="12" customHeight="1" outlineLevel="1" x14ac:dyDescent="0.2">
      <c r="A238" s="256"/>
      <c r="B238" s="258"/>
      <c r="C238" s="257"/>
      <c r="D238" s="258"/>
      <c r="E238" s="258"/>
      <c r="F238" s="257"/>
      <c r="G238" s="259"/>
      <c r="I238" s="292"/>
      <c r="J238" s="298" t="s">
        <v>384</v>
      </c>
      <c r="K238" s="294"/>
      <c r="L238" s="295">
        <v>8652</v>
      </c>
    </row>
    <row r="239" spans="1:12" s="238" customFormat="1" ht="12" customHeight="1" outlineLevel="1" x14ac:dyDescent="0.2">
      <c r="A239" s="256"/>
      <c r="B239" s="258"/>
      <c r="C239" s="257"/>
      <c r="D239" s="258"/>
      <c r="E239" s="258"/>
      <c r="F239" s="257"/>
      <c r="G239" s="259"/>
      <c r="I239" s="292"/>
      <c r="J239" s="293">
        <v>6000</v>
      </c>
      <c r="K239" s="296">
        <v>5150</v>
      </c>
      <c r="L239" s="297"/>
    </row>
    <row r="240" spans="1:12" s="238" customFormat="1" ht="12" customHeight="1" outlineLevel="1" x14ac:dyDescent="0.2">
      <c r="A240" s="256"/>
      <c r="B240" s="258"/>
      <c r="C240" s="257"/>
      <c r="D240" s="258"/>
      <c r="E240" s="258"/>
      <c r="F240" s="257"/>
      <c r="G240" s="259"/>
      <c r="I240" s="292"/>
      <c r="J240" s="314">
        <v>6010</v>
      </c>
      <c r="K240" s="315">
        <v>5150</v>
      </c>
      <c r="L240" s="297"/>
    </row>
    <row r="241" spans="1:22" s="238" customFormat="1" ht="12" customHeight="1" outlineLevel="1" x14ac:dyDescent="0.2">
      <c r="A241" s="256"/>
      <c r="B241" s="258"/>
      <c r="C241" s="257"/>
      <c r="D241" s="258"/>
      <c r="E241" s="258"/>
      <c r="F241" s="257"/>
      <c r="G241" s="259"/>
      <c r="I241" s="288"/>
      <c r="J241" s="289" t="s">
        <v>97</v>
      </c>
      <c r="K241" s="299">
        <v>5768</v>
      </c>
      <c r="L241" s="300">
        <v>8652</v>
      </c>
    </row>
    <row r="242" spans="1:22" s="238" customFormat="1" ht="12" customHeight="1" outlineLevel="1" thickBot="1" x14ac:dyDescent="0.25">
      <c r="A242" s="256"/>
      <c r="B242" s="258"/>
      <c r="C242" s="257"/>
      <c r="D242" s="258"/>
      <c r="E242" s="258"/>
      <c r="F242" s="257"/>
      <c r="G242" s="259"/>
      <c r="I242" s="284"/>
      <c r="J242" s="285" t="s">
        <v>457</v>
      </c>
      <c r="K242" s="317"/>
      <c r="L242" s="287"/>
    </row>
    <row r="243" spans="1:22" s="238" customFormat="1" ht="12" customHeight="1" outlineLevel="1" x14ac:dyDescent="0.2">
      <c r="A243" s="256"/>
      <c r="B243" s="258"/>
      <c r="C243" s="257"/>
      <c r="D243" s="258"/>
      <c r="E243" s="258"/>
      <c r="F243" s="257"/>
      <c r="G243" s="259"/>
      <c r="I243" s="301" t="s">
        <v>367</v>
      </c>
      <c r="J243" s="302" t="s">
        <v>97</v>
      </c>
      <c r="K243" s="303">
        <v>5768</v>
      </c>
      <c r="L243" s="304">
        <v>8652</v>
      </c>
    </row>
    <row r="244" spans="1:22" s="238" customFormat="1" ht="12" customHeight="1" outlineLevel="1" thickBot="1" x14ac:dyDescent="0.25">
      <c r="A244" s="256"/>
      <c r="B244" s="258"/>
      <c r="C244" s="257"/>
      <c r="D244" s="258"/>
      <c r="E244" s="258"/>
      <c r="F244" s="257"/>
      <c r="G244" s="259"/>
      <c r="I244" s="305"/>
      <c r="J244" s="306" t="s">
        <v>457</v>
      </c>
      <c r="K244" s="319"/>
      <c r="L244" s="308"/>
    </row>
    <row r="245" spans="1:22" ht="12" customHeight="1" x14ac:dyDescent="0.2">
      <c r="A245" s="260" t="s">
        <v>367</v>
      </c>
      <c r="B245" s="258">
        <v>2884</v>
      </c>
      <c r="C245" s="257"/>
      <c r="D245" s="258">
        <v>5768</v>
      </c>
      <c r="E245" s="258">
        <v>8652</v>
      </c>
      <c r="F245" s="257"/>
      <c r="G245" s="259"/>
    </row>
    <row r="246" spans="1:22" ht="36" customHeight="1" x14ac:dyDescent="0.2">
      <c r="A246" s="322" t="s">
        <v>414</v>
      </c>
      <c r="B246" s="248"/>
      <c r="C246" s="248"/>
      <c r="D246" s="248"/>
      <c r="E246" s="248"/>
      <c r="F246" s="248"/>
      <c r="G246" s="249"/>
    </row>
    <row r="247" spans="1:22" s="238" customFormat="1" ht="24" customHeight="1" outlineLevel="1" x14ac:dyDescent="0.25">
      <c r="A247" s="250" t="s">
        <v>415</v>
      </c>
      <c r="B247" s="248"/>
      <c r="C247" s="248"/>
      <c r="D247" s="248"/>
      <c r="E247" s="248"/>
      <c r="F247" s="248"/>
      <c r="G247" s="249"/>
      <c r="I247" s="312" t="s">
        <v>461</v>
      </c>
      <c r="J247" s="309"/>
      <c r="K247" s="309"/>
      <c r="L247" s="309"/>
      <c r="N247" s="312" t="s">
        <v>448</v>
      </c>
      <c r="O247" s="309"/>
      <c r="P247" s="309"/>
      <c r="Q247" s="309"/>
      <c r="S247" s="312" t="s">
        <v>466</v>
      </c>
      <c r="T247" s="309"/>
      <c r="U247" s="309"/>
      <c r="V247" s="309"/>
    </row>
    <row r="248" spans="1:22" s="238" customFormat="1" ht="12" customHeight="1" outlineLevel="2" x14ac:dyDescent="0.2">
      <c r="A248" s="251">
        <v>1600</v>
      </c>
      <c r="B248" s="252"/>
      <c r="C248" s="252"/>
      <c r="D248" s="253">
        <v>199999.55</v>
      </c>
      <c r="E248" s="253">
        <v>199999.55</v>
      </c>
      <c r="F248" s="252"/>
      <c r="G248" s="254"/>
      <c r="I248" s="313" t="s">
        <v>359</v>
      </c>
      <c r="J248" s="309"/>
      <c r="K248" s="309"/>
      <c r="L248" s="309"/>
      <c r="N248" s="313" t="s">
        <v>359</v>
      </c>
      <c r="O248" s="309"/>
      <c r="P248" s="309"/>
      <c r="Q248" s="309"/>
      <c r="S248" s="313" t="s">
        <v>359</v>
      </c>
      <c r="T248" s="309"/>
      <c r="U248" s="309"/>
      <c r="V248" s="309"/>
    </row>
    <row r="249" spans="1:22" s="238" customFormat="1" ht="12" customHeight="1" outlineLevel="3" x14ac:dyDescent="0.2">
      <c r="A249" s="251">
        <v>1610</v>
      </c>
      <c r="B249" s="252"/>
      <c r="C249" s="252"/>
      <c r="D249" s="253">
        <v>199999.55</v>
      </c>
      <c r="E249" s="253">
        <v>199999.55</v>
      </c>
      <c r="F249" s="252"/>
      <c r="G249" s="254"/>
      <c r="I249" s="310" t="s">
        <v>449</v>
      </c>
      <c r="J249" s="310"/>
      <c r="K249" s="310"/>
      <c r="L249" s="310"/>
      <c r="N249" s="310" t="s">
        <v>449</v>
      </c>
      <c r="O249" s="310"/>
      <c r="P249" s="310"/>
      <c r="Q249" s="310"/>
      <c r="S249" s="310" t="s">
        <v>449</v>
      </c>
      <c r="T249" s="310"/>
      <c r="U249" s="310"/>
      <c r="V249" s="310"/>
    </row>
    <row r="250" spans="1:22" s="238" customFormat="1" ht="12" customHeight="1" outlineLevel="4" x14ac:dyDescent="0.2">
      <c r="A250" s="251">
        <v>1612</v>
      </c>
      <c r="B250" s="252"/>
      <c r="C250" s="252"/>
      <c r="D250" s="253">
        <v>199999.55</v>
      </c>
      <c r="E250" s="253">
        <v>199999.55</v>
      </c>
      <c r="F250" s="252"/>
      <c r="G250" s="254"/>
      <c r="I250" s="310" t="s">
        <v>450</v>
      </c>
      <c r="J250" s="310"/>
      <c r="K250" s="310"/>
      <c r="L250" s="310"/>
      <c r="N250" s="310" t="s">
        <v>450</v>
      </c>
      <c r="O250" s="310"/>
      <c r="P250" s="310"/>
      <c r="Q250" s="310"/>
      <c r="S250" s="310" t="s">
        <v>450</v>
      </c>
      <c r="T250" s="310"/>
      <c r="U250" s="310"/>
      <c r="V250" s="310"/>
    </row>
    <row r="251" spans="1:22" s="238" customFormat="1" ht="12" customHeight="1" outlineLevel="5" x14ac:dyDescent="0.2">
      <c r="A251" s="255" t="s">
        <v>366</v>
      </c>
      <c r="B251" s="252"/>
      <c r="C251" s="252"/>
      <c r="D251" s="253">
        <v>199999.55</v>
      </c>
      <c r="E251" s="253">
        <v>199999.55</v>
      </c>
      <c r="F251" s="252"/>
      <c r="G251" s="254"/>
      <c r="I251" s="311" t="s">
        <v>476</v>
      </c>
      <c r="J251" s="311"/>
      <c r="K251" s="311"/>
      <c r="L251" s="311"/>
      <c r="N251" s="311" t="s">
        <v>476</v>
      </c>
      <c r="O251" s="311"/>
      <c r="P251" s="311"/>
      <c r="Q251" s="311"/>
      <c r="S251" s="311" t="s">
        <v>476</v>
      </c>
      <c r="T251" s="311"/>
      <c r="U251" s="311"/>
      <c r="V251" s="311"/>
    </row>
    <row r="252" spans="1:22" s="238" customFormat="1" ht="12" customHeight="1" outlineLevel="2" thickBot="1" x14ac:dyDescent="0.25">
      <c r="A252" s="251">
        <v>3300</v>
      </c>
      <c r="B252" s="252"/>
      <c r="C252" s="253">
        <v>138609.46</v>
      </c>
      <c r="D252" s="253">
        <v>338609.01</v>
      </c>
      <c r="E252" s="253">
        <v>1039232.09</v>
      </c>
      <c r="F252" s="252"/>
      <c r="G252" s="261">
        <v>839232.54</v>
      </c>
      <c r="I252" s="272"/>
      <c r="J252" s="272"/>
      <c r="K252" s="272"/>
      <c r="L252" s="272"/>
      <c r="N252" s="272"/>
      <c r="O252" s="272"/>
      <c r="P252" s="272"/>
      <c r="Q252" s="272"/>
      <c r="S252" s="272"/>
      <c r="T252" s="272"/>
      <c r="U252" s="272"/>
      <c r="V252" s="272"/>
    </row>
    <row r="253" spans="1:22" s="238" customFormat="1" ht="12" customHeight="1" outlineLevel="3" x14ac:dyDescent="0.2">
      <c r="A253" s="251">
        <v>3310</v>
      </c>
      <c r="B253" s="252"/>
      <c r="C253" s="253">
        <v>138609.46</v>
      </c>
      <c r="D253" s="253">
        <v>338609.01</v>
      </c>
      <c r="E253" s="253">
        <v>1039232.09</v>
      </c>
      <c r="F253" s="252"/>
      <c r="G253" s="261">
        <v>839232.54</v>
      </c>
      <c r="I253" s="274" t="s">
        <v>94</v>
      </c>
      <c r="J253" s="275" t="s">
        <v>452</v>
      </c>
      <c r="K253" s="275" t="s">
        <v>453</v>
      </c>
      <c r="L253" s="276" t="s">
        <v>454</v>
      </c>
      <c r="N253" s="274" t="s">
        <v>94</v>
      </c>
      <c r="O253" s="275" t="s">
        <v>452</v>
      </c>
      <c r="P253" s="275" t="s">
        <v>453</v>
      </c>
      <c r="Q253" s="276" t="s">
        <v>454</v>
      </c>
      <c r="S253" s="274" t="s">
        <v>94</v>
      </c>
      <c r="T253" s="275" t="s">
        <v>452</v>
      </c>
      <c r="U253" s="275" t="s">
        <v>453</v>
      </c>
      <c r="V253" s="276" t="s">
        <v>454</v>
      </c>
    </row>
    <row r="254" spans="1:22" s="238" customFormat="1" ht="12" customHeight="1" outlineLevel="4" collapsed="1" thickBot="1" x14ac:dyDescent="0.25">
      <c r="A254" s="255" t="s">
        <v>378</v>
      </c>
      <c r="B254" s="252"/>
      <c r="C254" s="253">
        <v>138609.46</v>
      </c>
      <c r="D254" s="253">
        <v>338609.01</v>
      </c>
      <c r="E254" s="253">
        <v>1039232.09</v>
      </c>
      <c r="F254" s="252"/>
      <c r="G254" s="261">
        <v>839232.54</v>
      </c>
      <c r="I254" s="277"/>
      <c r="J254" s="278"/>
      <c r="K254" s="278"/>
      <c r="L254" s="279"/>
      <c r="N254" s="277"/>
      <c r="O254" s="278"/>
      <c r="P254" s="278"/>
      <c r="Q254" s="279"/>
      <c r="S254" s="277"/>
      <c r="T254" s="278"/>
      <c r="U254" s="278"/>
      <c r="V254" s="279"/>
    </row>
    <row r="255" spans="1:22" s="238" customFormat="1" ht="12" customHeight="1" outlineLevel="1" thickBot="1" x14ac:dyDescent="0.25">
      <c r="A255" s="256" t="s">
        <v>367</v>
      </c>
      <c r="B255" s="257"/>
      <c r="C255" s="258">
        <v>138609.46</v>
      </c>
      <c r="D255" s="258">
        <v>538608.56000000006</v>
      </c>
      <c r="E255" s="258">
        <v>1239231.6399999999</v>
      </c>
      <c r="F255" s="257"/>
      <c r="G255" s="262">
        <v>839232.54</v>
      </c>
      <c r="I255" s="280"/>
      <c r="J255" s="281" t="s">
        <v>455</v>
      </c>
      <c r="K255" s="318"/>
      <c r="L255" s="323">
        <v>138609.46</v>
      </c>
      <c r="N255" s="280"/>
      <c r="O255" s="281" t="s">
        <v>455</v>
      </c>
      <c r="P255" s="318"/>
      <c r="Q255" s="283"/>
      <c r="S255" s="280"/>
      <c r="T255" s="281" t="s">
        <v>455</v>
      </c>
      <c r="U255" s="282">
        <v>566582664.85000002</v>
      </c>
      <c r="V255" s="283"/>
    </row>
    <row r="256" spans="1:22" s="238" customFormat="1" ht="24" customHeight="1" outlineLevel="1" x14ac:dyDescent="0.2">
      <c r="A256" s="250" t="s">
        <v>416</v>
      </c>
      <c r="B256" s="248"/>
      <c r="C256" s="248"/>
      <c r="D256" s="248"/>
      <c r="E256" s="248"/>
      <c r="F256" s="248"/>
      <c r="G256" s="249"/>
      <c r="I256" s="284" t="s">
        <v>415</v>
      </c>
      <c r="J256" s="285" t="s">
        <v>455</v>
      </c>
      <c r="K256" s="317"/>
      <c r="L256" s="324">
        <v>138609.46</v>
      </c>
      <c r="N256" s="284" t="s">
        <v>416</v>
      </c>
      <c r="O256" s="285" t="s">
        <v>455</v>
      </c>
      <c r="P256" s="317"/>
      <c r="Q256" s="287"/>
      <c r="S256" s="284" t="s">
        <v>418</v>
      </c>
      <c r="T256" s="285" t="s">
        <v>455</v>
      </c>
      <c r="U256" s="286">
        <v>4147416.06</v>
      </c>
      <c r="V256" s="287"/>
    </row>
    <row r="257" spans="1:22" s="238" customFormat="1" ht="12" customHeight="1" outlineLevel="2" x14ac:dyDescent="0.2">
      <c r="A257" s="251">
        <v>1200</v>
      </c>
      <c r="B257" s="252"/>
      <c r="C257" s="252"/>
      <c r="D257" s="253">
        <v>790382.52</v>
      </c>
      <c r="E257" s="252"/>
      <c r="F257" s="253">
        <v>790382.52</v>
      </c>
      <c r="G257" s="254"/>
      <c r="I257" s="292"/>
      <c r="J257" s="293">
        <v>1000</v>
      </c>
      <c r="K257" s="296">
        <v>138609.46</v>
      </c>
      <c r="L257" s="297"/>
      <c r="N257" s="292"/>
      <c r="O257" s="293">
        <v>3100</v>
      </c>
      <c r="P257" s="296">
        <v>84683.839999999997</v>
      </c>
      <c r="Q257" s="297"/>
      <c r="S257" s="292"/>
      <c r="T257" s="293">
        <v>1000</v>
      </c>
      <c r="U257" s="296">
        <v>48205790</v>
      </c>
      <c r="V257" s="295">
        <v>595554650</v>
      </c>
    </row>
    <row r="258" spans="1:22" s="238" customFormat="1" ht="12" customHeight="1" outlineLevel="3" x14ac:dyDescent="0.2">
      <c r="A258" s="251">
        <v>1210</v>
      </c>
      <c r="B258" s="252"/>
      <c r="C258" s="252"/>
      <c r="D258" s="253">
        <v>790382.52</v>
      </c>
      <c r="E258" s="252"/>
      <c r="F258" s="253">
        <v>790382.52</v>
      </c>
      <c r="G258" s="254"/>
      <c r="I258" s="292"/>
      <c r="J258" s="293">
        <v>1030</v>
      </c>
      <c r="K258" s="296">
        <v>138609.46</v>
      </c>
      <c r="L258" s="297"/>
      <c r="N258" s="292"/>
      <c r="O258" s="293">
        <v>3130</v>
      </c>
      <c r="P258" s="296">
        <v>84683.839999999997</v>
      </c>
      <c r="Q258" s="297"/>
      <c r="S258" s="292"/>
      <c r="T258" s="293">
        <v>1030</v>
      </c>
      <c r="U258" s="296">
        <v>48205790</v>
      </c>
      <c r="V258" s="295">
        <v>595554650</v>
      </c>
    </row>
    <row r="259" spans="1:22" s="238" customFormat="1" ht="12" customHeight="1" outlineLevel="4" collapsed="1" x14ac:dyDescent="0.2">
      <c r="A259" s="255" t="s">
        <v>374</v>
      </c>
      <c r="B259" s="252"/>
      <c r="C259" s="252"/>
      <c r="D259" s="253">
        <v>790382.52</v>
      </c>
      <c r="E259" s="252"/>
      <c r="F259" s="253">
        <v>790382.52</v>
      </c>
      <c r="G259" s="254"/>
      <c r="I259" s="292"/>
      <c r="J259" s="293">
        <v>1031</v>
      </c>
      <c r="K259" s="296">
        <v>138609.46</v>
      </c>
      <c r="L259" s="297"/>
      <c r="N259" s="292"/>
      <c r="O259" s="298" t="s">
        <v>458</v>
      </c>
      <c r="P259" s="296">
        <v>84683.839999999997</v>
      </c>
      <c r="Q259" s="297"/>
      <c r="S259" s="292"/>
      <c r="T259" s="293">
        <v>1031</v>
      </c>
      <c r="U259" s="296">
        <v>48205790</v>
      </c>
      <c r="V259" s="295">
        <v>595554650</v>
      </c>
    </row>
    <row r="260" spans="1:22" s="238" customFormat="1" ht="12" customHeight="1" outlineLevel="1" x14ac:dyDescent="0.2">
      <c r="A260" s="256" t="s">
        <v>367</v>
      </c>
      <c r="B260" s="257"/>
      <c r="C260" s="257"/>
      <c r="D260" s="258">
        <v>790382.52</v>
      </c>
      <c r="E260" s="257"/>
      <c r="F260" s="258">
        <v>790382.52</v>
      </c>
      <c r="G260" s="259"/>
      <c r="I260" s="292"/>
      <c r="J260" s="293">
        <v>1400</v>
      </c>
      <c r="K260" s="294"/>
      <c r="L260" s="295">
        <v>74545.710000000006</v>
      </c>
      <c r="N260" s="292"/>
      <c r="O260" s="293">
        <v>6200</v>
      </c>
      <c r="P260" s="296">
        <v>705698.68</v>
      </c>
      <c r="Q260" s="297"/>
      <c r="S260" s="292"/>
      <c r="T260" s="293">
        <v>1200</v>
      </c>
      <c r="U260" s="296">
        <v>597015865.50999999</v>
      </c>
      <c r="V260" s="295">
        <v>28250000</v>
      </c>
    </row>
    <row r="261" spans="1:22" s="238" customFormat="1" ht="12" customHeight="1" outlineLevel="1" x14ac:dyDescent="0.2">
      <c r="A261" s="250" t="s">
        <v>417</v>
      </c>
      <c r="B261" s="248"/>
      <c r="C261" s="248"/>
      <c r="D261" s="248"/>
      <c r="E261" s="248"/>
      <c r="F261" s="248"/>
      <c r="G261" s="249"/>
      <c r="I261" s="292"/>
      <c r="J261" s="293">
        <v>1420</v>
      </c>
      <c r="K261" s="294"/>
      <c r="L261" s="295">
        <v>74545.710000000006</v>
      </c>
      <c r="N261" s="292"/>
      <c r="O261" s="293">
        <v>6280</v>
      </c>
      <c r="P261" s="296">
        <v>705698.68</v>
      </c>
      <c r="Q261" s="297"/>
      <c r="S261" s="292"/>
      <c r="T261" s="293">
        <v>1280</v>
      </c>
      <c r="U261" s="296">
        <v>597015865.50999999</v>
      </c>
      <c r="V261" s="295">
        <v>28250000</v>
      </c>
    </row>
    <row r="262" spans="1:22" s="238" customFormat="1" ht="12" customHeight="1" outlineLevel="2" x14ac:dyDescent="0.2">
      <c r="A262" s="251">
        <v>1200</v>
      </c>
      <c r="B262" s="252"/>
      <c r="C262" s="252"/>
      <c r="D262" s="253">
        <v>43981.94</v>
      </c>
      <c r="E262" s="252"/>
      <c r="F262" s="253">
        <v>43981.94</v>
      </c>
      <c r="G262" s="254"/>
      <c r="I262" s="292"/>
      <c r="J262" s="293">
        <v>1600</v>
      </c>
      <c r="K262" s="296">
        <v>199999.55</v>
      </c>
      <c r="L262" s="297"/>
      <c r="N262" s="292"/>
      <c r="O262" s="316" t="s">
        <v>459</v>
      </c>
      <c r="P262" s="315">
        <v>705698.68</v>
      </c>
      <c r="Q262" s="297"/>
      <c r="S262" s="292"/>
      <c r="T262" s="298" t="s">
        <v>386</v>
      </c>
      <c r="U262" s="296">
        <v>597015865.50999999</v>
      </c>
      <c r="V262" s="295">
        <v>28250000</v>
      </c>
    </row>
    <row r="263" spans="1:22" s="238" customFormat="1" ht="12" customHeight="1" outlineLevel="3" collapsed="1" x14ac:dyDescent="0.2">
      <c r="A263" s="251">
        <v>1260</v>
      </c>
      <c r="B263" s="252"/>
      <c r="C263" s="252"/>
      <c r="D263" s="253">
        <v>43981.94</v>
      </c>
      <c r="E263" s="252"/>
      <c r="F263" s="253">
        <v>43981.94</v>
      </c>
      <c r="G263" s="254"/>
      <c r="I263" s="292"/>
      <c r="J263" s="293">
        <v>1610</v>
      </c>
      <c r="K263" s="296">
        <v>199999.55</v>
      </c>
      <c r="L263" s="297"/>
      <c r="N263" s="288"/>
      <c r="O263" s="289" t="s">
        <v>97</v>
      </c>
      <c r="P263" s="299">
        <v>790382.52</v>
      </c>
      <c r="Q263" s="291"/>
      <c r="S263" s="292"/>
      <c r="T263" s="293">
        <v>1600</v>
      </c>
      <c r="U263" s="296">
        <v>360635</v>
      </c>
      <c r="V263" s="297"/>
    </row>
    <row r="264" spans="1:22" s="238" customFormat="1" ht="12" customHeight="1" outlineLevel="1" thickBot="1" x14ac:dyDescent="0.25">
      <c r="A264" s="256" t="s">
        <v>367</v>
      </c>
      <c r="B264" s="257"/>
      <c r="C264" s="257"/>
      <c r="D264" s="258">
        <v>43981.94</v>
      </c>
      <c r="E264" s="257"/>
      <c r="F264" s="258">
        <v>43981.94</v>
      </c>
      <c r="G264" s="259"/>
      <c r="I264" s="292"/>
      <c r="J264" s="293">
        <v>1612</v>
      </c>
      <c r="K264" s="296">
        <v>199999.55</v>
      </c>
      <c r="L264" s="297"/>
      <c r="N264" s="284"/>
      <c r="O264" s="285" t="s">
        <v>457</v>
      </c>
      <c r="P264" s="286">
        <v>790382.52</v>
      </c>
      <c r="Q264" s="287"/>
      <c r="S264" s="292"/>
      <c r="T264" s="293">
        <v>1610</v>
      </c>
      <c r="U264" s="296">
        <v>360635</v>
      </c>
      <c r="V264" s="297"/>
    </row>
    <row r="265" spans="1:22" s="238" customFormat="1" ht="24" customHeight="1" outlineLevel="1" x14ac:dyDescent="0.2">
      <c r="A265" s="250" t="s">
        <v>418</v>
      </c>
      <c r="B265" s="248"/>
      <c r="C265" s="248"/>
      <c r="D265" s="248"/>
      <c r="E265" s="248"/>
      <c r="F265" s="248"/>
      <c r="G265" s="249"/>
      <c r="I265" s="292"/>
      <c r="J265" s="298" t="s">
        <v>366</v>
      </c>
      <c r="K265" s="296">
        <v>199999.55</v>
      </c>
      <c r="L265" s="297"/>
      <c r="N265" s="301" t="s">
        <v>367</v>
      </c>
      <c r="O265" s="302" t="s">
        <v>97</v>
      </c>
      <c r="P265" s="303">
        <v>790382.52</v>
      </c>
      <c r="Q265" s="325"/>
      <c r="S265" s="292"/>
      <c r="T265" s="298" t="s">
        <v>419</v>
      </c>
      <c r="U265" s="296">
        <v>360635</v>
      </c>
      <c r="V265" s="297"/>
    </row>
    <row r="266" spans="1:22" s="238" customFormat="1" ht="12" customHeight="1" outlineLevel="2" thickBot="1" x14ac:dyDescent="0.25">
      <c r="A266" s="251">
        <v>1200</v>
      </c>
      <c r="B266" s="253">
        <v>4147416.06</v>
      </c>
      <c r="C266" s="252"/>
      <c r="D266" s="253">
        <v>645582290.50999999</v>
      </c>
      <c r="E266" s="253">
        <v>649531045.45000005</v>
      </c>
      <c r="F266" s="253">
        <v>198661.12</v>
      </c>
      <c r="G266" s="254"/>
      <c r="I266" s="292"/>
      <c r="J266" s="293">
        <v>7200</v>
      </c>
      <c r="K266" s="294"/>
      <c r="L266" s="295">
        <v>964686.38</v>
      </c>
      <c r="N266" s="305"/>
      <c r="O266" s="306" t="s">
        <v>457</v>
      </c>
      <c r="P266" s="307">
        <v>790382.52</v>
      </c>
      <c r="Q266" s="308"/>
      <c r="S266" s="292"/>
      <c r="T266" s="293">
        <v>3000</v>
      </c>
      <c r="U266" s="294"/>
      <c r="V266" s="295">
        <v>25726395.449999999</v>
      </c>
    </row>
    <row r="267" spans="1:22" s="238" customFormat="1" ht="12" customHeight="1" outlineLevel="3" x14ac:dyDescent="0.2">
      <c r="A267" s="251">
        <v>1280</v>
      </c>
      <c r="B267" s="253">
        <v>4147416.06</v>
      </c>
      <c r="C267" s="252"/>
      <c r="D267" s="253">
        <v>645582290.50999999</v>
      </c>
      <c r="E267" s="253">
        <v>649531045.45000005</v>
      </c>
      <c r="F267" s="253">
        <v>198661.12</v>
      </c>
      <c r="G267" s="254"/>
      <c r="I267" s="292"/>
      <c r="J267" s="293">
        <v>7210</v>
      </c>
      <c r="K267" s="294"/>
      <c r="L267" s="295">
        <v>964686.38</v>
      </c>
      <c r="S267" s="292"/>
      <c r="T267" s="293">
        <v>3040</v>
      </c>
      <c r="U267" s="294"/>
      <c r="V267" s="295">
        <v>25726395.449999999</v>
      </c>
    </row>
    <row r="268" spans="1:22" s="238" customFormat="1" ht="12" customHeight="1" outlineLevel="4" x14ac:dyDescent="0.2">
      <c r="A268" s="255" t="s">
        <v>386</v>
      </c>
      <c r="B268" s="253">
        <v>4147416.06</v>
      </c>
      <c r="C268" s="252"/>
      <c r="D268" s="253">
        <v>645582290.50999999</v>
      </c>
      <c r="E268" s="253">
        <v>649531045.45000005</v>
      </c>
      <c r="F268" s="253">
        <v>198661.12</v>
      </c>
      <c r="G268" s="254"/>
      <c r="I268" s="292"/>
      <c r="J268" s="316" t="s">
        <v>464</v>
      </c>
      <c r="K268" s="320"/>
      <c r="L268" s="321">
        <v>964686.38</v>
      </c>
      <c r="S268" s="292"/>
      <c r="T268" s="316" t="s">
        <v>444</v>
      </c>
      <c r="U268" s="320"/>
      <c r="V268" s="321">
        <v>25726395.449999999</v>
      </c>
    </row>
    <row r="269" spans="1:22" s="238" customFormat="1" ht="12" customHeight="1" outlineLevel="2" x14ac:dyDescent="0.2">
      <c r="A269" s="251">
        <v>1600</v>
      </c>
      <c r="B269" s="252"/>
      <c r="C269" s="252"/>
      <c r="D269" s="253">
        <v>360635</v>
      </c>
      <c r="E269" s="253">
        <v>360635</v>
      </c>
      <c r="F269" s="252"/>
      <c r="G269" s="254"/>
      <c r="I269" s="288"/>
      <c r="J269" s="289" t="s">
        <v>97</v>
      </c>
      <c r="K269" s="299">
        <v>338609.01</v>
      </c>
      <c r="L269" s="300">
        <v>1039232.09</v>
      </c>
      <c r="S269" s="288"/>
      <c r="T269" s="289" t="s">
        <v>97</v>
      </c>
      <c r="U269" s="299">
        <v>645582290.50999999</v>
      </c>
      <c r="V269" s="300">
        <v>649531045.45000005</v>
      </c>
    </row>
    <row r="270" spans="1:22" s="238" customFormat="1" ht="12" customHeight="1" outlineLevel="3" thickBot="1" x14ac:dyDescent="0.3">
      <c r="A270" s="251">
        <v>1610</v>
      </c>
      <c r="B270" s="252"/>
      <c r="C270" s="252"/>
      <c r="D270" s="253">
        <v>360635</v>
      </c>
      <c r="E270" s="253">
        <v>360635</v>
      </c>
      <c r="F270" s="252"/>
      <c r="G270" s="254"/>
      <c r="I270" s="284"/>
      <c r="J270" s="285" t="s">
        <v>457</v>
      </c>
      <c r="K270" s="317"/>
      <c r="L270" s="324">
        <v>839232.54</v>
      </c>
      <c r="N270" s="312" t="s">
        <v>460</v>
      </c>
      <c r="O270" s="309"/>
      <c r="P270" s="309"/>
      <c r="Q270" s="309"/>
      <c r="S270" s="284"/>
      <c r="T270" s="285" t="s">
        <v>457</v>
      </c>
      <c r="U270" s="286">
        <v>198661.12</v>
      </c>
      <c r="V270" s="287"/>
    </row>
    <row r="271" spans="1:22" s="238" customFormat="1" ht="12" customHeight="1" outlineLevel="4" collapsed="1" x14ac:dyDescent="0.2">
      <c r="A271" s="255" t="s">
        <v>419</v>
      </c>
      <c r="B271" s="252"/>
      <c r="C271" s="252"/>
      <c r="D271" s="253">
        <v>360635</v>
      </c>
      <c r="E271" s="253">
        <v>360635</v>
      </c>
      <c r="F271" s="252"/>
      <c r="G271" s="254"/>
      <c r="I271" s="301" t="s">
        <v>367</v>
      </c>
      <c r="J271" s="302" t="s">
        <v>97</v>
      </c>
      <c r="K271" s="303">
        <v>338609.01</v>
      </c>
      <c r="L271" s="304">
        <v>1039232.09</v>
      </c>
      <c r="N271" s="313" t="s">
        <v>359</v>
      </c>
      <c r="O271" s="309"/>
      <c r="P271" s="309"/>
      <c r="Q271" s="309"/>
      <c r="S271" s="284" t="s">
        <v>420</v>
      </c>
      <c r="T271" s="285" t="s">
        <v>455</v>
      </c>
      <c r="U271" s="286">
        <v>562435248.78999996</v>
      </c>
      <c r="V271" s="287"/>
    </row>
    <row r="272" spans="1:22" s="238" customFormat="1" ht="12" customHeight="1" outlineLevel="1" thickBot="1" x14ac:dyDescent="0.25">
      <c r="A272" s="256" t="s">
        <v>367</v>
      </c>
      <c r="B272" s="258">
        <v>4147416.06</v>
      </c>
      <c r="C272" s="257"/>
      <c r="D272" s="258">
        <v>645942925.50999999</v>
      </c>
      <c r="E272" s="258">
        <v>649891680.45000005</v>
      </c>
      <c r="F272" s="258">
        <v>198661.12</v>
      </c>
      <c r="G272" s="259"/>
      <c r="I272" s="305"/>
      <c r="J272" s="306" t="s">
        <v>457</v>
      </c>
      <c r="K272" s="319"/>
      <c r="L272" s="333">
        <v>839232.54</v>
      </c>
      <c r="N272" s="310" t="s">
        <v>449</v>
      </c>
      <c r="O272" s="310"/>
      <c r="P272" s="310"/>
      <c r="Q272" s="310"/>
      <c r="S272" s="292"/>
      <c r="T272" s="293">
        <v>1200</v>
      </c>
      <c r="U272" s="296">
        <v>28250000</v>
      </c>
      <c r="V272" s="295">
        <v>597015865.50999999</v>
      </c>
    </row>
    <row r="273" spans="1:22" s="238" customFormat="1" ht="12" customHeight="1" outlineLevel="1" x14ac:dyDescent="0.2">
      <c r="A273" s="250" t="s">
        <v>420</v>
      </c>
      <c r="B273" s="248"/>
      <c r="C273" s="248"/>
      <c r="D273" s="248"/>
      <c r="E273" s="248"/>
      <c r="F273" s="248"/>
      <c r="G273" s="249"/>
      <c r="N273" s="310" t="s">
        <v>450</v>
      </c>
      <c r="O273" s="310"/>
      <c r="P273" s="310"/>
      <c r="Q273" s="310"/>
      <c r="S273" s="292"/>
      <c r="T273" s="293">
        <v>1280</v>
      </c>
      <c r="U273" s="296">
        <v>28250000</v>
      </c>
      <c r="V273" s="295">
        <v>597015865.50999999</v>
      </c>
    </row>
    <row r="274" spans="1:22" s="238" customFormat="1" ht="12" customHeight="1" outlineLevel="2" x14ac:dyDescent="0.2">
      <c r="A274" s="251">
        <v>1200</v>
      </c>
      <c r="B274" s="253">
        <v>562435248.78999996</v>
      </c>
      <c r="C274" s="252"/>
      <c r="D274" s="253">
        <v>34601360.219999999</v>
      </c>
      <c r="E274" s="253">
        <v>597036609.00999999</v>
      </c>
      <c r="F274" s="252"/>
      <c r="G274" s="254"/>
      <c r="N274" s="311" t="s">
        <v>476</v>
      </c>
      <c r="O274" s="311"/>
      <c r="P274" s="311"/>
      <c r="Q274" s="311"/>
      <c r="S274" s="292"/>
      <c r="T274" s="298" t="s">
        <v>386</v>
      </c>
      <c r="U274" s="296">
        <v>28250000</v>
      </c>
      <c r="V274" s="295">
        <v>597015865.50999999</v>
      </c>
    </row>
    <row r="275" spans="1:22" s="238" customFormat="1" ht="12" customHeight="1" outlineLevel="3" thickBot="1" x14ac:dyDescent="0.25">
      <c r="A275" s="251">
        <v>1280</v>
      </c>
      <c r="B275" s="253">
        <v>562435248.78999996</v>
      </c>
      <c r="C275" s="252"/>
      <c r="D275" s="253">
        <v>34601360.219999999</v>
      </c>
      <c r="E275" s="253">
        <v>597036609.00999999</v>
      </c>
      <c r="F275" s="252"/>
      <c r="G275" s="254"/>
      <c r="N275" s="272"/>
      <c r="O275" s="272"/>
      <c r="P275" s="272"/>
      <c r="Q275" s="272"/>
      <c r="S275" s="292"/>
      <c r="T275" s="293">
        <v>6200</v>
      </c>
      <c r="U275" s="296">
        <v>6351360.2199999997</v>
      </c>
      <c r="V275" s="297"/>
    </row>
    <row r="276" spans="1:22" s="238" customFormat="1" ht="12" customHeight="1" outlineLevel="4" collapsed="1" x14ac:dyDescent="0.2">
      <c r="A276" s="255" t="s">
        <v>386</v>
      </c>
      <c r="B276" s="253">
        <v>562435248.78999996</v>
      </c>
      <c r="C276" s="252"/>
      <c r="D276" s="253">
        <v>34601360.219999999</v>
      </c>
      <c r="E276" s="253">
        <v>597036609.00999999</v>
      </c>
      <c r="F276" s="252"/>
      <c r="G276" s="254"/>
      <c r="N276" s="274" t="s">
        <v>94</v>
      </c>
      <c r="O276" s="275" t="s">
        <v>452</v>
      </c>
      <c r="P276" s="275" t="s">
        <v>453</v>
      </c>
      <c r="Q276" s="276" t="s">
        <v>454</v>
      </c>
      <c r="S276" s="292"/>
      <c r="T276" s="293">
        <v>6250</v>
      </c>
      <c r="U276" s="296">
        <v>6351360.2199999997</v>
      </c>
      <c r="V276" s="297"/>
    </row>
    <row r="277" spans="1:22" s="238" customFormat="1" ht="12" customHeight="1" outlineLevel="1" thickBot="1" x14ac:dyDescent="0.25">
      <c r="A277" s="256" t="s">
        <v>367</v>
      </c>
      <c r="B277" s="258">
        <v>562435248.78999996</v>
      </c>
      <c r="C277" s="257"/>
      <c r="D277" s="258">
        <v>34601360.219999999</v>
      </c>
      <c r="E277" s="258">
        <v>597036609.00999999</v>
      </c>
      <c r="F277" s="257"/>
      <c r="G277" s="259"/>
      <c r="N277" s="277"/>
      <c r="O277" s="278"/>
      <c r="P277" s="278"/>
      <c r="Q277" s="279"/>
      <c r="S277" s="292"/>
      <c r="T277" s="316" t="s">
        <v>477</v>
      </c>
      <c r="U277" s="315">
        <v>6351360.2199999997</v>
      </c>
      <c r="V277" s="297"/>
    </row>
    <row r="278" spans="1:22" s="238" customFormat="1" ht="24" customHeight="1" outlineLevel="1" thickBot="1" x14ac:dyDescent="0.25">
      <c r="A278" s="250" t="s">
        <v>421</v>
      </c>
      <c r="B278" s="248"/>
      <c r="C278" s="248"/>
      <c r="D278" s="248"/>
      <c r="E278" s="248"/>
      <c r="F278" s="248"/>
      <c r="G278" s="249"/>
      <c r="N278" s="280"/>
      <c r="O278" s="281" t="s">
        <v>455</v>
      </c>
      <c r="P278" s="318"/>
      <c r="Q278" s="283"/>
      <c r="S278" s="292"/>
      <c r="T278" s="293">
        <v>7400</v>
      </c>
      <c r="U278" s="294"/>
      <c r="V278" s="295">
        <v>20743.5</v>
      </c>
    </row>
    <row r="279" spans="1:22" s="238" customFormat="1" ht="12" customHeight="1" outlineLevel="2" x14ac:dyDescent="0.2">
      <c r="A279" s="251">
        <v>3300</v>
      </c>
      <c r="B279" s="252"/>
      <c r="C279" s="253">
        <v>87881178.989999995</v>
      </c>
      <c r="D279" s="252"/>
      <c r="E279" s="252"/>
      <c r="F279" s="252"/>
      <c r="G279" s="261">
        <v>87881178.989999995</v>
      </c>
      <c r="N279" s="284" t="s">
        <v>417</v>
      </c>
      <c r="O279" s="285" t="s">
        <v>455</v>
      </c>
      <c r="P279" s="317"/>
      <c r="Q279" s="287"/>
      <c r="S279" s="292"/>
      <c r="T279" s="293">
        <v>7430</v>
      </c>
      <c r="U279" s="294"/>
      <c r="V279" s="295">
        <v>20743.5</v>
      </c>
    </row>
    <row r="280" spans="1:22" s="238" customFormat="1" ht="12" customHeight="1" outlineLevel="3" x14ac:dyDescent="0.2">
      <c r="A280" s="251">
        <v>3390</v>
      </c>
      <c r="B280" s="252"/>
      <c r="C280" s="253">
        <v>87881178.989999995</v>
      </c>
      <c r="D280" s="252"/>
      <c r="E280" s="252"/>
      <c r="F280" s="252"/>
      <c r="G280" s="261">
        <v>87881178.989999995</v>
      </c>
      <c r="N280" s="292"/>
      <c r="O280" s="293">
        <v>3100</v>
      </c>
      <c r="P280" s="296">
        <v>4712.3500000000004</v>
      </c>
      <c r="Q280" s="297"/>
      <c r="S280" s="292"/>
      <c r="T280" s="316" t="s">
        <v>478</v>
      </c>
      <c r="U280" s="320"/>
      <c r="V280" s="321">
        <v>20743.5</v>
      </c>
    </row>
    <row r="281" spans="1:22" s="238" customFormat="1" ht="12" customHeight="1" outlineLevel="4" collapsed="1" x14ac:dyDescent="0.2">
      <c r="A281" s="255" t="s">
        <v>382</v>
      </c>
      <c r="B281" s="252"/>
      <c r="C281" s="253">
        <v>87881178.989999995</v>
      </c>
      <c r="D281" s="252"/>
      <c r="E281" s="252"/>
      <c r="F281" s="252"/>
      <c r="G281" s="261">
        <v>87881178.989999995</v>
      </c>
      <c r="N281" s="292"/>
      <c r="O281" s="293">
        <v>3130</v>
      </c>
      <c r="P281" s="296">
        <v>4712.3500000000004</v>
      </c>
      <c r="Q281" s="297"/>
      <c r="S281" s="288"/>
      <c r="T281" s="289" t="s">
        <v>97</v>
      </c>
      <c r="U281" s="299">
        <v>34601360.219999999</v>
      </c>
      <c r="V281" s="300">
        <v>597036609.00999999</v>
      </c>
    </row>
    <row r="282" spans="1:22" s="238" customFormat="1" ht="12" customHeight="1" outlineLevel="1" thickBot="1" x14ac:dyDescent="0.25">
      <c r="A282" s="256" t="s">
        <v>367</v>
      </c>
      <c r="B282" s="257"/>
      <c r="C282" s="258">
        <v>87881178.989999995</v>
      </c>
      <c r="D282" s="257"/>
      <c r="E282" s="257"/>
      <c r="F282" s="257"/>
      <c r="G282" s="262">
        <v>87881178.989999995</v>
      </c>
      <c r="N282" s="292"/>
      <c r="O282" s="298" t="s">
        <v>458</v>
      </c>
      <c r="P282" s="296">
        <v>4712.3500000000004</v>
      </c>
      <c r="Q282" s="297"/>
      <c r="S282" s="284"/>
      <c r="T282" s="285" t="s">
        <v>457</v>
      </c>
      <c r="U282" s="317"/>
      <c r="V282" s="287"/>
    </row>
    <row r="283" spans="1:22" s="238" customFormat="1" ht="12" customHeight="1" outlineLevel="1" x14ac:dyDescent="0.2">
      <c r="A283" s="256"/>
      <c r="B283" s="257"/>
      <c r="C283" s="258"/>
      <c r="D283" s="257"/>
      <c r="E283" s="257"/>
      <c r="F283" s="257"/>
      <c r="G283" s="262"/>
      <c r="N283" s="292"/>
      <c r="O283" s="293">
        <v>6000</v>
      </c>
      <c r="P283" s="296">
        <v>39269.589999999997</v>
      </c>
      <c r="Q283" s="297"/>
      <c r="S283" s="301" t="s">
        <v>367</v>
      </c>
      <c r="T283" s="302" t="s">
        <v>97</v>
      </c>
      <c r="U283" s="303">
        <v>680183650.73000002</v>
      </c>
      <c r="V283" s="304">
        <v>1246567654.46</v>
      </c>
    </row>
    <row r="284" spans="1:22" s="238" customFormat="1" ht="12" customHeight="1" outlineLevel="1" thickBot="1" x14ac:dyDescent="0.25">
      <c r="A284" s="256"/>
      <c r="B284" s="257"/>
      <c r="C284" s="258"/>
      <c r="D284" s="257"/>
      <c r="E284" s="257"/>
      <c r="F284" s="257"/>
      <c r="G284" s="262"/>
      <c r="N284" s="292"/>
      <c r="O284" s="314">
        <v>6010</v>
      </c>
      <c r="P284" s="315">
        <v>39269.589999999997</v>
      </c>
      <c r="Q284" s="297"/>
      <c r="S284" s="305"/>
      <c r="T284" s="306" t="s">
        <v>457</v>
      </c>
      <c r="U284" s="307">
        <v>198661.12</v>
      </c>
      <c r="V284" s="308"/>
    </row>
    <row r="285" spans="1:22" s="238" customFormat="1" ht="12" customHeight="1" outlineLevel="1" x14ac:dyDescent="0.2">
      <c r="A285" s="256"/>
      <c r="B285" s="257"/>
      <c r="C285" s="258"/>
      <c r="D285" s="257"/>
      <c r="E285" s="257"/>
      <c r="F285" s="257"/>
      <c r="G285" s="262"/>
      <c r="N285" s="288"/>
      <c r="O285" s="289" t="s">
        <v>97</v>
      </c>
      <c r="P285" s="299">
        <v>43981.94</v>
      </c>
      <c r="Q285" s="291"/>
    </row>
    <row r="286" spans="1:22" s="238" customFormat="1" ht="12" customHeight="1" outlineLevel="1" thickBot="1" x14ac:dyDescent="0.25">
      <c r="A286" s="256"/>
      <c r="B286" s="257"/>
      <c r="C286" s="258"/>
      <c r="D286" s="257"/>
      <c r="E286" s="257"/>
      <c r="F286" s="257"/>
      <c r="G286" s="262"/>
      <c r="N286" s="284"/>
      <c r="O286" s="285" t="s">
        <v>457</v>
      </c>
      <c r="P286" s="286">
        <v>43981.94</v>
      </c>
      <c r="Q286" s="287"/>
    </row>
    <row r="287" spans="1:22" s="238" customFormat="1" ht="12" customHeight="1" outlineLevel="1" x14ac:dyDescent="0.2">
      <c r="A287" s="256"/>
      <c r="B287" s="257"/>
      <c r="C287" s="258"/>
      <c r="D287" s="257"/>
      <c r="E287" s="257"/>
      <c r="F287" s="257"/>
      <c r="G287" s="262"/>
      <c r="N287" s="301" t="s">
        <v>367</v>
      </c>
      <c r="O287" s="302" t="s">
        <v>97</v>
      </c>
      <c r="P287" s="303">
        <v>43981.94</v>
      </c>
      <c r="Q287" s="325"/>
    </row>
    <row r="288" spans="1:22" s="238" customFormat="1" ht="12" customHeight="1" outlineLevel="1" thickBot="1" x14ac:dyDescent="0.25">
      <c r="A288" s="256"/>
      <c r="B288" s="257"/>
      <c r="C288" s="258"/>
      <c r="D288" s="257"/>
      <c r="E288" s="257"/>
      <c r="F288" s="257"/>
      <c r="G288" s="262"/>
      <c r="N288" s="305"/>
      <c r="O288" s="306" t="s">
        <v>457</v>
      </c>
      <c r="P288" s="307">
        <v>43981.94</v>
      </c>
      <c r="Q288" s="308"/>
    </row>
    <row r="289" spans="1:12" ht="12" customHeight="1" x14ac:dyDescent="0.2">
      <c r="A289" s="260" t="s">
        <v>367</v>
      </c>
      <c r="B289" s="258">
        <v>478562876.39999998</v>
      </c>
      <c r="C289" s="257"/>
      <c r="D289" s="258">
        <v>681917258.75</v>
      </c>
      <c r="E289" s="258">
        <v>1248167521.0999999</v>
      </c>
      <c r="F289" s="257"/>
      <c r="G289" s="262">
        <v>87687385.950000003</v>
      </c>
    </row>
    <row r="290" spans="1:12" ht="12" customHeight="1" collapsed="1" x14ac:dyDescent="0.2">
      <c r="A290" s="247" t="s">
        <v>422</v>
      </c>
      <c r="B290" s="248"/>
      <c r="C290" s="248"/>
      <c r="D290" s="248"/>
      <c r="E290" s="248"/>
      <c r="F290" s="248"/>
      <c r="G290" s="249"/>
    </row>
    <row r="291" spans="1:12" s="238" customFormat="1" ht="12" hidden="1" customHeight="1" outlineLevel="1" x14ac:dyDescent="0.2">
      <c r="A291" s="250" t="s">
        <v>423</v>
      </c>
      <c r="B291" s="248"/>
      <c r="C291" s="248"/>
      <c r="D291" s="248"/>
      <c r="E291" s="248"/>
      <c r="F291" s="248"/>
      <c r="G291" s="249"/>
    </row>
    <row r="292" spans="1:12" s="238" customFormat="1" ht="12" hidden="1" customHeight="1" outlineLevel="2" x14ac:dyDescent="0.2">
      <c r="A292" s="251">
        <v>1200</v>
      </c>
      <c r="B292" s="253">
        <v>2884</v>
      </c>
      <c r="C292" s="252"/>
      <c r="D292" s="253">
        <v>5768</v>
      </c>
      <c r="E292" s="253">
        <v>8652</v>
      </c>
      <c r="F292" s="252"/>
      <c r="G292" s="254"/>
    </row>
    <row r="293" spans="1:12" s="238" customFormat="1" ht="12" hidden="1" customHeight="1" outlineLevel="3" collapsed="1" x14ac:dyDescent="0.2">
      <c r="A293" s="251">
        <v>1260</v>
      </c>
      <c r="B293" s="253">
        <v>2884</v>
      </c>
      <c r="C293" s="252"/>
      <c r="D293" s="253">
        <v>5768</v>
      </c>
      <c r="E293" s="253">
        <v>8652</v>
      </c>
      <c r="F293" s="252"/>
      <c r="G293" s="254"/>
    </row>
    <row r="294" spans="1:12" s="238" customFormat="1" ht="12" hidden="1" customHeight="1" outlineLevel="1" x14ac:dyDescent="0.2">
      <c r="A294" s="256" t="s">
        <v>367</v>
      </c>
      <c r="B294" s="258">
        <v>2884</v>
      </c>
      <c r="C294" s="257"/>
      <c r="D294" s="258">
        <v>5768</v>
      </c>
      <c r="E294" s="258">
        <v>8652</v>
      </c>
      <c r="F294" s="257"/>
      <c r="G294" s="259"/>
    </row>
    <row r="295" spans="1:12" ht="12" customHeight="1" x14ac:dyDescent="0.2">
      <c r="A295" s="260" t="s">
        <v>367</v>
      </c>
      <c r="B295" s="258">
        <v>2884</v>
      </c>
      <c r="C295" s="257"/>
      <c r="D295" s="258">
        <v>5768</v>
      </c>
      <c r="E295" s="258">
        <v>8652</v>
      </c>
      <c r="F295" s="257"/>
      <c r="G295" s="259"/>
    </row>
    <row r="296" spans="1:12" ht="24" customHeight="1" collapsed="1" x14ac:dyDescent="0.2">
      <c r="A296" s="322" t="s">
        <v>424</v>
      </c>
      <c r="B296" s="248"/>
      <c r="C296" s="248"/>
      <c r="D296" s="248"/>
      <c r="E296" s="248"/>
      <c r="F296" s="248"/>
      <c r="G296" s="249"/>
    </row>
    <row r="297" spans="1:12" s="238" customFormat="1" ht="15" hidden="1" outlineLevel="1" x14ac:dyDescent="0.25">
      <c r="A297" s="250" t="s">
        <v>425</v>
      </c>
      <c r="B297" s="248"/>
      <c r="C297" s="248"/>
      <c r="D297" s="248"/>
      <c r="E297" s="248"/>
      <c r="F297" s="248"/>
      <c r="G297" s="249"/>
      <c r="I297" s="312" t="s">
        <v>466</v>
      </c>
      <c r="J297" s="309"/>
      <c r="K297" s="309"/>
      <c r="L297" s="309"/>
    </row>
    <row r="298" spans="1:12" s="238" customFormat="1" ht="12" hidden="1" customHeight="1" outlineLevel="2" x14ac:dyDescent="0.2">
      <c r="A298" s="251">
        <v>1200</v>
      </c>
      <c r="B298" s="252"/>
      <c r="C298" s="252"/>
      <c r="D298" s="253">
        <v>30810336</v>
      </c>
      <c r="E298" s="253">
        <v>906290</v>
      </c>
      <c r="F298" s="253">
        <v>29904046</v>
      </c>
      <c r="G298" s="254"/>
      <c r="I298" s="313" t="s">
        <v>359</v>
      </c>
      <c r="J298" s="309"/>
      <c r="K298" s="309"/>
      <c r="L298" s="309"/>
    </row>
    <row r="299" spans="1:12" s="238" customFormat="1" ht="12" hidden="1" customHeight="1" outlineLevel="3" x14ac:dyDescent="0.2">
      <c r="A299" s="251">
        <v>1280</v>
      </c>
      <c r="B299" s="252"/>
      <c r="C299" s="252"/>
      <c r="D299" s="253">
        <v>30810336</v>
      </c>
      <c r="E299" s="253">
        <v>906290</v>
      </c>
      <c r="F299" s="253">
        <v>29904046</v>
      </c>
      <c r="G299" s="254"/>
      <c r="I299" s="310" t="s">
        <v>449</v>
      </c>
      <c r="J299" s="310"/>
      <c r="K299" s="310"/>
      <c r="L299" s="310"/>
    </row>
    <row r="300" spans="1:12" s="238" customFormat="1" ht="12" hidden="1" customHeight="1" outlineLevel="4" collapsed="1" x14ac:dyDescent="0.2">
      <c r="A300" s="255" t="s">
        <v>386</v>
      </c>
      <c r="B300" s="252"/>
      <c r="C300" s="252"/>
      <c r="D300" s="253">
        <v>30810336</v>
      </c>
      <c r="E300" s="253">
        <v>906290</v>
      </c>
      <c r="F300" s="253">
        <v>29904046</v>
      </c>
      <c r="G300" s="254"/>
      <c r="I300" s="310" t="s">
        <v>450</v>
      </c>
      <c r="J300" s="310"/>
      <c r="K300" s="310"/>
      <c r="L300" s="310"/>
    </row>
    <row r="301" spans="1:12" s="238" customFormat="1" ht="12" hidden="1" customHeight="1" outlineLevel="1" thickBot="1" x14ac:dyDescent="0.25">
      <c r="A301" s="256" t="s">
        <v>367</v>
      </c>
      <c r="B301" s="257"/>
      <c r="C301" s="257"/>
      <c r="D301" s="258">
        <v>30810336</v>
      </c>
      <c r="E301" s="258">
        <v>906290</v>
      </c>
      <c r="F301" s="258">
        <v>29904046</v>
      </c>
      <c r="G301" s="259"/>
      <c r="I301" s="311" t="s">
        <v>479</v>
      </c>
      <c r="J301" s="311"/>
      <c r="K301" s="311"/>
      <c r="L301" s="311"/>
    </row>
    <row r="302" spans="1:12" s="238" customFormat="1" ht="36" hidden="1" customHeight="1" outlineLevel="1" x14ac:dyDescent="0.2">
      <c r="A302" s="250" t="s">
        <v>426</v>
      </c>
      <c r="B302" s="248"/>
      <c r="C302" s="248"/>
      <c r="D302" s="248"/>
      <c r="E302" s="248"/>
      <c r="F302" s="248"/>
      <c r="G302" s="249"/>
      <c r="I302" s="274" t="s">
        <v>94</v>
      </c>
      <c r="J302" s="275" t="s">
        <v>452</v>
      </c>
      <c r="K302" s="275" t="s">
        <v>453</v>
      </c>
      <c r="L302" s="276" t="s">
        <v>454</v>
      </c>
    </row>
    <row r="303" spans="1:12" s="238" customFormat="1" ht="12" hidden="1" customHeight="1" outlineLevel="2" thickBot="1" x14ac:dyDescent="0.25">
      <c r="A303" s="251">
        <v>1200</v>
      </c>
      <c r="B303" s="263">
        <v>0.44</v>
      </c>
      <c r="C303" s="252"/>
      <c r="D303" s="252"/>
      <c r="E303" s="263">
        <v>0.44</v>
      </c>
      <c r="F303" s="252"/>
      <c r="G303" s="254"/>
      <c r="I303" s="277"/>
      <c r="J303" s="278"/>
      <c r="K303" s="278"/>
      <c r="L303" s="279"/>
    </row>
    <row r="304" spans="1:12" s="238" customFormat="1" ht="12" hidden="1" customHeight="1" outlineLevel="3" thickBot="1" x14ac:dyDescent="0.25">
      <c r="A304" s="251">
        <v>1280</v>
      </c>
      <c r="B304" s="263">
        <v>0.44</v>
      </c>
      <c r="C304" s="252"/>
      <c r="D304" s="252"/>
      <c r="E304" s="263">
        <v>0.44</v>
      </c>
      <c r="F304" s="252"/>
      <c r="G304" s="254"/>
      <c r="I304" s="280"/>
      <c r="J304" s="281" t="s">
        <v>455</v>
      </c>
      <c r="K304" s="282">
        <v>50960537.18</v>
      </c>
      <c r="L304" s="283"/>
    </row>
    <row r="305" spans="1:12" s="238" customFormat="1" ht="12" hidden="1" customHeight="1" outlineLevel="4" collapsed="1" x14ac:dyDescent="0.2">
      <c r="A305" s="255" t="s">
        <v>386</v>
      </c>
      <c r="B305" s="263">
        <v>0.44</v>
      </c>
      <c r="C305" s="252"/>
      <c r="D305" s="252"/>
      <c r="E305" s="263">
        <v>0.44</v>
      </c>
      <c r="F305" s="252"/>
      <c r="G305" s="254"/>
      <c r="I305" s="284" t="s">
        <v>427</v>
      </c>
      <c r="J305" s="285" t="s">
        <v>455</v>
      </c>
      <c r="K305" s="286">
        <v>3070826.47</v>
      </c>
      <c r="L305" s="287"/>
    </row>
    <row r="306" spans="1:12" s="238" customFormat="1" ht="12" hidden="1" customHeight="1" outlineLevel="1" x14ac:dyDescent="0.2">
      <c r="A306" s="256" t="s">
        <v>367</v>
      </c>
      <c r="B306" s="264">
        <v>0.44</v>
      </c>
      <c r="C306" s="257"/>
      <c r="D306" s="257"/>
      <c r="E306" s="264">
        <v>0.44</v>
      </c>
      <c r="F306" s="257"/>
      <c r="G306" s="259"/>
      <c r="I306" s="292"/>
      <c r="J306" s="293">
        <v>3300</v>
      </c>
      <c r="K306" s="294"/>
      <c r="L306" s="295">
        <v>180000</v>
      </c>
    </row>
    <row r="307" spans="1:12" s="238" customFormat="1" ht="24" hidden="1" customHeight="1" outlineLevel="1" x14ac:dyDescent="0.2">
      <c r="A307" s="250" t="s">
        <v>385</v>
      </c>
      <c r="B307" s="248"/>
      <c r="C307" s="248"/>
      <c r="D307" s="248"/>
      <c r="E307" s="248"/>
      <c r="F307" s="248"/>
      <c r="G307" s="249"/>
      <c r="I307" s="292"/>
      <c r="J307" s="293">
        <v>3310</v>
      </c>
      <c r="K307" s="294"/>
      <c r="L307" s="295">
        <v>180000</v>
      </c>
    </row>
    <row r="308" spans="1:12" s="238" customFormat="1" ht="12" hidden="1" customHeight="1" outlineLevel="2" x14ac:dyDescent="0.2">
      <c r="A308" s="251">
        <v>1200</v>
      </c>
      <c r="B308" s="253">
        <v>12310335.380000001</v>
      </c>
      <c r="C308" s="252"/>
      <c r="D308" s="263">
        <v>0.62</v>
      </c>
      <c r="E308" s="253">
        <v>12310336</v>
      </c>
      <c r="F308" s="252"/>
      <c r="G308" s="254"/>
      <c r="I308" s="292"/>
      <c r="J308" s="298" t="s">
        <v>378</v>
      </c>
      <c r="K308" s="294"/>
      <c r="L308" s="295">
        <v>180000</v>
      </c>
    </row>
    <row r="309" spans="1:12" s="238" customFormat="1" ht="12" hidden="1" customHeight="1" outlineLevel="3" x14ac:dyDescent="0.2">
      <c r="A309" s="251">
        <v>1280</v>
      </c>
      <c r="B309" s="253">
        <v>12310335.380000001</v>
      </c>
      <c r="C309" s="252"/>
      <c r="D309" s="263">
        <v>0.62</v>
      </c>
      <c r="E309" s="253">
        <v>12310336</v>
      </c>
      <c r="F309" s="252"/>
      <c r="G309" s="254"/>
      <c r="I309" s="288"/>
      <c r="J309" s="289" t="s">
        <v>97</v>
      </c>
      <c r="K309" s="290"/>
      <c r="L309" s="300">
        <v>180000</v>
      </c>
    </row>
    <row r="310" spans="1:12" s="238" customFormat="1" ht="12" hidden="1" customHeight="1" outlineLevel="4" collapsed="1" x14ac:dyDescent="0.2">
      <c r="A310" s="255" t="s">
        <v>386</v>
      </c>
      <c r="B310" s="253">
        <v>12310335.380000001</v>
      </c>
      <c r="C310" s="252"/>
      <c r="D310" s="263">
        <v>0.62</v>
      </c>
      <c r="E310" s="253">
        <v>12310336</v>
      </c>
      <c r="F310" s="252"/>
      <c r="G310" s="254"/>
      <c r="I310" s="284"/>
      <c r="J310" s="285" t="s">
        <v>457</v>
      </c>
      <c r="K310" s="286">
        <v>2890826.47</v>
      </c>
      <c r="L310" s="287"/>
    </row>
    <row r="311" spans="1:12" s="238" customFormat="1" ht="12" hidden="1" customHeight="1" outlineLevel="1" x14ac:dyDescent="0.2">
      <c r="A311" s="256" t="s">
        <v>367</v>
      </c>
      <c r="B311" s="258">
        <v>12310335.380000001</v>
      </c>
      <c r="C311" s="257"/>
      <c r="D311" s="264">
        <v>0.62</v>
      </c>
      <c r="E311" s="258">
        <v>12310336</v>
      </c>
      <c r="F311" s="257"/>
      <c r="G311" s="259"/>
      <c r="I311" s="284" t="s">
        <v>385</v>
      </c>
      <c r="J311" s="285" t="s">
        <v>455</v>
      </c>
      <c r="K311" s="286">
        <v>12310335.380000001</v>
      </c>
      <c r="L311" s="287"/>
    </row>
    <row r="312" spans="1:12" s="238" customFormat="1" ht="24" hidden="1" customHeight="1" outlineLevel="1" x14ac:dyDescent="0.2">
      <c r="A312" s="250" t="s">
        <v>427</v>
      </c>
      <c r="B312" s="248"/>
      <c r="C312" s="248"/>
      <c r="D312" s="248"/>
      <c r="E312" s="248"/>
      <c r="F312" s="248"/>
      <c r="G312" s="249"/>
      <c r="I312" s="292"/>
      <c r="J312" s="293">
        <v>1000</v>
      </c>
      <c r="K312" s="294"/>
      <c r="L312" s="295">
        <v>12310336</v>
      </c>
    </row>
    <row r="313" spans="1:12" s="238" customFormat="1" ht="12" hidden="1" customHeight="1" outlineLevel="2" x14ac:dyDescent="0.2">
      <c r="A313" s="251">
        <v>1200</v>
      </c>
      <c r="B313" s="253">
        <v>3070826.47</v>
      </c>
      <c r="C313" s="252"/>
      <c r="D313" s="252"/>
      <c r="E313" s="253">
        <v>180000</v>
      </c>
      <c r="F313" s="253">
        <v>2890826.47</v>
      </c>
      <c r="G313" s="254"/>
      <c r="I313" s="292"/>
      <c r="J313" s="330">
        <v>1010</v>
      </c>
      <c r="K313" s="331"/>
      <c r="L313" s="332">
        <v>12310336</v>
      </c>
    </row>
    <row r="314" spans="1:12" s="238" customFormat="1" ht="12" hidden="1" customHeight="1" outlineLevel="3" x14ac:dyDescent="0.2">
      <c r="A314" s="251">
        <v>1280</v>
      </c>
      <c r="B314" s="253">
        <v>3070826.47</v>
      </c>
      <c r="C314" s="252"/>
      <c r="D314" s="252"/>
      <c r="E314" s="253">
        <v>180000</v>
      </c>
      <c r="F314" s="253">
        <v>2890826.47</v>
      </c>
      <c r="G314" s="254"/>
      <c r="I314" s="292"/>
      <c r="J314" s="293">
        <v>6200</v>
      </c>
      <c r="K314" s="336">
        <v>0.62</v>
      </c>
      <c r="L314" s="297"/>
    </row>
    <row r="315" spans="1:12" s="238" customFormat="1" ht="12" hidden="1" customHeight="1" outlineLevel="4" x14ac:dyDescent="0.2">
      <c r="A315" s="255" t="s">
        <v>386</v>
      </c>
      <c r="B315" s="253">
        <v>3070826.47</v>
      </c>
      <c r="C315" s="252"/>
      <c r="D315" s="252"/>
      <c r="E315" s="253">
        <v>180000</v>
      </c>
      <c r="F315" s="253">
        <v>2890826.47</v>
      </c>
      <c r="G315" s="254"/>
      <c r="I315" s="292"/>
      <c r="J315" s="293">
        <v>6280</v>
      </c>
      <c r="K315" s="336">
        <v>0.62</v>
      </c>
      <c r="L315" s="297"/>
    </row>
    <row r="316" spans="1:12" s="238" customFormat="1" ht="12" hidden="1" customHeight="1" outlineLevel="2" x14ac:dyDescent="0.2">
      <c r="A316" s="251">
        <v>3300</v>
      </c>
      <c r="B316" s="252"/>
      <c r="C316" s="253">
        <v>180000</v>
      </c>
      <c r="D316" s="253">
        <v>180000</v>
      </c>
      <c r="E316" s="252"/>
      <c r="F316" s="252"/>
      <c r="G316" s="254"/>
      <c r="I316" s="292"/>
      <c r="J316" s="298" t="s">
        <v>459</v>
      </c>
      <c r="K316" s="336">
        <v>0.62</v>
      </c>
      <c r="L316" s="297"/>
    </row>
    <row r="317" spans="1:12" s="238" customFormat="1" ht="12" hidden="1" customHeight="1" outlineLevel="3" x14ac:dyDescent="0.2">
      <c r="A317" s="251">
        <v>3310</v>
      </c>
      <c r="B317" s="252"/>
      <c r="C317" s="253">
        <v>180000</v>
      </c>
      <c r="D317" s="253">
        <v>180000</v>
      </c>
      <c r="E317" s="252"/>
      <c r="F317" s="252"/>
      <c r="G317" s="254"/>
      <c r="I317" s="288"/>
      <c r="J317" s="289" t="s">
        <v>97</v>
      </c>
      <c r="K317" s="337">
        <v>0.62</v>
      </c>
      <c r="L317" s="300">
        <v>12310336</v>
      </c>
    </row>
    <row r="318" spans="1:12" s="238" customFormat="1" ht="12" hidden="1" customHeight="1" outlineLevel="4" collapsed="1" x14ac:dyDescent="0.2">
      <c r="A318" s="255" t="s">
        <v>378</v>
      </c>
      <c r="B318" s="252"/>
      <c r="C318" s="253">
        <v>180000</v>
      </c>
      <c r="D318" s="253">
        <v>180000</v>
      </c>
      <c r="E318" s="252"/>
      <c r="F318" s="252"/>
      <c r="G318" s="254"/>
      <c r="I318" s="284"/>
      <c r="J318" s="285" t="s">
        <v>457</v>
      </c>
      <c r="K318" s="317"/>
      <c r="L318" s="287"/>
    </row>
    <row r="319" spans="1:12" s="238" customFormat="1" ht="12" hidden="1" customHeight="1" outlineLevel="1" x14ac:dyDescent="0.2">
      <c r="A319" s="256" t="s">
        <v>367</v>
      </c>
      <c r="B319" s="258">
        <v>2890826.47</v>
      </c>
      <c r="C319" s="257"/>
      <c r="D319" s="258">
        <v>180000</v>
      </c>
      <c r="E319" s="258">
        <v>180000</v>
      </c>
      <c r="F319" s="258">
        <v>2890826.47</v>
      </c>
      <c r="G319" s="259"/>
      <c r="I319" s="284" t="s">
        <v>428</v>
      </c>
      <c r="J319" s="285" t="s">
        <v>455</v>
      </c>
      <c r="K319" s="286">
        <v>35579374.890000001</v>
      </c>
      <c r="L319" s="287"/>
    </row>
    <row r="320" spans="1:12" s="238" customFormat="1" ht="24" hidden="1" customHeight="1" outlineLevel="1" x14ac:dyDescent="0.2">
      <c r="A320" s="250" t="s">
        <v>428</v>
      </c>
      <c r="B320" s="248"/>
      <c r="C320" s="248"/>
      <c r="D320" s="248"/>
      <c r="E320" s="248"/>
      <c r="F320" s="248"/>
      <c r="G320" s="249"/>
      <c r="I320" s="288"/>
      <c r="J320" s="289" t="s">
        <v>97</v>
      </c>
      <c r="K320" s="290"/>
      <c r="L320" s="291"/>
    </row>
    <row r="321" spans="1:12" s="238" customFormat="1" ht="12" hidden="1" customHeight="1" outlineLevel="2" x14ac:dyDescent="0.2">
      <c r="A321" s="251">
        <v>1200</v>
      </c>
      <c r="B321" s="253">
        <v>35579374.890000001</v>
      </c>
      <c r="C321" s="252"/>
      <c r="D321" s="252"/>
      <c r="E321" s="252"/>
      <c r="F321" s="253">
        <v>35579374.890000001</v>
      </c>
      <c r="G321" s="254"/>
      <c r="I321" s="284"/>
      <c r="J321" s="285" t="s">
        <v>457</v>
      </c>
      <c r="K321" s="286">
        <v>35579374.890000001</v>
      </c>
      <c r="L321" s="287"/>
    </row>
    <row r="322" spans="1:12" s="238" customFormat="1" ht="12" hidden="1" customHeight="1" outlineLevel="3" x14ac:dyDescent="0.2">
      <c r="A322" s="251">
        <v>1280</v>
      </c>
      <c r="B322" s="253">
        <v>35579374.890000001</v>
      </c>
      <c r="C322" s="252"/>
      <c r="D322" s="252"/>
      <c r="E322" s="252"/>
      <c r="F322" s="253">
        <v>35579374.890000001</v>
      </c>
      <c r="G322" s="254"/>
      <c r="I322" s="284" t="s">
        <v>425</v>
      </c>
      <c r="J322" s="285" t="s">
        <v>455</v>
      </c>
      <c r="K322" s="317"/>
      <c r="L322" s="287"/>
    </row>
    <row r="323" spans="1:12" s="238" customFormat="1" ht="12" hidden="1" customHeight="1" outlineLevel="4" collapsed="1" x14ac:dyDescent="0.2">
      <c r="A323" s="255" t="s">
        <v>386</v>
      </c>
      <c r="B323" s="253">
        <v>35579374.890000001</v>
      </c>
      <c r="C323" s="252"/>
      <c r="D323" s="252"/>
      <c r="E323" s="252"/>
      <c r="F323" s="253">
        <v>35579374.890000001</v>
      </c>
      <c r="G323" s="254"/>
      <c r="I323" s="292"/>
      <c r="J323" s="293">
        <v>1000</v>
      </c>
      <c r="K323" s="296">
        <v>30810336</v>
      </c>
      <c r="L323" s="295">
        <v>906290</v>
      </c>
    </row>
    <row r="324" spans="1:12" s="238" customFormat="1" ht="12" hidden="1" customHeight="1" outlineLevel="1" x14ac:dyDescent="0.2">
      <c r="A324" s="256" t="s">
        <v>367</v>
      </c>
      <c r="B324" s="258">
        <v>35579374.890000001</v>
      </c>
      <c r="C324" s="257"/>
      <c r="D324" s="257"/>
      <c r="E324" s="257"/>
      <c r="F324" s="258">
        <v>35579374.890000001</v>
      </c>
      <c r="G324" s="259"/>
      <c r="I324" s="292"/>
      <c r="J324" s="330">
        <v>1010</v>
      </c>
      <c r="K324" s="335">
        <v>30810336</v>
      </c>
      <c r="L324" s="332">
        <v>906290</v>
      </c>
    </row>
    <row r="325" spans="1:12" s="238" customFormat="1" ht="12" hidden="1" customHeight="1" outlineLevel="1" x14ac:dyDescent="0.2">
      <c r="A325" s="256"/>
      <c r="B325" s="258"/>
      <c r="C325" s="257"/>
      <c r="D325" s="257"/>
      <c r="E325" s="257"/>
      <c r="F325" s="258"/>
      <c r="G325" s="259"/>
      <c r="I325" s="288"/>
      <c r="J325" s="289" t="s">
        <v>97</v>
      </c>
      <c r="K325" s="299">
        <v>30810336</v>
      </c>
      <c r="L325" s="300">
        <v>906290</v>
      </c>
    </row>
    <row r="326" spans="1:12" s="238" customFormat="1" ht="12" hidden="1" customHeight="1" outlineLevel="1" x14ac:dyDescent="0.2">
      <c r="A326" s="256"/>
      <c r="B326" s="258"/>
      <c r="C326" s="257"/>
      <c r="D326" s="257"/>
      <c r="E326" s="257"/>
      <c r="F326" s="258"/>
      <c r="G326" s="259"/>
      <c r="I326" s="284"/>
      <c r="J326" s="285" t="s">
        <v>457</v>
      </c>
      <c r="K326" s="286">
        <v>29904046</v>
      </c>
      <c r="L326" s="287"/>
    </row>
    <row r="327" spans="1:12" s="238" customFormat="1" ht="12" hidden="1" customHeight="1" outlineLevel="1" x14ac:dyDescent="0.2">
      <c r="A327" s="256"/>
      <c r="B327" s="258"/>
      <c r="C327" s="257"/>
      <c r="D327" s="257"/>
      <c r="E327" s="257"/>
      <c r="F327" s="258"/>
      <c r="G327" s="259"/>
      <c r="I327" s="284" t="s">
        <v>426</v>
      </c>
      <c r="J327" s="285" t="s">
        <v>455</v>
      </c>
      <c r="K327" s="338">
        <v>0.44</v>
      </c>
      <c r="L327" s="287"/>
    </row>
    <row r="328" spans="1:12" s="238" customFormat="1" ht="12" hidden="1" customHeight="1" outlineLevel="1" x14ac:dyDescent="0.2">
      <c r="A328" s="256"/>
      <c r="B328" s="258"/>
      <c r="C328" s="257"/>
      <c r="D328" s="257"/>
      <c r="E328" s="257"/>
      <c r="F328" s="258"/>
      <c r="G328" s="259"/>
      <c r="I328" s="292"/>
      <c r="J328" s="293">
        <v>7400</v>
      </c>
      <c r="K328" s="294"/>
      <c r="L328" s="339">
        <v>0.44</v>
      </c>
    </row>
    <row r="329" spans="1:12" s="238" customFormat="1" ht="12" hidden="1" customHeight="1" outlineLevel="1" x14ac:dyDescent="0.2">
      <c r="A329" s="256"/>
      <c r="B329" s="258"/>
      <c r="C329" s="257"/>
      <c r="D329" s="257"/>
      <c r="E329" s="257"/>
      <c r="F329" s="258"/>
      <c r="G329" s="259"/>
      <c r="I329" s="292"/>
      <c r="J329" s="293">
        <v>7470</v>
      </c>
      <c r="K329" s="294"/>
      <c r="L329" s="339">
        <v>0.44</v>
      </c>
    </row>
    <row r="330" spans="1:12" s="238" customFormat="1" ht="12" hidden="1" customHeight="1" outlineLevel="1" x14ac:dyDescent="0.2">
      <c r="A330" s="256"/>
      <c r="B330" s="258"/>
      <c r="C330" s="257"/>
      <c r="D330" s="257"/>
      <c r="E330" s="257"/>
      <c r="F330" s="258"/>
      <c r="G330" s="259"/>
      <c r="I330" s="292"/>
      <c r="J330" s="298" t="s">
        <v>470</v>
      </c>
      <c r="K330" s="294"/>
      <c r="L330" s="339">
        <v>0.44</v>
      </c>
    </row>
    <row r="331" spans="1:12" s="238" customFormat="1" ht="12" hidden="1" customHeight="1" outlineLevel="1" x14ac:dyDescent="0.2">
      <c r="A331" s="256"/>
      <c r="B331" s="258"/>
      <c r="C331" s="257"/>
      <c r="D331" s="257"/>
      <c r="E331" s="257"/>
      <c r="F331" s="258"/>
      <c r="G331" s="259"/>
      <c r="I331" s="288"/>
      <c r="J331" s="289" t="s">
        <v>97</v>
      </c>
      <c r="K331" s="290"/>
      <c r="L331" s="340">
        <v>0.44</v>
      </c>
    </row>
    <row r="332" spans="1:12" s="238" customFormat="1" ht="12" hidden="1" customHeight="1" outlineLevel="1" thickBot="1" x14ac:dyDescent="0.25">
      <c r="A332" s="256"/>
      <c r="B332" s="258"/>
      <c r="C332" s="257"/>
      <c r="D332" s="257"/>
      <c r="E332" s="257"/>
      <c r="F332" s="258"/>
      <c r="G332" s="259"/>
      <c r="I332" s="284"/>
      <c r="J332" s="285" t="s">
        <v>457</v>
      </c>
      <c r="K332" s="317"/>
      <c r="L332" s="287"/>
    </row>
    <row r="333" spans="1:12" s="238" customFormat="1" ht="12" hidden="1" customHeight="1" outlineLevel="1" x14ac:dyDescent="0.2">
      <c r="A333" s="256"/>
      <c r="B333" s="258"/>
      <c r="C333" s="257"/>
      <c r="D333" s="257"/>
      <c r="E333" s="257"/>
      <c r="F333" s="258"/>
      <c r="G333" s="259"/>
      <c r="I333" s="301" t="s">
        <v>367</v>
      </c>
      <c r="J333" s="302" t="s">
        <v>97</v>
      </c>
      <c r="K333" s="303">
        <v>30810336.620000001</v>
      </c>
      <c r="L333" s="304">
        <v>13396626.439999999</v>
      </c>
    </row>
    <row r="334" spans="1:12" s="238" customFormat="1" ht="12" hidden="1" customHeight="1" outlineLevel="1" thickBot="1" x14ac:dyDescent="0.25">
      <c r="A334" s="256"/>
      <c r="B334" s="258"/>
      <c r="C334" s="257"/>
      <c r="D334" s="257"/>
      <c r="E334" s="257"/>
      <c r="F334" s="258"/>
      <c r="G334" s="259"/>
      <c r="I334" s="305"/>
      <c r="J334" s="306" t="s">
        <v>457</v>
      </c>
      <c r="K334" s="307">
        <v>68374247.359999999</v>
      </c>
      <c r="L334" s="308"/>
    </row>
    <row r="335" spans="1:12" ht="12" customHeight="1" x14ac:dyDescent="0.2">
      <c r="A335" s="260" t="s">
        <v>367</v>
      </c>
      <c r="B335" s="258">
        <v>50780537.18</v>
      </c>
      <c r="C335" s="257"/>
      <c r="D335" s="258">
        <v>30990336.620000001</v>
      </c>
      <c r="E335" s="258">
        <v>13396626.439999999</v>
      </c>
      <c r="F335" s="258">
        <v>68374247.359999999</v>
      </c>
      <c r="G335" s="259"/>
    </row>
    <row r="336" spans="1:12" ht="24" customHeight="1" x14ac:dyDescent="0.2">
      <c r="A336" s="322" t="s">
        <v>429</v>
      </c>
      <c r="B336" s="248"/>
      <c r="C336" s="248"/>
      <c r="D336" s="248"/>
      <c r="E336" s="248"/>
      <c r="F336" s="248"/>
      <c r="G336" s="249"/>
    </row>
    <row r="337" spans="1:7" s="238" customFormat="1" ht="24" customHeight="1" outlineLevel="1" x14ac:dyDescent="0.2">
      <c r="A337" s="250" t="s">
        <v>430</v>
      </c>
      <c r="B337" s="248"/>
      <c r="C337" s="248"/>
      <c r="D337" s="248"/>
      <c r="E337" s="248"/>
      <c r="F337" s="248"/>
      <c r="G337" s="249"/>
    </row>
    <row r="338" spans="1:7" s="238" customFormat="1" ht="12" customHeight="1" outlineLevel="2" x14ac:dyDescent="0.2">
      <c r="A338" s="251">
        <v>1200</v>
      </c>
      <c r="B338" s="253">
        <v>138370378.16</v>
      </c>
      <c r="C338" s="252"/>
      <c r="D338" s="252"/>
      <c r="E338" s="252"/>
      <c r="F338" s="253">
        <v>138370378.16</v>
      </c>
      <c r="G338" s="254"/>
    </row>
    <row r="339" spans="1:7" s="238" customFormat="1" ht="12" customHeight="1" outlineLevel="3" x14ac:dyDescent="0.2">
      <c r="A339" s="251">
        <v>1280</v>
      </c>
      <c r="B339" s="253">
        <v>138370378.16</v>
      </c>
      <c r="C339" s="252"/>
      <c r="D339" s="252"/>
      <c r="E339" s="252"/>
      <c r="F339" s="253">
        <v>138370378.16</v>
      </c>
      <c r="G339" s="254"/>
    </row>
    <row r="340" spans="1:7" s="238" customFormat="1" ht="12" customHeight="1" outlineLevel="4" collapsed="1" x14ac:dyDescent="0.2">
      <c r="A340" s="255" t="s">
        <v>386</v>
      </c>
      <c r="B340" s="253">
        <v>138370378.16</v>
      </c>
      <c r="C340" s="252"/>
      <c r="D340" s="252"/>
      <c r="E340" s="252"/>
      <c r="F340" s="253">
        <v>138370378.16</v>
      </c>
      <c r="G340" s="254"/>
    </row>
    <row r="341" spans="1:7" s="238" customFormat="1" ht="12" customHeight="1" outlineLevel="1" x14ac:dyDescent="0.2">
      <c r="A341" s="256" t="s">
        <v>367</v>
      </c>
      <c r="B341" s="258">
        <v>138370378.16</v>
      </c>
      <c r="C341" s="257"/>
      <c r="D341" s="257"/>
      <c r="E341" s="257"/>
      <c r="F341" s="258">
        <v>138370378.16</v>
      </c>
      <c r="G341" s="259"/>
    </row>
    <row r="342" spans="1:7" s="238" customFormat="1" ht="24" customHeight="1" outlineLevel="1" x14ac:dyDescent="0.2">
      <c r="A342" s="250" t="s">
        <v>431</v>
      </c>
      <c r="B342" s="248"/>
      <c r="C342" s="248"/>
      <c r="D342" s="248"/>
      <c r="E342" s="248"/>
      <c r="F342" s="248"/>
      <c r="G342" s="249"/>
    </row>
    <row r="343" spans="1:7" s="238" customFormat="1" ht="12" customHeight="1" outlineLevel="2" x14ac:dyDescent="0.2">
      <c r="A343" s="251">
        <v>1200</v>
      </c>
      <c r="B343" s="253">
        <v>858479286.02999997</v>
      </c>
      <c r="C343" s="252"/>
      <c r="D343" s="252"/>
      <c r="E343" s="252"/>
      <c r="F343" s="253">
        <v>858479286.02999997</v>
      </c>
      <c r="G343" s="254"/>
    </row>
    <row r="344" spans="1:7" s="238" customFormat="1" ht="12" customHeight="1" outlineLevel="3" x14ac:dyDescent="0.2">
      <c r="A344" s="251">
        <v>1280</v>
      </c>
      <c r="B344" s="253">
        <v>858479286.02999997</v>
      </c>
      <c r="C344" s="252"/>
      <c r="D344" s="252"/>
      <c r="E344" s="252"/>
      <c r="F344" s="253">
        <v>858479286.02999997</v>
      </c>
      <c r="G344" s="254"/>
    </row>
    <row r="345" spans="1:7" s="238" customFormat="1" ht="12" customHeight="1" outlineLevel="4" collapsed="1" x14ac:dyDescent="0.2">
      <c r="A345" s="255" t="s">
        <v>386</v>
      </c>
      <c r="B345" s="253">
        <v>858479286.02999997</v>
      </c>
      <c r="C345" s="252"/>
      <c r="D345" s="252"/>
      <c r="E345" s="252"/>
      <c r="F345" s="253">
        <v>858479286.02999997</v>
      </c>
      <c r="G345" s="254"/>
    </row>
    <row r="346" spans="1:7" s="238" customFormat="1" ht="12" customHeight="1" outlineLevel="1" x14ac:dyDescent="0.2">
      <c r="A346" s="256" t="s">
        <v>367</v>
      </c>
      <c r="B346" s="258">
        <v>858479286.02999997</v>
      </c>
      <c r="C346" s="257"/>
      <c r="D346" s="257"/>
      <c r="E346" s="257"/>
      <c r="F346" s="258">
        <v>858479286.02999997</v>
      </c>
      <c r="G346" s="259"/>
    </row>
    <row r="347" spans="1:7" ht="12" customHeight="1" x14ac:dyDescent="0.2">
      <c r="A347" s="260" t="s">
        <v>367</v>
      </c>
      <c r="B347" s="258">
        <v>996849664.19000006</v>
      </c>
      <c r="C347" s="257"/>
      <c r="D347" s="257"/>
      <c r="E347" s="257"/>
      <c r="F347" s="258">
        <v>996849664.19000006</v>
      </c>
      <c r="G347" s="259"/>
    </row>
    <row r="348" spans="1:7" ht="12" customHeight="1" collapsed="1" x14ac:dyDescent="0.2">
      <c r="A348" s="247" t="s">
        <v>432</v>
      </c>
      <c r="B348" s="248"/>
      <c r="C348" s="248"/>
      <c r="D348" s="248"/>
      <c r="E348" s="248"/>
      <c r="F348" s="248"/>
      <c r="G348" s="249"/>
    </row>
    <row r="349" spans="1:7" s="238" customFormat="1" ht="12" hidden="1" customHeight="1" outlineLevel="1" x14ac:dyDescent="0.2">
      <c r="A349" s="250" t="s">
        <v>433</v>
      </c>
      <c r="B349" s="248"/>
      <c r="C349" s="248"/>
      <c r="D349" s="248"/>
      <c r="E349" s="248"/>
      <c r="F349" s="248"/>
      <c r="G349" s="249"/>
    </row>
    <row r="350" spans="1:7" s="238" customFormat="1" ht="12" hidden="1" customHeight="1" outlineLevel="2" x14ac:dyDescent="0.2">
      <c r="A350" s="251">
        <v>1200</v>
      </c>
      <c r="B350" s="252"/>
      <c r="C350" s="252"/>
      <c r="D350" s="253">
        <v>350377</v>
      </c>
      <c r="E350" s="252"/>
      <c r="F350" s="253">
        <v>350377</v>
      </c>
      <c r="G350" s="254"/>
    </row>
    <row r="351" spans="1:7" s="238" customFormat="1" ht="12" hidden="1" customHeight="1" outlineLevel="3" x14ac:dyDescent="0.2">
      <c r="A351" s="251">
        <v>1220</v>
      </c>
      <c r="B351" s="252"/>
      <c r="C351" s="252"/>
      <c r="D351" s="253">
        <v>350377</v>
      </c>
      <c r="E351" s="252"/>
      <c r="F351" s="253">
        <v>350377</v>
      </c>
      <c r="G351" s="254"/>
    </row>
    <row r="352" spans="1:7" s="238" customFormat="1" ht="12" hidden="1" customHeight="1" outlineLevel="2" x14ac:dyDescent="0.2">
      <c r="A352" s="251">
        <v>3300</v>
      </c>
      <c r="B352" s="252"/>
      <c r="C352" s="253">
        <v>154518353.81</v>
      </c>
      <c r="D352" s="253">
        <v>417151201.94999999</v>
      </c>
      <c r="E352" s="253">
        <v>262632849.31999999</v>
      </c>
      <c r="F352" s="252"/>
      <c r="G352" s="265">
        <v>1.18</v>
      </c>
    </row>
    <row r="353" spans="1:7" s="238" customFormat="1" ht="12" hidden="1" customHeight="1" outlineLevel="3" x14ac:dyDescent="0.2">
      <c r="A353" s="251">
        <v>3390</v>
      </c>
      <c r="B353" s="252"/>
      <c r="C353" s="253">
        <v>154518353.81</v>
      </c>
      <c r="D353" s="253">
        <v>417151201.94999999</v>
      </c>
      <c r="E353" s="253">
        <v>262632849.31999999</v>
      </c>
      <c r="F353" s="252"/>
      <c r="G353" s="265">
        <v>1.18</v>
      </c>
    </row>
    <row r="354" spans="1:7" s="238" customFormat="1" ht="12" hidden="1" customHeight="1" outlineLevel="4" collapsed="1" x14ac:dyDescent="0.2">
      <c r="A354" s="255" t="s">
        <v>382</v>
      </c>
      <c r="B354" s="252"/>
      <c r="C354" s="253">
        <v>154518353.81</v>
      </c>
      <c r="D354" s="253">
        <v>417151201.94999999</v>
      </c>
      <c r="E354" s="253">
        <v>262632849.31999999</v>
      </c>
      <c r="F354" s="252"/>
      <c r="G354" s="265">
        <v>1.18</v>
      </c>
    </row>
    <row r="355" spans="1:7" s="238" customFormat="1" ht="12" hidden="1" customHeight="1" outlineLevel="1" x14ac:dyDescent="0.2">
      <c r="A355" s="256" t="s">
        <v>367</v>
      </c>
      <c r="B355" s="257"/>
      <c r="C355" s="258">
        <v>154518353.81</v>
      </c>
      <c r="D355" s="258">
        <v>417501578.94999999</v>
      </c>
      <c r="E355" s="258">
        <v>262632849.31999999</v>
      </c>
      <c r="F355" s="258">
        <v>350375.82</v>
      </c>
      <c r="G355" s="259"/>
    </row>
    <row r="356" spans="1:7" s="238" customFormat="1" ht="12" hidden="1" customHeight="1" outlineLevel="1" x14ac:dyDescent="0.2">
      <c r="A356" s="250" t="s">
        <v>434</v>
      </c>
      <c r="B356" s="248"/>
      <c r="C356" s="248"/>
      <c r="D356" s="248"/>
      <c r="E356" s="248"/>
      <c r="F356" s="248"/>
      <c r="G356" s="249"/>
    </row>
    <row r="357" spans="1:7" s="238" customFormat="1" ht="12" hidden="1" customHeight="1" outlineLevel="2" x14ac:dyDescent="0.2">
      <c r="A357" s="251">
        <v>3500</v>
      </c>
      <c r="B357" s="252"/>
      <c r="C357" s="253">
        <v>5346765.3</v>
      </c>
      <c r="D357" s="253">
        <v>5346765.3</v>
      </c>
      <c r="E357" s="252"/>
      <c r="F357" s="252"/>
      <c r="G357" s="254"/>
    </row>
    <row r="358" spans="1:7" s="238" customFormat="1" ht="12" hidden="1" customHeight="1" outlineLevel="3" x14ac:dyDescent="0.2">
      <c r="A358" s="251">
        <v>3510</v>
      </c>
      <c r="B358" s="252"/>
      <c r="C358" s="253">
        <v>5346765.3</v>
      </c>
      <c r="D358" s="253">
        <v>5346765.3</v>
      </c>
      <c r="E358" s="252"/>
      <c r="F358" s="252"/>
      <c r="G358" s="254"/>
    </row>
    <row r="359" spans="1:7" s="238" customFormat="1" ht="12" hidden="1" customHeight="1" outlineLevel="4" collapsed="1" x14ac:dyDescent="0.2">
      <c r="A359" s="255" t="s">
        <v>384</v>
      </c>
      <c r="B359" s="252"/>
      <c r="C359" s="253">
        <v>5346765.3</v>
      </c>
      <c r="D359" s="253">
        <v>5346765.3</v>
      </c>
      <c r="E359" s="252"/>
      <c r="F359" s="252"/>
      <c r="G359" s="254"/>
    </row>
    <row r="360" spans="1:7" s="238" customFormat="1" ht="12" hidden="1" customHeight="1" outlineLevel="1" x14ac:dyDescent="0.2">
      <c r="A360" s="256" t="s">
        <v>367</v>
      </c>
      <c r="B360" s="257"/>
      <c r="C360" s="258">
        <v>5346765.3</v>
      </c>
      <c r="D360" s="258">
        <v>5346765.3</v>
      </c>
      <c r="E360" s="257"/>
      <c r="F360" s="257"/>
      <c r="G360" s="259"/>
    </row>
    <row r="361" spans="1:7" s="238" customFormat="1" ht="24" hidden="1" customHeight="1" outlineLevel="1" x14ac:dyDescent="0.2">
      <c r="A361" s="250" t="s">
        <v>435</v>
      </c>
      <c r="B361" s="248"/>
      <c r="C361" s="248"/>
      <c r="D361" s="248"/>
      <c r="E361" s="248"/>
      <c r="F361" s="248"/>
      <c r="G361" s="249"/>
    </row>
    <row r="362" spans="1:7" s="238" customFormat="1" ht="12" hidden="1" customHeight="1" outlineLevel="2" x14ac:dyDescent="0.2">
      <c r="A362" s="251">
        <v>3300</v>
      </c>
      <c r="B362" s="252"/>
      <c r="C362" s="253">
        <v>2016000</v>
      </c>
      <c r="D362" s="253">
        <v>2918000</v>
      </c>
      <c r="E362" s="253">
        <v>2016000</v>
      </c>
      <c r="F362" s="252"/>
      <c r="G362" s="261">
        <v>1114000</v>
      </c>
    </row>
    <row r="363" spans="1:7" s="238" customFormat="1" ht="12" hidden="1" customHeight="1" outlineLevel="3" x14ac:dyDescent="0.2">
      <c r="A363" s="251">
        <v>3310</v>
      </c>
      <c r="B363" s="252"/>
      <c r="C363" s="253">
        <v>2016000</v>
      </c>
      <c r="D363" s="253">
        <v>2918000</v>
      </c>
      <c r="E363" s="253">
        <v>2016000</v>
      </c>
      <c r="F363" s="252"/>
      <c r="G363" s="261">
        <v>1114000</v>
      </c>
    </row>
    <row r="364" spans="1:7" s="238" customFormat="1" ht="12" hidden="1" customHeight="1" outlineLevel="4" collapsed="1" x14ac:dyDescent="0.2">
      <c r="A364" s="255" t="s">
        <v>378</v>
      </c>
      <c r="B364" s="252"/>
      <c r="C364" s="253">
        <v>2016000</v>
      </c>
      <c r="D364" s="253">
        <v>2918000</v>
      </c>
      <c r="E364" s="253">
        <v>2016000</v>
      </c>
      <c r="F364" s="252"/>
      <c r="G364" s="261">
        <v>1114000</v>
      </c>
    </row>
    <row r="365" spans="1:7" s="238" customFormat="1" ht="12" hidden="1" customHeight="1" outlineLevel="1" x14ac:dyDescent="0.2">
      <c r="A365" s="256" t="s">
        <v>367</v>
      </c>
      <c r="B365" s="257"/>
      <c r="C365" s="258">
        <v>2016000</v>
      </c>
      <c r="D365" s="258">
        <v>2918000</v>
      </c>
      <c r="E365" s="258">
        <v>2016000</v>
      </c>
      <c r="F365" s="257"/>
      <c r="G365" s="262">
        <v>1114000</v>
      </c>
    </row>
    <row r="366" spans="1:7" s="238" customFormat="1" ht="24" hidden="1" customHeight="1" outlineLevel="1" x14ac:dyDescent="0.2">
      <c r="A366" s="250" t="s">
        <v>436</v>
      </c>
      <c r="B366" s="248"/>
      <c r="C366" s="248"/>
      <c r="D366" s="248"/>
      <c r="E366" s="248"/>
      <c r="F366" s="248"/>
      <c r="G366" s="249"/>
    </row>
    <row r="367" spans="1:7" s="238" customFormat="1" ht="12" hidden="1" customHeight="1" outlineLevel="2" x14ac:dyDescent="0.2">
      <c r="A367" s="251">
        <v>3300</v>
      </c>
      <c r="B367" s="252"/>
      <c r="C367" s="253">
        <v>61186442.299999997</v>
      </c>
      <c r="D367" s="253">
        <v>61186442.299999997</v>
      </c>
      <c r="E367" s="252"/>
      <c r="F367" s="252"/>
      <c r="G367" s="254"/>
    </row>
    <row r="368" spans="1:7" s="238" customFormat="1" ht="12" hidden="1" customHeight="1" outlineLevel="3" x14ac:dyDescent="0.2">
      <c r="A368" s="251">
        <v>3310</v>
      </c>
      <c r="B368" s="252"/>
      <c r="C368" s="253">
        <v>61186442.299999997</v>
      </c>
      <c r="D368" s="253">
        <v>61186442.299999997</v>
      </c>
      <c r="E368" s="252"/>
      <c r="F368" s="252"/>
      <c r="G368" s="254"/>
    </row>
    <row r="369" spans="1:7" s="238" customFormat="1" ht="12" hidden="1" customHeight="1" outlineLevel="4" collapsed="1" x14ac:dyDescent="0.2">
      <c r="A369" s="255" t="s">
        <v>378</v>
      </c>
      <c r="B369" s="252"/>
      <c r="C369" s="253">
        <v>61186442.299999997</v>
      </c>
      <c r="D369" s="253">
        <v>61186442.299999997</v>
      </c>
      <c r="E369" s="252"/>
      <c r="F369" s="252"/>
      <c r="G369" s="254"/>
    </row>
    <row r="370" spans="1:7" s="238" customFormat="1" ht="12" hidden="1" customHeight="1" outlineLevel="1" x14ac:dyDescent="0.2">
      <c r="A370" s="256" t="s">
        <v>367</v>
      </c>
      <c r="B370" s="257"/>
      <c r="C370" s="258">
        <v>61186442.299999997</v>
      </c>
      <c r="D370" s="258">
        <v>61186442.299999997</v>
      </c>
      <c r="E370" s="257"/>
      <c r="F370" s="257"/>
      <c r="G370" s="259"/>
    </row>
    <row r="371" spans="1:7" s="238" customFormat="1" ht="24" hidden="1" customHeight="1" outlineLevel="1" x14ac:dyDescent="0.2">
      <c r="A371" s="250" t="s">
        <v>437</v>
      </c>
      <c r="B371" s="248"/>
      <c r="C371" s="248"/>
      <c r="D371" s="248"/>
      <c r="E371" s="248"/>
      <c r="F371" s="248"/>
      <c r="G371" s="249"/>
    </row>
    <row r="372" spans="1:7" s="238" customFormat="1" ht="12" hidden="1" customHeight="1" outlineLevel="2" x14ac:dyDescent="0.2">
      <c r="A372" s="251">
        <v>3500</v>
      </c>
      <c r="B372" s="252"/>
      <c r="C372" s="253">
        <v>197892723.88</v>
      </c>
      <c r="D372" s="253">
        <v>197892723.88</v>
      </c>
      <c r="E372" s="252"/>
      <c r="F372" s="252"/>
      <c r="G372" s="254"/>
    </row>
    <row r="373" spans="1:7" s="238" customFormat="1" ht="12" hidden="1" customHeight="1" outlineLevel="3" x14ac:dyDescent="0.2">
      <c r="A373" s="251">
        <v>3510</v>
      </c>
      <c r="B373" s="252"/>
      <c r="C373" s="253">
        <v>197892723.88</v>
      </c>
      <c r="D373" s="253">
        <v>197892723.88</v>
      </c>
      <c r="E373" s="252"/>
      <c r="F373" s="252"/>
      <c r="G373" s="254"/>
    </row>
    <row r="374" spans="1:7" s="238" customFormat="1" ht="12" hidden="1" customHeight="1" outlineLevel="4" collapsed="1" x14ac:dyDescent="0.2">
      <c r="A374" s="255" t="s">
        <v>384</v>
      </c>
      <c r="B374" s="252"/>
      <c r="C374" s="253">
        <v>197892723.88</v>
      </c>
      <c r="D374" s="253">
        <v>197892723.88</v>
      </c>
      <c r="E374" s="252"/>
      <c r="F374" s="252"/>
      <c r="G374" s="254"/>
    </row>
    <row r="375" spans="1:7" s="238" customFormat="1" ht="12" hidden="1" customHeight="1" outlineLevel="1" x14ac:dyDescent="0.2">
      <c r="A375" s="256" t="s">
        <v>367</v>
      </c>
      <c r="B375" s="257"/>
      <c r="C375" s="258">
        <v>197892723.88</v>
      </c>
      <c r="D375" s="258">
        <v>197892723.88</v>
      </c>
      <c r="E375" s="257"/>
      <c r="F375" s="257"/>
      <c r="G375" s="259"/>
    </row>
    <row r="376" spans="1:7" s="238" customFormat="1" ht="12" hidden="1" customHeight="1" outlineLevel="1" x14ac:dyDescent="0.2">
      <c r="A376" s="250" t="s">
        <v>438</v>
      </c>
      <c r="B376" s="248"/>
      <c r="C376" s="248"/>
      <c r="D376" s="248"/>
      <c r="E376" s="248"/>
      <c r="F376" s="248"/>
      <c r="G376" s="249"/>
    </row>
    <row r="377" spans="1:7" s="238" customFormat="1" ht="12" hidden="1" customHeight="1" outlineLevel="2" x14ac:dyDescent="0.2">
      <c r="A377" s="251">
        <v>2200</v>
      </c>
      <c r="B377" s="253">
        <v>7500000000</v>
      </c>
      <c r="C377" s="252"/>
      <c r="D377" s="252"/>
      <c r="E377" s="252"/>
      <c r="F377" s="253">
        <v>7500000000</v>
      </c>
      <c r="G377" s="254"/>
    </row>
    <row r="378" spans="1:7" s="238" customFormat="1" ht="12" hidden="1" customHeight="1" outlineLevel="3" x14ac:dyDescent="0.2">
      <c r="A378" s="251">
        <v>2210</v>
      </c>
      <c r="B378" s="253">
        <v>7500000000</v>
      </c>
      <c r="C378" s="252"/>
      <c r="D378" s="252"/>
      <c r="E378" s="252"/>
      <c r="F378" s="253">
        <v>7500000000</v>
      </c>
      <c r="G378" s="254"/>
    </row>
    <row r="379" spans="1:7" s="238" customFormat="1" ht="12" hidden="1" customHeight="1" outlineLevel="4" collapsed="1" x14ac:dyDescent="0.2">
      <c r="A379" s="255" t="s">
        <v>372</v>
      </c>
      <c r="B379" s="253">
        <v>7500000000</v>
      </c>
      <c r="C379" s="252"/>
      <c r="D379" s="252"/>
      <c r="E379" s="252"/>
      <c r="F379" s="253">
        <v>7500000000</v>
      </c>
      <c r="G379" s="254"/>
    </row>
    <row r="380" spans="1:7" s="238" customFormat="1" ht="12" hidden="1" customHeight="1" outlineLevel="1" x14ac:dyDescent="0.2">
      <c r="A380" s="256" t="s">
        <v>367</v>
      </c>
      <c r="B380" s="258">
        <v>7500000000</v>
      </c>
      <c r="C380" s="257"/>
      <c r="D380" s="257"/>
      <c r="E380" s="257"/>
      <c r="F380" s="258">
        <v>7500000000</v>
      </c>
      <c r="G380" s="259"/>
    </row>
    <row r="381" spans="1:7" s="238" customFormat="1" ht="24" hidden="1" customHeight="1" outlineLevel="1" x14ac:dyDescent="0.2">
      <c r="A381" s="250" t="s">
        <v>439</v>
      </c>
      <c r="B381" s="248"/>
      <c r="C381" s="248"/>
      <c r="D381" s="248"/>
      <c r="E381" s="248"/>
      <c r="F381" s="248"/>
      <c r="G381" s="249"/>
    </row>
    <row r="382" spans="1:7" s="238" customFormat="1" ht="12" hidden="1" customHeight="1" outlineLevel="2" x14ac:dyDescent="0.2">
      <c r="A382" s="251">
        <v>1600</v>
      </c>
      <c r="B382" s="252"/>
      <c r="C382" s="252"/>
      <c r="D382" s="253">
        <v>204813.39</v>
      </c>
      <c r="E382" s="253">
        <v>204813.39</v>
      </c>
      <c r="F382" s="252"/>
      <c r="G382" s="254"/>
    </row>
    <row r="383" spans="1:7" s="238" customFormat="1" ht="12" hidden="1" customHeight="1" outlineLevel="3" x14ac:dyDescent="0.2">
      <c r="A383" s="251">
        <v>1610</v>
      </c>
      <c r="B383" s="252"/>
      <c r="C383" s="252"/>
      <c r="D383" s="253">
        <v>204813.39</v>
      </c>
      <c r="E383" s="253">
        <v>204813.39</v>
      </c>
      <c r="F383" s="252"/>
      <c r="G383" s="254"/>
    </row>
    <row r="384" spans="1:7" s="238" customFormat="1" ht="12" hidden="1" customHeight="1" outlineLevel="4" x14ac:dyDescent="0.2">
      <c r="A384" s="251">
        <v>1612</v>
      </c>
      <c r="B384" s="252"/>
      <c r="C384" s="252"/>
      <c r="D384" s="253">
        <v>204813.39</v>
      </c>
      <c r="E384" s="253">
        <v>204813.39</v>
      </c>
      <c r="F384" s="252"/>
      <c r="G384" s="254"/>
    </row>
    <row r="385" spans="1:7" s="238" customFormat="1" ht="12" hidden="1" customHeight="1" outlineLevel="5" x14ac:dyDescent="0.2">
      <c r="A385" s="255" t="s">
        <v>366</v>
      </c>
      <c r="B385" s="252"/>
      <c r="C385" s="252"/>
      <c r="D385" s="253">
        <v>204813.39</v>
      </c>
      <c r="E385" s="253">
        <v>204813.39</v>
      </c>
      <c r="F385" s="252"/>
      <c r="G385" s="254"/>
    </row>
    <row r="386" spans="1:7" s="238" customFormat="1" ht="12" hidden="1" customHeight="1" outlineLevel="2" x14ac:dyDescent="0.2">
      <c r="A386" s="251">
        <v>3300</v>
      </c>
      <c r="B386" s="252"/>
      <c r="C386" s="253">
        <v>4910382.49</v>
      </c>
      <c r="D386" s="253">
        <v>6733370.6699999999</v>
      </c>
      <c r="E386" s="253">
        <v>4692569.01</v>
      </c>
      <c r="F386" s="252"/>
      <c r="G386" s="261">
        <v>2869580.83</v>
      </c>
    </row>
    <row r="387" spans="1:7" s="238" customFormat="1" ht="12" hidden="1" customHeight="1" outlineLevel="3" x14ac:dyDescent="0.2">
      <c r="A387" s="251">
        <v>3310</v>
      </c>
      <c r="B387" s="252"/>
      <c r="C387" s="253">
        <v>4910382.49</v>
      </c>
      <c r="D387" s="253">
        <v>6733370.6699999999</v>
      </c>
      <c r="E387" s="253">
        <v>4692569.01</v>
      </c>
      <c r="F387" s="252"/>
      <c r="G387" s="261">
        <v>2869580.83</v>
      </c>
    </row>
    <row r="388" spans="1:7" s="238" customFormat="1" ht="12" hidden="1" customHeight="1" outlineLevel="4" collapsed="1" x14ac:dyDescent="0.2">
      <c r="A388" s="255" t="s">
        <v>378</v>
      </c>
      <c r="B388" s="252"/>
      <c r="C388" s="253">
        <v>4910382.49</v>
      </c>
      <c r="D388" s="253">
        <v>6733370.6699999999</v>
      </c>
      <c r="E388" s="253">
        <v>4692569.01</v>
      </c>
      <c r="F388" s="252"/>
      <c r="G388" s="261">
        <v>2869580.83</v>
      </c>
    </row>
    <row r="389" spans="1:7" s="238" customFormat="1" ht="12" hidden="1" customHeight="1" outlineLevel="1" x14ac:dyDescent="0.2">
      <c r="A389" s="256" t="s">
        <v>367</v>
      </c>
      <c r="B389" s="257"/>
      <c r="C389" s="258">
        <v>4910382.49</v>
      </c>
      <c r="D389" s="258">
        <v>6938184.0599999996</v>
      </c>
      <c r="E389" s="258">
        <v>4897382.4000000004</v>
      </c>
      <c r="F389" s="257"/>
      <c r="G389" s="262">
        <v>2869580.83</v>
      </c>
    </row>
    <row r="390" spans="1:7" ht="12" customHeight="1" x14ac:dyDescent="0.2">
      <c r="A390" s="260" t="s">
        <v>367</v>
      </c>
      <c r="B390" s="258">
        <v>7074129332.2200003</v>
      </c>
      <c r="C390" s="257"/>
      <c r="D390" s="258">
        <v>691783694.49000001</v>
      </c>
      <c r="E390" s="258">
        <v>269546231.72000003</v>
      </c>
      <c r="F390" s="258">
        <v>7496366794.9899998</v>
      </c>
      <c r="G390" s="259"/>
    </row>
    <row r="391" spans="1:7" ht="12" customHeight="1" collapsed="1" x14ac:dyDescent="0.2">
      <c r="A391" s="247" t="s">
        <v>440</v>
      </c>
      <c r="B391" s="248"/>
      <c r="C391" s="248"/>
      <c r="D391" s="248"/>
      <c r="E391" s="248"/>
      <c r="F391" s="248"/>
      <c r="G391" s="249"/>
    </row>
    <row r="392" spans="1:7" s="238" customFormat="1" ht="12" hidden="1" customHeight="1" outlineLevel="1" x14ac:dyDescent="0.2">
      <c r="A392" s="250"/>
      <c r="B392" s="248"/>
      <c r="C392" s="248"/>
      <c r="D392" s="248"/>
      <c r="E392" s="248"/>
      <c r="F392" s="248"/>
      <c r="G392" s="249"/>
    </row>
    <row r="393" spans="1:7" s="238" customFormat="1" ht="12" hidden="1" customHeight="1" outlineLevel="2" x14ac:dyDescent="0.2">
      <c r="A393" s="251">
        <v>3300</v>
      </c>
      <c r="B393" s="252"/>
      <c r="C393" s="252"/>
      <c r="D393" s="253">
        <v>360635</v>
      </c>
      <c r="E393" s="253">
        <v>360635</v>
      </c>
      <c r="F393" s="252"/>
      <c r="G393" s="254"/>
    </row>
    <row r="394" spans="1:7" s="238" customFormat="1" ht="12" hidden="1" customHeight="1" outlineLevel="3" x14ac:dyDescent="0.2">
      <c r="A394" s="251">
        <v>3390</v>
      </c>
      <c r="B394" s="252"/>
      <c r="C394" s="252"/>
      <c r="D394" s="253">
        <v>360635</v>
      </c>
      <c r="E394" s="253">
        <v>360635</v>
      </c>
      <c r="F394" s="252"/>
      <c r="G394" s="254"/>
    </row>
    <row r="395" spans="1:7" s="238" customFormat="1" ht="12" hidden="1" customHeight="1" outlineLevel="4" collapsed="1" x14ac:dyDescent="0.2">
      <c r="A395" s="255" t="s">
        <v>441</v>
      </c>
      <c r="B395" s="252"/>
      <c r="C395" s="252"/>
      <c r="D395" s="253">
        <v>360635</v>
      </c>
      <c r="E395" s="253">
        <v>360635</v>
      </c>
      <c r="F395" s="252"/>
      <c r="G395" s="254"/>
    </row>
    <row r="396" spans="1:7" s="238" customFormat="1" ht="12" hidden="1" customHeight="1" outlineLevel="1" x14ac:dyDescent="0.2">
      <c r="A396" s="256" t="s">
        <v>367</v>
      </c>
      <c r="B396" s="257"/>
      <c r="C396" s="257"/>
      <c r="D396" s="258">
        <v>360635</v>
      </c>
      <c r="E396" s="258">
        <v>360635</v>
      </c>
      <c r="F396" s="257"/>
      <c r="G396" s="259"/>
    </row>
    <row r="397" spans="1:7" s="238" customFormat="1" ht="12" hidden="1" customHeight="1" outlineLevel="1" x14ac:dyDescent="0.2">
      <c r="A397" s="250" t="s">
        <v>442</v>
      </c>
      <c r="B397" s="248"/>
      <c r="C397" s="248"/>
      <c r="D397" s="248"/>
      <c r="E397" s="248"/>
      <c r="F397" s="248"/>
      <c r="G397" s="249"/>
    </row>
    <row r="398" spans="1:7" s="238" customFormat="1" ht="12" hidden="1" customHeight="1" outlineLevel="2" x14ac:dyDescent="0.2">
      <c r="A398" s="251">
        <v>1600</v>
      </c>
      <c r="B398" s="253">
        <v>11279875.460000001</v>
      </c>
      <c r="C398" s="252"/>
      <c r="D398" s="252"/>
      <c r="E398" s="253">
        <v>2819968.86</v>
      </c>
      <c r="F398" s="253">
        <v>8459906.5999999996</v>
      </c>
      <c r="G398" s="254"/>
    </row>
    <row r="399" spans="1:7" s="238" customFormat="1" ht="12" hidden="1" customHeight="1" outlineLevel="3" x14ac:dyDescent="0.2">
      <c r="A399" s="251">
        <v>1620</v>
      </c>
      <c r="B399" s="253">
        <v>11279875.460000001</v>
      </c>
      <c r="C399" s="252"/>
      <c r="D399" s="252"/>
      <c r="E399" s="253">
        <v>2819968.86</v>
      </c>
      <c r="F399" s="253">
        <v>8459906.5999999996</v>
      </c>
      <c r="G399" s="254"/>
    </row>
    <row r="400" spans="1:7" s="238" customFormat="1" ht="12" hidden="1" customHeight="1" outlineLevel="4" x14ac:dyDescent="0.2">
      <c r="A400" s="255" t="s">
        <v>443</v>
      </c>
      <c r="B400" s="253">
        <v>11279875.460000001</v>
      </c>
      <c r="C400" s="252"/>
      <c r="D400" s="252"/>
      <c r="E400" s="253">
        <v>2819968.86</v>
      </c>
      <c r="F400" s="253">
        <v>8459906.5999999996</v>
      </c>
      <c r="G400" s="254"/>
    </row>
    <row r="401" spans="1:7" s="238" customFormat="1" ht="12" hidden="1" customHeight="1" outlineLevel="2" x14ac:dyDescent="0.2">
      <c r="A401" s="251">
        <v>3000</v>
      </c>
      <c r="B401" s="252"/>
      <c r="C401" s="252"/>
      <c r="D401" s="253">
        <v>25726395.449999999</v>
      </c>
      <c r="E401" s="253">
        <v>25726395.449999999</v>
      </c>
      <c r="F401" s="252"/>
      <c r="G401" s="254"/>
    </row>
    <row r="402" spans="1:7" s="238" customFormat="1" ht="12" hidden="1" customHeight="1" outlineLevel="3" x14ac:dyDescent="0.2">
      <c r="A402" s="251">
        <v>3040</v>
      </c>
      <c r="B402" s="252"/>
      <c r="C402" s="252"/>
      <c r="D402" s="253">
        <v>25726395.449999999</v>
      </c>
      <c r="E402" s="253">
        <v>25726395.449999999</v>
      </c>
      <c r="F402" s="252"/>
      <c r="G402" s="254"/>
    </row>
    <row r="403" spans="1:7" s="238" customFormat="1" ht="12" hidden="1" customHeight="1" outlineLevel="4" x14ac:dyDescent="0.2">
      <c r="A403" s="255" t="s">
        <v>444</v>
      </c>
      <c r="B403" s="252"/>
      <c r="C403" s="252"/>
      <c r="D403" s="253">
        <v>25726395.449999999</v>
      </c>
      <c r="E403" s="253">
        <v>25726395.449999999</v>
      </c>
      <c r="F403" s="252"/>
      <c r="G403" s="254"/>
    </row>
    <row r="404" spans="1:7" s="238" customFormat="1" ht="12" hidden="1" customHeight="1" outlineLevel="2" x14ac:dyDescent="0.2">
      <c r="A404" s="251">
        <v>3300</v>
      </c>
      <c r="B404" s="252"/>
      <c r="C404" s="253">
        <v>145693060.83000001</v>
      </c>
      <c r="D404" s="253">
        <v>143304650</v>
      </c>
      <c r="E404" s="253">
        <v>71430341.659999996</v>
      </c>
      <c r="F404" s="252"/>
      <c r="G404" s="261">
        <v>73818752.489999995</v>
      </c>
    </row>
    <row r="405" spans="1:7" s="238" customFormat="1" ht="12" hidden="1" customHeight="1" outlineLevel="3" x14ac:dyDescent="0.2">
      <c r="A405" s="251">
        <v>3380</v>
      </c>
      <c r="B405" s="252"/>
      <c r="C405" s="253">
        <v>145693060.83000001</v>
      </c>
      <c r="D405" s="253">
        <v>143304650</v>
      </c>
      <c r="E405" s="253">
        <v>71430341.659999996</v>
      </c>
      <c r="F405" s="252"/>
      <c r="G405" s="261">
        <v>73818752.489999995</v>
      </c>
    </row>
    <row r="406" spans="1:7" s="238" customFormat="1" ht="12" hidden="1" customHeight="1" outlineLevel="4" x14ac:dyDescent="0.2">
      <c r="A406" s="255" t="s">
        <v>399</v>
      </c>
      <c r="B406" s="252"/>
      <c r="C406" s="253">
        <v>145693060.83000001</v>
      </c>
      <c r="D406" s="253">
        <v>143304650</v>
      </c>
      <c r="E406" s="253">
        <v>71430341.659999996</v>
      </c>
      <c r="F406" s="252"/>
      <c r="G406" s="261">
        <v>73818752.489999995</v>
      </c>
    </row>
    <row r="407" spans="1:7" s="238" customFormat="1" ht="12" hidden="1" customHeight="1" outlineLevel="2" x14ac:dyDescent="0.2">
      <c r="A407" s="251">
        <v>3500</v>
      </c>
      <c r="B407" s="252"/>
      <c r="C407" s="253">
        <v>18875677.039999999</v>
      </c>
      <c r="D407" s="253">
        <v>-2512661.17</v>
      </c>
      <c r="E407" s="253">
        <v>-6623033.5700000003</v>
      </c>
      <c r="F407" s="252"/>
      <c r="G407" s="261">
        <v>14765304.640000001</v>
      </c>
    </row>
    <row r="408" spans="1:7" s="238" customFormat="1" ht="12" hidden="1" customHeight="1" outlineLevel="3" x14ac:dyDescent="0.2">
      <c r="A408" s="251">
        <v>3520</v>
      </c>
      <c r="B408" s="252"/>
      <c r="C408" s="253">
        <v>18875677.039999999</v>
      </c>
      <c r="D408" s="253">
        <v>-2512661.17</v>
      </c>
      <c r="E408" s="253">
        <v>-6623033.5700000003</v>
      </c>
      <c r="F408" s="252"/>
      <c r="G408" s="261">
        <v>14765304.640000001</v>
      </c>
    </row>
    <row r="409" spans="1:7" s="238" customFormat="1" ht="12" hidden="1" customHeight="1" outlineLevel="2" x14ac:dyDescent="0.2">
      <c r="A409" s="251">
        <v>4000</v>
      </c>
      <c r="B409" s="252"/>
      <c r="C409" s="253">
        <v>3034147272.23</v>
      </c>
      <c r="D409" s="253">
        <v>23412790.899999999</v>
      </c>
      <c r="E409" s="253">
        <v>-4826265.72</v>
      </c>
      <c r="F409" s="252"/>
      <c r="G409" s="261">
        <v>3005908215.6100001</v>
      </c>
    </row>
    <row r="410" spans="1:7" s="238" customFormat="1" ht="12" hidden="1" customHeight="1" outlineLevel="3" x14ac:dyDescent="0.2">
      <c r="A410" s="251">
        <v>4030</v>
      </c>
      <c r="B410" s="252"/>
      <c r="C410" s="253">
        <v>3034147272.23</v>
      </c>
      <c r="D410" s="253">
        <v>23412790.899999999</v>
      </c>
      <c r="E410" s="253">
        <v>-4826265.72</v>
      </c>
      <c r="F410" s="252"/>
      <c r="G410" s="261">
        <v>3005908215.6100001</v>
      </c>
    </row>
    <row r="411" spans="1:7" s="238" customFormat="1" ht="12" hidden="1" customHeight="1" outlineLevel="4" x14ac:dyDescent="0.2">
      <c r="A411" s="255" t="s">
        <v>445</v>
      </c>
      <c r="B411" s="252"/>
      <c r="C411" s="253">
        <v>17207272.23</v>
      </c>
      <c r="D411" s="253">
        <v>-2313604.5499999998</v>
      </c>
      <c r="E411" s="253">
        <v>-2512661.17</v>
      </c>
      <c r="F411" s="252"/>
      <c r="G411" s="261">
        <v>17008215.609999999</v>
      </c>
    </row>
    <row r="412" spans="1:7" s="238" customFormat="1" ht="12" hidden="1" customHeight="1" outlineLevel="4" collapsed="1" x14ac:dyDescent="0.2">
      <c r="A412" s="255" t="s">
        <v>446</v>
      </c>
      <c r="B412" s="252"/>
      <c r="C412" s="253">
        <v>3016940000</v>
      </c>
      <c r="D412" s="253">
        <v>25726395.449999999</v>
      </c>
      <c r="E412" s="253">
        <v>-2313604.5499999998</v>
      </c>
      <c r="F412" s="252"/>
      <c r="G412" s="261">
        <v>2988900000</v>
      </c>
    </row>
    <row r="413" spans="1:7" s="238" customFormat="1" ht="12" hidden="1" customHeight="1" outlineLevel="1" x14ac:dyDescent="0.2">
      <c r="A413" s="256" t="s">
        <v>367</v>
      </c>
      <c r="B413" s="257"/>
      <c r="C413" s="258">
        <v>3187436134.6399999</v>
      </c>
      <c r="D413" s="258">
        <v>189931175.18000001</v>
      </c>
      <c r="E413" s="258">
        <v>88527406.680000007</v>
      </c>
      <c r="F413" s="257"/>
      <c r="G413" s="262">
        <v>3086032366.1399999</v>
      </c>
    </row>
    <row r="414" spans="1:7" s="238" customFormat="1" ht="24" hidden="1" customHeight="1" outlineLevel="1" x14ac:dyDescent="0.2">
      <c r="A414" s="250" t="s">
        <v>447</v>
      </c>
      <c r="B414" s="248"/>
      <c r="C414" s="248"/>
      <c r="D414" s="248"/>
      <c r="E414" s="248"/>
      <c r="F414" s="248"/>
      <c r="G414" s="249"/>
    </row>
    <row r="415" spans="1:7" s="238" customFormat="1" ht="12" hidden="1" customHeight="1" outlineLevel="2" x14ac:dyDescent="0.2">
      <c r="A415" s="251">
        <v>3300</v>
      </c>
      <c r="B415" s="252"/>
      <c r="C415" s="253">
        <v>940000</v>
      </c>
      <c r="D415" s="252"/>
      <c r="E415" s="252"/>
      <c r="F415" s="252"/>
      <c r="G415" s="261">
        <v>940000</v>
      </c>
    </row>
    <row r="416" spans="1:7" s="238" customFormat="1" ht="12" hidden="1" customHeight="1" outlineLevel="3" x14ac:dyDescent="0.2">
      <c r="A416" s="251">
        <v>3390</v>
      </c>
      <c r="B416" s="252"/>
      <c r="C416" s="253">
        <v>940000</v>
      </c>
      <c r="D416" s="252"/>
      <c r="E416" s="252"/>
      <c r="F416" s="252"/>
      <c r="G416" s="261">
        <v>940000</v>
      </c>
    </row>
    <row r="417" spans="1:7" s="238" customFormat="1" ht="12" hidden="1" customHeight="1" outlineLevel="4" collapsed="1" x14ac:dyDescent="0.2">
      <c r="A417" s="255" t="s">
        <v>441</v>
      </c>
      <c r="B417" s="252"/>
      <c r="C417" s="253">
        <v>940000</v>
      </c>
      <c r="D417" s="252"/>
      <c r="E417" s="252"/>
      <c r="F417" s="252"/>
      <c r="G417" s="261">
        <v>940000</v>
      </c>
    </row>
    <row r="418" spans="1:7" s="238" customFormat="1" ht="12" hidden="1" customHeight="1" outlineLevel="1" x14ac:dyDescent="0.2">
      <c r="A418" s="256" t="s">
        <v>367</v>
      </c>
      <c r="B418" s="257"/>
      <c r="C418" s="258">
        <v>940000</v>
      </c>
      <c r="D418" s="257"/>
      <c r="E418" s="257"/>
      <c r="F418" s="257"/>
      <c r="G418" s="262">
        <v>940000</v>
      </c>
    </row>
    <row r="419" spans="1:7" ht="12" customHeight="1" thickBot="1" x14ac:dyDescent="0.25">
      <c r="A419" s="260" t="s">
        <v>367</v>
      </c>
      <c r="B419" s="257"/>
      <c r="C419" s="258">
        <v>3188376134.6399999</v>
      </c>
      <c r="D419" s="258">
        <v>190291810.18000001</v>
      </c>
      <c r="E419" s="258">
        <v>88888041.680000007</v>
      </c>
      <c r="F419" s="257"/>
      <c r="G419" s="262">
        <v>3086972366.1399999</v>
      </c>
    </row>
    <row r="420" spans="1:7" ht="12" customHeight="1" thickBot="1" x14ac:dyDescent="0.25">
      <c r="A420" s="266" t="s">
        <v>367</v>
      </c>
      <c r="B420" s="267">
        <v>9685469842.7099991</v>
      </c>
      <c r="C420" s="268"/>
      <c r="D420" s="269">
        <v>1617857461.28</v>
      </c>
      <c r="E420" s="269">
        <v>1686825502.28</v>
      </c>
      <c r="F420" s="269">
        <v>9616501801.710001</v>
      </c>
      <c r="G420" s="270"/>
    </row>
  </sheetData>
  <mergeCells count="9">
    <mergeCell ref="N128:Q128"/>
    <mergeCell ref="N129:Q129"/>
    <mergeCell ref="N130:Q130"/>
    <mergeCell ref="A4:G4"/>
    <mergeCell ref="A5:G5"/>
    <mergeCell ref="A6:G6"/>
    <mergeCell ref="B8:C8"/>
    <mergeCell ref="D8:E8"/>
    <mergeCell ref="F8:G8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68"/>
  <sheetViews>
    <sheetView topLeftCell="D13" workbookViewId="0">
      <selection activeCell="Y42" sqref="Y42"/>
    </sheetView>
  </sheetViews>
  <sheetFormatPr defaultRowHeight="12.75" x14ac:dyDescent="0.2"/>
  <cols>
    <col min="1" max="1" width="29.7109375" style="190" customWidth="1"/>
    <col min="2" max="2" width="0.7109375" style="190" customWidth="1"/>
    <col min="3" max="3" width="15.7109375" style="190" customWidth="1"/>
    <col min="4" max="4" width="0.7109375" style="190" customWidth="1"/>
    <col min="5" max="5" width="8.7109375" style="190" customWidth="1"/>
    <col min="6" max="6" width="0.7109375" style="190" customWidth="1"/>
    <col min="7" max="7" width="15.7109375" style="190" customWidth="1"/>
    <col min="8" max="8" width="0.7109375" style="190" customWidth="1"/>
    <col min="9" max="9" width="11.5703125" style="190" customWidth="1"/>
    <col min="10" max="10" width="0.7109375" style="190" customWidth="1"/>
    <col min="11" max="11" width="14.7109375" style="190" customWidth="1"/>
    <col min="12" max="12" width="0.7109375" style="190" customWidth="1"/>
    <col min="13" max="13" width="11.7109375" style="190" customWidth="1"/>
    <col min="14" max="14" width="40.7109375" style="190" customWidth="1"/>
    <col min="15" max="15" width="0.7109375" style="190" customWidth="1"/>
    <col min="16" max="16" width="9.140625" style="190"/>
    <col min="17" max="17" width="0.7109375" style="190" customWidth="1"/>
    <col min="18" max="18" width="9.140625" style="190"/>
    <col min="19" max="19" width="0.7109375" style="190" customWidth="1"/>
    <col min="20" max="20" width="11.7109375" style="190" customWidth="1"/>
    <col min="21" max="21" width="0.7109375" style="190" customWidth="1"/>
    <col min="22" max="22" width="10.7109375" style="190" customWidth="1"/>
    <col min="23" max="24" width="9.140625" style="190"/>
    <col min="25" max="25" width="19.7109375" style="190" customWidth="1"/>
    <col min="26" max="26" width="0.5703125" style="190" customWidth="1"/>
    <col min="27" max="27" width="12.7109375" style="190" customWidth="1"/>
    <col min="28" max="28" width="0.5703125" style="190" customWidth="1"/>
    <col min="29" max="29" width="10.7109375" style="190" customWidth="1"/>
    <col min="30" max="30" width="0.5703125" style="190" customWidth="1"/>
    <col min="31" max="31" width="11.7109375" style="190" customWidth="1"/>
    <col min="32" max="32" width="0.5703125" style="190" customWidth="1"/>
    <col min="33" max="33" width="10.5703125" style="190" customWidth="1"/>
    <col min="34" max="34" width="0.5703125" style="190" customWidth="1"/>
    <col min="35" max="35" width="7.7109375" style="190" customWidth="1"/>
    <col min="36" max="36" width="0.5703125" style="190" customWidth="1"/>
    <col min="37" max="37" width="10.28515625" style="190" customWidth="1"/>
    <col min="38" max="16384" width="9.140625" style="190"/>
  </cols>
  <sheetData>
    <row r="3" spans="1:36" ht="14.25" x14ac:dyDescent="0.2">
      <c r="A3" s="189" t="s">
        <v>305</v>
      </c>
    </row>
    <row r="5" spans="1:36" ht="38.25" x14ac:dyDescent="0.2">
      <c r="A5" s="191"/>
      <c r="B5" s="191"/>
      <c r="C5" s="192" t="s">
        <v>306</v>
      </c>
      <c r="D5" s="193"/>
      <c r="E5" s="192" t="s">
        <v>307</v>
      </c>
      <c r="F5" s="193"/>
      <c r="G5" s="192" t="s">
        <v>308</v>
      </c>
      <c r="H5" s="193"/>
      <c r="I5" s="192" t="s">
        <v>309</v>
      </c>
      <c r="J5" s="193"/>
    </row>
    <row r="6" spans="1:36" x14ac:dyDescent="0.2">
      <c r="A6" s="200" t="s">
        <v>339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36" x14ac:dyDescent="0.2">
      <c r="A7" s="191" t="s">
        <v>311</v>
      </c>
      <c r="B7" s="191"/>
      <c r="C7" s="87">
        <f>раскрытия!C5</f>
        <v>142</v>
      </c>
      <c r="D7" s="87"/>
      <c r="E7" s="87">
        <v>0</v>
      </c>
      <c r="F7" s="87"/>
      <c r="G7" s="87">
        <f>C7+E7</f>
        <v>142</v>
      </c>
      <c r="H7" s="87"/>
      <c r="I7" s="87">
        <v>0</v>
      </c>
      <c r="J7" s="87"/>
      <c r="L7" s="116"/>
      <c r="O7" s="116"/>
      <c r="Q7" s="116"/>
      <c r="S7" s="116"/>
      <c r="U7" s="116"/>
      <c r="Z7" s="116"/>
      <c r="AB7" s="116"/>
      <c r="AD7" s="116"/>
      <c r="AF7" s="116"/>
      <c r="AH7" s="116"/>
      <c r="AJ7" s="116"/>
    </row>
    <row r="8" spans="1:36" x14ac:dyDescent="0.2">
      <c r="A8" s="191" t="s">
        <v>312</v>
      </c>
      <c r="B8" s="191"/>
      <c r="C8" s="87">
        <f>раскрытия!C4</f>
        <v>2778</v>
      </c>
      <c r="D8" s="87"/>
      <c r="E8" s="87">
        <v>0</v>
      </c>
      <c r="F8" s="87"/>
      <c r="G8" s="87">
        <f t="shared" ref="G8:G10" si="0">C8+E8</f>
        <v>2778</v>
      </c>
      <c r="H8" s="87"/>
      <c r="I8" s="87">
        <v>0</v>
      </c>
      <c r="J8" s="87"/>
      <c r="L8" s="116"/>
      <c r="O8" s="116"/>
      <c r="Q8" s="116"/>
      <c r="S8" s="116"/>
      <c r="U8" s="116"/>
      <c r="Z8" s="116"/>
      <c r="AB8" s="116"/>
      <c r="AD8" s="116"/>
      <c r="AF8" s="116"/>
      <c r="AH8" s="116"/>
      <c r="AJ8" s="116"/>
    </row>
    <row r="9" spans="1:36" ht="25.5" x14ac:dyDescent="0.2">
      <c r="A9" s="198" t="s">
        <v>139</v>
      </c>
      <c r="B9" s="191"/>
      <c r="C9" s="87">
        <f>ОФП!J11</f>
        <v>1253</v>
      </c>
      <c r="D9" s="87"/>
      <c r="E9" s="87">
        <v>0</v>
      </c>
      <c r="F9" s="87"/>
      <c r="G9" s="87">
        <f t="shared" si="0"/>
        <v>1253</v>
      </c>
      <c r="H9" s="87"/>
      <c r="I9" s="87">
        <v>0</v>
      </c>
      <c r="J9" s="87"/>
      <c r="L9" s="116"/>
      <c r="O9" s="116"/>
      <c r="Q9" s="116"/>
      <c r="S9" s="116"/>
      <c r="U9" s="116"/>
      <c r="Z9" s="116"/>
      <c r="AB9" s="116"/>
      <c r="AD9" s="116"/>
      <c r="AF9" s="116"/>
      <c r="AH9" s="116"/>
      <c r="AJ9" s="116"/>
    </row>
    <row r="10" spans="1:36" ht="25.5" x14ac:dyDescent="0.2">
      <c r="A10" s="198" t="s">
        <v>146</v>
      </c>
      <c r="B10" s="191"/>
      <c r="C10" s="87">
        <f>раскрытия!C38</f>
        <v>9199</v>
      </c>
      <c r="D10" s="87"/>
      <c r="E10" s="87">
        <v>0</v>
      </c>
      <c r="F10" s="87"/>
      <c r="G10" s="87">
        <f t="shared" si="0"/>
        <v>9199</v>
      </c>
      <c r="H10" s="87"/>
      <c r="I10" s="87">
        <v>0</v>
      </c>
      <c r="J10" s="87"/>
      <c r="L10" s="116"/>
      <c r="O10" s="116"/>
      <c r="Q10" s="116"/>
      <c r="S10" s="116"/>
      <c r="U10" s="116"/>
      <c r="Z10" s="116"/>
      <c r="AB10" s="116"/>
      <c r="AD10" s="116"/>
      <c r="AF10" s="116"/>
      <c r="AH10" s="116"/>
      <c r="AJ10" s="116"/>
    </row>
    <row r="11" spans="1:36" x14ac:dyDescent="0.2">
      <c r="A11" s="194" t="s">
        <v>313</v>
      </c>
      <c r="B11" s="191"/>
      <c r="C11" s="88">
        <f>SUM(C7:C10)</f>
        <v>13372</v>
      </c>
      <c r="D11" s="87"/>
      <c r="E11" s="88">
        <f>SUM(E7:E10)</f>
        <v>0</v>
      </c>
      <c r="F11" s="87"/>
      <c r="G11" s="88">
        <f>SUM(G7:G10)</f>
        <v>13372</v>
      </c>
      <c r="H11" s="87"/>
      <c r="I11" s="88">
        <f>SUM(I7:I10)</f>
        <v>0</v>
      </c>
      <c r="J11" s="87"/>
      <c r="L11" s="116"/>
      <c r="O11" s="116"/>
      <c r="Q11" s="116"/>
      <c r="S11" s="116"/>
      <c r="U11" s="116"/>
      <c r="Z11" s="116"/>
      <c r="AB11" s="116"/>
      <c r="AD11" s="116"/>
      <c r="AF11" s="116"/>
      <c r="AH11" s="116"/>
      <c r="AJ11" s="116"/>
    </row>
    <row r="12" spans="1:36" ht="9" customHeight="1" x14ac:dyDescent="0.2">
      <c r="A12" s="191"/>
      <c r="B12" s="191"/>
      <c r="C12" s="191"/>
      <c r="D12" s="191"/>
      <c r="E12" s="191"/>
      <c r="F12" s="191"/>
      <c r="G12" s="191"/>
      <c r="H12" s="191"/>
      <c r="I12" s="191"/>
      <c r="J12" s="191"/>
    </row>
    <row r="13" spans="1:36" ht="38.25" x14ac:dyDescent="0.2">
      <c r="A13" s="191"/>
      <c r="B13" s="191"/>
      <c r="C13" s="192" t="s">
        <v>306</v>
      </c>
      <c r="D13" s="193"/>
      <c r="E13" s="192" t="s">
        <v>307</v>
      </c>
      <c r="F13" s="193"/>
      <c r="G13" s="192" t="s">
        <v>308</v>
      </c>
      <c r="H13" s="193"/>
      <c r="I13" s="192" t="s">
        <v>309</v>
      </c>
      <c r="J13" s="193"/>
    </row>
    <row r="14" spans="1:36" x14ac:dyDescent="0.2">
      <c r="A14" s="200" t="s">
        <v>310</v>
      </c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36" x14ac:dyDescent="0.2">
      <c r="A15" s="191" t="s">
        <v>311</v>
      </c>
      <c r="B15" s="191"/>
      <c r="C15" s="87">
        <f>раскрытия!E5</f>
        <v>2</v>
      </c>
      <c r="D15" s="87"/>
      <c r="E15" s="87">
        <v>0</v>
      </c>
      <c r="F15" s="87"/>
      <c r="G15" s="87">
        <f>C15+E15</f>
        <v>2</v>
      </c>
      <c r="H15" s="87"/>
      <c r="I15" s="87">
        <v>0</v>
      </c>
      <c r="J15" s="87"/>
      <c r="L15" s="116"/>
      <c r="O15" s="116"/>
      <c r="Q15" s="116"/>
      <c r="S15" s="116"/>
      <c r="U15" s="116"/>
      <c r="Z15" s="116"/>
      <c r="AB15" s="116"/>
      <c r="AD15" s="116"/>
      <c r="AF15" s="116"/>
      <c r="AH15" s="116"/>
      <c r="AJ15" s="116"/>
    </row>
    <row r="16" spans="1:36" x14ac:dyDescent="0.2">
      <c r="A16" s="191" t="s">
        <v>312</v>
      </c>
      <c r="B16" s="191"/>
      <c r="C16" s="87">
        <f>раскрытия!E4</f>
        <v>5269</v>
      </c>
      <c r="D16" s="87"/>
      <c r="E16" s="87">
        <v>0</v>
      </c>
      <c r="F16" s="87"/>
      <c r="G16" s="87">
        <f t="shared" ref="G16:G18" si="1">C16+E16</f>
        <v>5269</v>
      </c>
      <c r="H16" s="87"/>
      <c r="I16" s="87">
        <v>0</v>
      </c>
      <c r="J16" s="87"/>
      <c r="L16" s="116"/>
      <c r="O16" s="116"/>
      <c r="Q16" s="116"/>
      <c r="S16" s="116"/>
      <c r="U16" s="116"/>
      <c r="Z16" s="116"/>
      <c r="AB16" s="116"/>
      <c r="AD16" s="116"/>
      <c r="AF16" s="116"/>
      <c r="AH16" s="116"/>
      <c r="AJ16" s="116"/>
    </row>
    <row r="17" spans="1:36" ht="25.5" x14ac:dyDescent="0.2">
      <c r="A17" s="198" t="s">
        <v>139</v>
      </c>
      <c r="B17" s="191"/>
      <c r="C17" s="87">
        <f>ОФП!L11</f>
        <v>1367</v>
      </c>
      <c r="D17" s="87"/>
      <c r="E17" s="87">
        <v>0</v>
      </c>
      <c r="F17" s="87"/>
      <c r="G17" s="87">
        <f t="shared" si="1"/>
        <v>1367</v>
      </c>
      <c r="H17" s="87"/>
      <c r="I17" s="87">
        <v>0</v>
      </c>
      <c r="J17" s="87"/>
      <c r="L17" s="116"/>
      <c r="O17" s="116"/>
      <c r="Q17" s="116"/>
      <c r="S17" s="116"/>
      <c r="U17" s="116"/>
      <c r="Z17" s="116"/>
      <c r="AB17" s="116"/>
      <c r="AD17" s="116"/>
      <c r="AF17" s="116"/>
      <c r="AH17" s="116"/>
      <c r="AJ17" s="116"/>
    </row>
    <row r="18" spans="1:36" ht="25.5" x14ac:dyDescent="0.2">
      <c r="A18" s="198" t="s">
        <v>146</v>
      </c>
      <c r="B18" s="191"/>
      <c r="C18" s="87">
        <f>раскрытия!E38</f>
        <v>9285</v>
      </c>
      <c r="D18" s="87"/>
      <c r="E18" s="87">
        <v>0</v>
      </c>
      <c r="F18" s="87"/>
      <c r="G18" s="87">
        <f t="shared" si="1"/>
        <v>9285</v>
      </c>
      <c r="H18" s="87"/>
      <c r="I18" s="87">
        <v>0</v>
      </c>
      <c r="J18" s="87"/>
      <c r="L18" s="116"/>
      <c r="O18" s="116"/>
      <c r="Q18" s="116"/>
      <c r="S18" s="116"/>
      <c r="U18" s="116"/>
      <c r="Z18" s="116"/>
      <c r="AB18" s="116"/>
      <c r="AD18" s="116"/>
      <c r="AF18" s="116"/>
      <c r="AH18" s="116"/>
      <c r="AJ18" s="116"/>
    </row>
    <row r="19" spans="1:36" x14ac:dyDescent="0.2">
      <c r="A19" s="194" t="s">
        <v>313</v>
      </c>
      <c r="B19" s="191"/>
      <c r="C19" s="88">
        <f>SUM(C15:C18)</f>
        <v>15923</v>
      </c>
      <c r="D19" s="87"/>
      <c r="E19" s="88">
        <f>SUM(E15:E18)</f>
        <v>0</v>
      </c>
      <c r="F19" s="87"/>
      <c r="G19" s="88">
        <f>SUM(G15:G18)</f>
        <v>15923</v>
      </c>
      <c r="H19" s="87"/>
      <c r="I19" s="88">
        <f>SUM(I15:I18)</f>
        <v>0</v>
      </c>
      <c r="J19" s="87"/>
      <c r="L19" s="116"/>
      <c r="O19" s="116"/>
      <c r="Q19" s="116"/>
      <c r="S19" s="116"/>
      <c r="U19" s="116"/>
      <c r="Z19" s="116"/>
      <c r="AB19" s="116"/>
      <c r="AD19" s="116"/>
      <c r="AF19" s="116"/>
      <c r="AH19" s="116"/>
      <c r="AJ19" s="116"/>
    </row>
    <row r="20" spans="1:36" x14ac:dyDescent="0.2"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O20" s="116"/>
      <c r="Q20" s="116"/>
      <c r="S20" s="116"/>
      <c r="U20" s="116"/>
      <c r="Z20" s="116"/>
      <c r="AB20" s="116"/>
      <c r="AD20" s="116"/>
      <c r="AF20" s="116"/>
      <c r="AH20" s="116"/>
      <c r="AJ20" s="116"/>
    </row>
    <row r="21" spans="1:36" x14ac:dyDescent="0.2"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O21" s="116"/>
      <c r="Q21" s="116"/>
      <c r="S21" s="116"/>
      <c r="U21" s="116"/>
      <c r="Z21" s="116"/>
      <c r="AB21" s="116"/>
      <c r="AD21" s="116"/>
      <c r="AF21" s="116"/>
      <c r="AH21" s="116"/>
      <c r="AJ21" s="116"/>
    </row>
    <row r="22" spans="1:36" x14ac:dyDescent="0.2"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O22" s="116"/>
      <c r="Q22" s="116"/>
      <c r="S22" s="116"/>
      <c r="U22" s="116"/>
      <c r="Z22" s="116"/>
      <c r="AB22" s="116"/>
      <c r="AD22" s="116"/>
      <c r="AF22" s="116"/>
      <c r="AH22" s="116"/>
      <c r="AJ22" s="116"/>
    </row>
    <row r="23" spans="1:36" ht="14.25" x14ac:dyDescent="0.2">
      <c r="J23" s="116"/>
      <c r="K23" s="116"/>
      <c r="L23" s="116"/>
      <c r="N23" s="189" t="s">
        <v>314</v>
      </c>
      <c r="O23" s="116"/>
      <c r="P23" s="116"/>
      <c r="Q23" s="116"/>
      <c r="R23" s="116"/>
      <c r="S23" s="116"/>
      <c r="T23" s="116"/>
      <c r="U23" s="116"/>
      <c r="V23" s="116"/>
      <c r="Z23" s="116"/>
      <c r="AB23" s="116"/>
      <c r="AD23" s="116"/>
      <c r="AF23" s="116"/>
      <c r="AH23" s="116"/>
      <c r="AJ23" s="116"/>
    </row>
    <row r="24" spans="1:36" ht="25.5" x14ac:dyDescent="0.2">
      <c r="J24" s="116"/>
      <c r="K24" s="116"/>
      <c r="L24" s="116"/>
      <c r="N24" s="191"/>
      <c r="O24" s="87"/>
      <c r="P24" s="217" t="s">
        <v>338</v>
      </c>
      <c r="Q24" s="87"/>
      <c r="R24" s="217" t="s">
        <v>315</v>
      </c>
      <c r="S24" s="87"/>
      <c r="T24" s="217" t="s">
        <v>316</v>
      </c>
      <c r="U24" s="87"/>
      <c r="V24" s="217" t="s">
        <v>81</v>
      </c>
      <c r="Z24" s="116"/>
      <c r="AB24" s="116"/>
      <c r="AD24" s="116"/>
      <c r="AF24" s="116"/>
      <c r="AH24" s="116"/>
      <c r="AJ24" s="116"/>
    </row>
    <row r="25" spans="1:36" x14ac:dyDescent="0.2">
      <c r="J25" s="116"/>
      <c r="K25" s="116"/>
      <c r="L25" s="116"/>
      <c r="N25" s="200" t="s">
        <v>310</v>
      </c>
      <c r="O25" s="87"/>
      <c r="P25" s="87"/>
      <c r="Q25" s="87"/>
      <c r="R25" s="87"/>
      <c r="S25" s="87"/>
      <c r="T25" s="87"/>
      <c r="U25" s="87"/>
      <c r="V25" s="87"/>
      <c r="Z25" s="116"/>
      <c r="AB25" s="116"/>
      <c r="AD25" s="116"/>
      <c r="AF25" s="116"/>
      <c r="AH25" s="116"/>
      <c r="AJ25" s="116"/>
    </row>
    <row r="26" spans="1:36" x14ac:dyDescent="0.2">
      <c r="J26" s="116"/>
      <c r="K26" s="116"/>
      <c r="L26" s="116"/>
      <c r="N26" s="191" t="s">
        <v>138</v>
      </c>
      <c r="O26" s="87"/>
      <c r="P26" s="87">
        <v>0</v>
      </c>
      <c r="Q26" s="87"/>
      <c r="R26" s="87">
        <f>ROUND(('ОСВ 1 кв'!F11+'ОСВ 1 кв'!F12+'ОСВ 1 кв'!F94+'ОСВ 1 кв'!F95)/1000,0)</f>
        <v>2778</v>
      </c>
      <c r="S26" s="87"/>
      <c r="T26" s="87">
        <f>раскрытия!C5</f>
        <v>142</v>
      </c>
      <c r="U26" s="87"/>
      <c r="V26" s="89">
        <f>P26+R26+T26</f>
        <v>2920</v>
      </c>
      <c r="Z26" s="116"/>
      <c r="AB26" s="116"/>
      <c r="AD26" s="116"/>
      <c r="AF26" s="116"/>
      <c r="AH26" s="116"/>
      <c r="AJ26" s="116"/>
    </row>
    <row r="27" spans="1:36" x14ac:dyDescent="0.2">
      <c r="J27" s="116"/>
      <c r="K27" s="116"/>
      <c r="L27" s="116"/>
      <c r="N27" s="198" t="s">
        <v>139</v>
      </c>
      <c r="O27" s="87"/>
      <c r="P27" s="87">
        <v>0</v>
      </c>
      <c r="Q27" s="87"/>
      <c r="R27" s="87">
        <v>0</v>
      </c>
      <c r="S27" s="87"/>
      <c r="T27" s="87">
        <f>C9</f>
        <v>1253</v>
      </c>
      <c r="U27" s="87"/>
      <c r="V27" s="89">
        <f t="shared" ref="V27:V28" si="2">P27+R27+T27</f>
        <v>1253</v>
      </c>
      <c r="Z27" s="116"/>
      <c r="AB27" s="116"/>
      <c r="AD27" s="116"/>
      <c r="AF27" s="116"/>
      <c r="AH27" s="116"/>
      <c r="AJ27" s="116"/>
    </row>
    <row r="28" spans="1:36" x14ac:dyDescent="0.2">
      <c r="J28" s="116"/>
      <c r="K28" s="116"/>
      <c r="L28" s="116"/>
      <c r="N28" s="198" t="s">
        <v>146</v>
      </c>
      <c r="O28" s="87"/>
      <c r="P28" s="87">
        <v>0</v>
      </c>
      <c r="Q28" s="87"/>
      <c r="R28" s="87">
        <v>0</v>
      </c>
      <c r="S28" s="87"/>
      <c r="T28" s="87">
        <f>C10</f>
        <v>9199</v>
      </c>
      <c r="U28" s="87"/>
      <c r="V28" s="89">
        <f t="shared" si="2"/>
        <v>9199</v>
      </c>
      <c r="Z28" s="116"/>
      <c r="AB28" s="116"/>
      <c r="AD28" s="116"/>
      <c r="AF28" s="116"/>
      <c r="AH28" s="116"/>
      <c r="AJ28" s="116"/>
    </row>
    <row r="29" spans="1:36" x14ac:dyDescent="0.2">
      <c r="J29" s="116"/>
      <c r="K29" s="116"/>
      <c r="L29" s="116"/>
      <c r="N29" s="194" t="s">
        <v>81</v>
      </c>
      <c r="O29" s="87"/>
      <c r="P29" s="88">
        <f>SUM(P25:P28)</f>
        <v>0</v>
      </c>
      <c r="Q29" s="87"/>
      <c r="R29" s="88">
        <f>SUM(R25:R28)</f>
        <v>2778</v>
      </c>
      <c r="S29" s="87"/>
      <c r="T29" s="88">
        <f>SUM(T25:T28)</f>
        <v>10594</v>
      </c>
      <c r="U29" s="87"/>
      <c r="V29" s="88">
        <f>SUM(V25:V28)</f>
        <v>13372</v>
      </c>
      <c r="Z29" s="116"/>
      <c r="AB29" s="116"/>
      <c r="AD29" s="116"/>
      <c r="AF29" s="116"/>
      <c r="AH29" s="116"/>
      <c r="AJ29" s="116"/>
    </row>
    <row r="30" spans="1:36" ht="3" customHeight="1" x14ac:dyDescent="0.2">
      <c r="J30" s="116"/>
      <c r="K30" s="116"/>
      <c r="L30" s="116"/>
      <c r="N30" s="191"/>
      <c r="O30" s="87"/>
      <c r="P30" s="87"/>
      <c r="Q30" s="87"/>
      <c r="R30" s="87"/>
      <c r="S30" s="87"/>
      <c r="T30" s="87"/>
      <c r="U30" s="87"/>
      <c r="V30" s="87"/>
      <c r="Z30" s="116"/>
      <c r="AB30" s="116"/>
      <c r="AD30" s="116"/>
      <c r="AF30" s="116"/>
      <c r="AH30" s="116"/>
      <c r="AJ30" s="116"/>
    </row>
    <row r="31" spans="1:36" x14ac:dyDescent="0.2">
      <c r="J31" s="116"/>
      <c r="K31" s="116"/>
      <c r="L31" s="116"/>
      <c r="N31" s="200" t="s">
        <v>310</v>
      </c>
      <c r="O31" s="87"/>
      <c r="P31" s="87"/>
      <c r="Q31" s="87"/>
      <c r="R31" s="87"/>
      <c r="S31" s="87"/>
      <c r="T31" s="87"/>
      <c r="U31" s="87"/>
      <c r="V31" s="87"/>
      <c r="Z31" s="116"/>
      <c r="AB31" s="116"/>
      <c r="AD31" s="116"/>
      <c r="AF31" s="116"/>
      <c r="AH31" s="116"/>
      <c r="AJ31" s="116"/>
    </row>
    <row r="32" spans="1:36" x14ac:dyDescent="0.2">
      <c r="J32" s="116"/>
      <c r="K32" s="116"/>
      <c r="L32" s="116"/>
      <c r="N32" s="191" t="s">
        <v>138</v>
      </c>
      <c r="O32" s="87"/>
      <c r="P32" s="87">
        <v>0</v>
      </c>
      <c r="Q32" s="87"/>
      <c r="R32" s="87">
        <f>раскрытия!E4</f>
        <v>5269</v>
      </c>
      <c r="S32" s="87"/>
      <c r="T32" s="87">
        <f>раскрытия!E5</f>
        <v>2</v>
      </c>
      <c r="U32" s="87"/>
      <c r="V32" s="89">
        <f>P32+R32+T32</f>
        <v>5271</v>
      </c>
      <c r="Z32" s="116"/>
      <c r="AB32" s="116"/>
      <c r="AD32" s="116"/>
      <c r="AF32" s="116"/>
      <c r="AH32" s="116"/>
      <c r="AJ32" s="116"/>
    </row>
    <row r="33" spans="3:38" x14ac:dyDescent="0.2">
      <c r="J33" s="116"/>
      <c r="K33" s="116"/>
      <c r="L33" s="116"/>
      <c r="N33" s="198" t="s">
        <v>139</v>
      </c>
      <c r="O33" s="87"/>
      <c r="P33" s="87">
        <v>0</v>
      </c>
      <c r="Q33" s="87"/>
      <c r="R33" s="87">
        <v>0</v>
      </c>
      <c r="S33" s="87"/>
      <c r="T33" s="87">
        <f>C17</f>
        <v>1367</v>
      </c>
      <c r="U33" s="87"/>
      <c r="V33" s="89">
        <f t="shared" ref="V33:V34" si="3">P33+R33+T33</f>
        <v>1367</v>
      </c>
      <c r="Z33" s="116"/>
      <c r="AB33" s="116"/>
      <c r="AD33" s="116"/>
      <c r="AF33" s="116"/>
      <c r="AH33" s="116"/>
      <c r="AJ33" s="116"/>
    </row>
    <row r="34" spans="3:38" x14ac:dyDescent="0.2">
      <c r="J34" s="116"/>
      <c r="K34" s="116"/>
      <c r="L34" s="116"/>
      <c r="N34" s="198" t="s">
        <v>146</v>
      </c>
      <c r="O34" s="87"/>
      <c r="P34" s="87">
        <v>0</v>
      </c>
      <c r="Q34" s="87"/>
      <c r="R34" s="87">
        <v>0</v>
      </c>
      <c r="S34" s="87"/>
      <c r="T34" s="87">
        <f>C18</f>
        <v>9285</v>
      </c>
      <c r="U34" s="87"/>
      <c r="V34" s="89">
        <f t="shared" si="3"/>
        <v>9285</v>
      </c>
      <c r="Z34" s="116"/>
      <c r="AB34" s="116"/>
      <c r="AD34" s="116"/>
      <c r="AF34" s="116"/>
      <c r="AH34" s="116"/>
      <c r="AJ34" s="116"/>
    </row>
    <row r="35" spans="3:38" x14ac:dyDescent="0.2">
      <c r="J35" s="116"/>
      <c r="K35" s="116"/>
      <c r="L35" s="116"/>
      <c r="N35" s="194" t="s">
        <v>81</v>
      </c>
      <c r="O35" s="87"/>
      <c r="P35" s="88">
        <f>SUM(P31:P34)</f>
        <v>0</v>
      </c>
      <c r="Q35" s="87"/>
      <c r="R35" s="88">
        <f>SUM(R31:R34)</f>
        <v>5269</v>
      </c>
      <c r="S35" s="87"/>
      <c r="T35" s="88">
        <f>SUM(T31:T34)</f>
        <v>10654</v>
      </c>
      <c r="U35" s="87"/>
      <c r="V35" s="88">
        <f>SUM(V31:V34)</f>
        <v>15923</v>
      </c>
      <c r="Z35" s="116"/>
      <c r="AB35" s="116"/>
      <c r="AD35" s="116"/>
      <c r="AF35" s="116"/>
      <c r="AH35" s="116"/>
      <c r="AJ35" s="116"/>
    </row>
    <row r="36" spans="3:38" x14ac:dyDescent="0.2"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O36" s="116"/>
      <c r="Q36" s="116"/>
      <c r="S36" s="116"/>
      <c r="U36" s="116"/>
      <c r="Z36" s="116"/>
      <c r="AB36" s="116"/>
      <c r="AD36" s="116"/>
      <c r="AF36" s="116"/>
      <c r="AH36" s="116"/>
      <c r="AJ36" s="116"/>
    </row>
    <row r="37" spans="3:38" x14ac:dyDescent="0.2"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O37" s="116"/>
      <c r="Q37" s="116"/>
      <c r="S37" s="116"/>
      <c r="U37" s="116"/>
      <c r="Z37" s="116"/>
      <c r="AB37" s="116"/>
      <c r="AD37" s="116"/>
      <c r="AF37" s="116"/>
      <c r="AH37" s="116"/>
      <c r="AJ37" s="116"/>
    </row>
    <row r="38" spans="3:38" x14ac:dyDescent="0.2"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O38" s="116"/>
      <c r="Q38" s="116"/>
      <c r="S38" s="116"/>
      <c r="U38" s="116"/>
      <c r="Z38" s="116"/>
      <c r="AB38" s="116"/>
      <c r="AD38" s="116"/>
      <c r="AF38" s="116"/>
      <c r="AH38" s="116"/>
      <c r="AJ38" s="116"/>
    </row>
    <row r="39" spans="3:38" ht="14.25" x14ac:dyDescent="0.2"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O39" s="116"/>
      <c r="Q39" s="116"/>
      <c r="S39" s="116"/>
      <c r="U39" s="116"/>
      <c r="Y39" s="189" t="s">
        <v>317</v>
      </c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</row>
    <row r="40" spans="3:38" ht="24.75" customHeight="1" x14ac:dyDescent="0.2">
      <c r="O40" s="116"/>
      <c r="Q40" s="116"/>
      <c r="S40" s="116"/>
      <c r="U40" s="116"/>
      <c r="Y40" s="191"/>
      <c r="Z40" s="87"/>
      <c r="AA40" s="217" t="s">
        <v>318</v>
      </c>
      <c r="AB40" s="87"/>
      <c r="AC40" s="217" t="s">
        <v>319</v>
      </c>
      <c r="AD40" s="87"/>
      <c r="AE40" s="217" t="s">
        <v>320</v>
      </c>
      <c r="AF40" s="87"/>
      <c r="AG40" s="217" t="s">
        <v>321</v>
      </c>
      <c r="AH40" s="87"/>
      <c r="AI40" s="217" t="s">
        <v>322</v>
      </c>
      <c r="AJ40" s="87"/>
      <c r="AK40" s="217" t="s">
        <v>202</v>
      </c>
    </row>
    <row r="41" spans="3:38" x14ac:dyDescent="0.2">
      <c r="O41" s="116"/>
      <c r="Q41" s="116"/>
      <c r="S41" s="116"/>
      <c r="U41" s="116"/>
      <c r="Y41" s="200" t="s">
        <v>339</v>
      </c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191"/>
    </row>
    <row r="42" spans="3:38" x14ac:dyDescent="0.2">
      <c r="O42" s="116"/>
      <c r="Q42" s="116"/>
      <c r="S42" s="116"/>
      <c r="U42" s="116"/>
      <c r="Y42" s="200" t="s">
        <v>323</v>
      </c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191"/>
    </row>
    <row r="43" spans="3:38" x14ac:dyDescent="0.2">
      <c r="O43" s="116"/>
      <c r="Q43" s="116"/>
      <c r="S43" s="116"/>
      <c r="U43" s="116"/>
      <c r="Y43" s="191" t="s">
        <v>138</v>
      </c>
      <c r="Z43" s="87"/>
      <c r="AA43" s="87">
        <f>раскрытия!C6</f>
        <v>2920</v>
      </c>
      <c r="AB43" s="87"/>
      <c r="AC43" s="87">
        <v>0</v>
      </c>
      <c r="AD43" s="87"/>
      <c r="AE43" s="87">
        <v>0</v>
      </c>
      <c r="AF43" s="87"/>
      <c r="AG43" s="87">
        <v>0</v>
      </c>
      <c r="AH43" s="87"/>
      <c r="AI43" s="87">
        <v>0</v>
      </c>
      <c r="AJ43" s="87"/>
      <c r="AK43" s="89">
        <f>SUM(AA43,AC43,AE43,AG43,AI43)</f>
        <v>2920</v>
      </c>
    </row>
    <row r="44" spans="3:38" ht="38.25" x14ac:dyDescent="0.2">
      <c r="O44" s="116"/>
      <c r="Q44" s="116"/>
      <c r="S44" s="116"/>
      <c r="U44" s="116"/>
      <c r="Y44" s="198" t="s">
        <v>139</v>
      </c>
      <c r="Z44" s="87"/>
      <c r="AA44" s="87">
        <v>0</v>
      </c>
      <c r="AB44" s="87"/>
      <c r="AC44" s="87">
        <v>114</v>
      </c>
      <c r="AD44" s="87"/>
      <c r="AE44" s="87">
        <v>1139</v>
      </c>
      <c r="AF44" s="87"/>
      <c r="AG44" s="87">
        <v>0</v>
      </c>
      <c r="AH44" s="87"/>
      <c r="AI44" s="87">
        <v>0</v>
      </c>
      <c r="AJ44" s="87"/>
      <c r="AK44" s="89">
        <f t="shared" ref="AK44:AK45" si="4">SUM(AA44,AC44,AE44,AG44,AI44)</f>
        <v>1253</v>
      </c>
      <c r="AL44" s="201">
        <f>AK44-ОФП!J11</f>
        <v>0</v>
      </c>
    </row>
    <row r="45" spans="3:38" ht="38.25" x14ac:dyDescent="0.2">
      <c r="O45" s="116"/>
      <c r="Q45" s="116"/>
      <c r="S45" s="116"/>
      <c r="U45" s="116"/>
      <c r="Y45" s="198" t="s">
        <v>146</v>
      </c>
      <c r="Z45" s="87"/>
      <c r="AA45" s="87">
        <v>0</v>
      </c>
      <c r="AB45" s="87"/>
      <c r="AC45" s="87">
        <v>0</v>
      </c>
      <c r="AD45" s="87"/>
      <c r="AE45" s="87">
        <v>0</v>
      </c>
      <c r="AF45" s="87"/>
      <c r="AG45" s="87">
        <v>2735</v>
      </c>
      <c r="AH45" s="87"/>
      <c r="AI45" s="87">
        <v>15953</v>
      </c>
      <c r="AJ45" s="87"/>
      <c r="AK45" s="89">
        <f t="shared" si="4"/>
        <v>18688</v>
      </c>
      <c r="AL45" s="201">
        <f>AK45-раскрытия!C36</f>
        <v>0</v>
      </c>
    </row>
    <row r="46" spans="3:38" ht="27" x14ac:dyDescent="0.25">
      <c r="O46" s="116"/>
      <c r="Q46" s="116"/>
      <c r="S46" s="116"/>
      <c r="U46" s="116"/>
      <c r="Y46" s="218" t="s">
        <v>324</v>
      </c>
      <c r="Z46" s="87"/>
      <c r="AA46" s="219">
        <f>SUM(AA43:AA45)</f>
        <v>2920</v>
      </c>
      <c r="AB46" s="87"/>
      <c r="AC46" s="219">
        <f>SUM(AC43:AC45)</f>
        <v>114</v>
      </c>
      <c r="AD46" s="87"/>
      <c r="AE46" s="219">
        <f>SUM(AE43:AE45)</f>
        <v>1139</v>
      </c>
      <c r="AF46" s="87"/>
      <c r="AG46" s="219">
        <f>SUM(AG43:AG45)</f>
        <v>2735</v>
      </c>
      <c r="AH46" s="87"/>
      <c r="AI46" s="219">
        <f>SUM(AI43:AI45)</f>
        <v>15953</v>
      </c>
      <c r="AJ46" s="87"/>
      <c r="AK46" s="219">
        <f>SUM(AK43:AK45)</f>
        <v>22861</v>
      </c>
    </row>
    <row r="47" spans="3:38" ht="1.5" customHeight="1" x14ac:dyDescent="0.25">
      <c r="O47" s="116"/>
      <c r="Q47" s="116"/>
      <c r="S47" s="116"/>
      <c r="U47" s="116"/>
      <c r="Y47" s="220"/>
      <c r="Z47" s="87"/>
      <c r="AA47" s="221"/>
      <c r="AB47" s="87"/>
      <c r="AC47" s="221"/>
      <c r="AD47" s="87"/>
      <c r="AE47" s="221"/>
      <c r="AF47" s="87"/>
      <c r="AG47" s="221"/>
      <c r="AH47" s="87"/>
      <c r="AI47" s="221"/>
      <c r="AJ47" s="87"/>
      <c r="AK47" s="221"/>
    </row>
    <row r="48" spans="3:38" x14ac:dyDescent="0.2">
      <c r="O48" s="116"/>
      <c r="Q48" s="116"/>
      <c r="S48" s="116"/>
      <c r="U48" s="116"/>
      <c r="Y48" s="200" t="s">
        <v>246</v>
      </c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</row>
    <row r="49" spans="3:38" ht="38.25" x14ac:dyDescent="0.2">
      <c r="O49" s="116"/>
      <c r="Q49" s="116"/>
      <c r="S49" s="116"/>
      <c r="U49" s="116"/>
      <c r="Y49" s="198" t="s">
        <v>159</v>
      </c>
      <c r="Z49" s="87"/>
      <c r="AA49" s="87">
        <v>0</v>
      </c>
      <c r="AB49" s="87"/>
      <c r="AC49" s="87">
        <f>раскрытия!C75</f>
        <v>3462</v>
      </c>
      <c r="AD49" s="87"/>
      <c r="AE49" s="87">
        <v>0</v>
      </c>
      <c r="AF49" s="87"/>
      <c r="AG49" s="87">
        <v>0</v>
      </c>
      <c r="AH49" s="87"/>
      <c r="AI49" s="87">
        <v>0</v>
      </c>
      <c r="AJ49" s="87"/>
      <c r="AK49" s="89">
        <f t="shared" ref="AK49:AK50" si="5">SUM(AA49,AC49,AE49,AG49,AI49)</f>
        <v>3462</v>
      </c>
      <c r="AL49" s="201">
        <f>AK49-ОФП!J31</f>
        <v>0</v>
      </c>
    </row>
    <row r="50" spans="3:38" ht="25.5" x14ac:dyDescent="0.2">
      <c r="O50" s="116"/>
      <c r="Q50" s="116"/>
      <c r="S50" s="116"/>
      <c r="U50" s="116"/>
      <c r="Y50" s="198" t="s">
        <v>325</v>
      </c>
      <c r="Z50" s="87"/>
      <c r="AA50" s="87">
        <v>0</v>
      </c>
      <c r="AB50" s="87"/>
      <c r="AC50" s="87">
        <v>0</v>
      </c>
      <c r="AD50" s="87"/>
      <c r="AE50" s="87">
        <f>раскрытия!C68</f>
        <v>3067947</v>
      </c>
      <c r="AF50" s="87"/>
      <c r="AG50" s="87">
        <v>0</v>
      </c>
      <c r="AH50" s="87"/>
      <c r="AI50" s="87">
        <v>0</v>
      </c>
      <c r="AJ50" s="87"/>
      <c r="AK50" s="89">
        <f t="shared" si="5"/>
        <v>3067947</v>
      </c>
      <c r="AL50" s="201">
        <f>AK50-ОФП!J30</f>
        <v>0</v>
      </c>
    </row>
    <row r="51" spans="3:38" ht="27.75" thickBot="1" x14ac:dyDescent="0.3">
      <c r="O51" s="116"/>
      <c r="Q51" s="116"/>
      <c r="S51" s="116"/>
      <c r="U51" s="116"/>
      <c r="Y51" s="218" t="s">
        <v>326</v>
      </c>
      <c r="Z51" s="87"/>
      <c r="AA51" s="219">
        <f>SUM(AA49:AA50)</f>
        <v>0</v>
      </c>
      <c r="AB51" s="87"/>
      <c r="AC51" s="219">
        <f>SUM(AC49:AC50)</f>
        <v>3462</v>
      </c>
      <c r="AD51" s="87"/>
      <c r="AE51" s="219">
        <f>SUM(AE49:AE50)</f>
        <v>3067947</v>
      </c>
      <c r="AF51" s="87"/>
      <c r="AG51" s="219">
        <f>SUM(AG49:AG50)</f>
        <v>0</v>
      </c>
      <c r="AH51" s="87"/>
      <c r="AI51" s="219">
        <f>SUM(AI49:AI50)</f>
        <v>0</v>
      </c>
      <c r="AJ51" s="87"/>
      <c r="AK51" s="219">
        <f>SUM(AK49:AK50)</f>
        <v>3071409</v>
      </c>
    </row>
    <row r="52" spans="3:38" ht="13.5" thickTop="1" x14ac:dyDescent="0.2">
      <c r="O52" s="116"/>
      <c r="Q52" s="116"/>
      <c r="S52" s="116"/>
      <c r="U52" s="116"/>
      <c r="Y52" s="200" t="s">
        <v>327</v>
      </c>
      <c r="Z52" s="87"/>
      <c r="AA52" s="223">
        <f>AA46-AA51</f>
        <v>2920</v>
      </c>
      <c r="AB52" s="87"/>
      <c r="AC52" s="223">
        <f>AC46-AC51</f>
        <v>-3348</v>
      </c>
      <c r="AD52" s="87"/>
      <c r="AE52" s="223">
        <f>AE46-AE51</f>
        <v>-3066808</v>
      </c>
      <c r="AF52" s="87"/>
      <c r="AG52" s="223">
        <f>AG46-AG51</f>
        <v>2735</v>
      </c>
      <c r="AH52" s="87"/>
      <c r="AI52" s="223">
        <f>AI46-AI51</f>
        <v>15953</v>
      </c>
      <c r="AJ52" s="87"/>
      <c r="AK52" s="223">
        <f>AK46-AK51</f>
        <v>-3048548</v>
      </c>
    </row>
    <row r="53" spans="3:38" x14ac:dyDescent="0.2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O53" s="116"/>
      <c r="Q53" s="116"/>
      <c r="S53" s="116"/>
      <c r="U53" s="116"/>
      <c r="Z53" s="116"/>
      <c r="AB53" s="116"/>
      <c r="AD53" s="116"/>
      <c r="AF53" s="116"/>
      <c r="AH53" s="116"/>
      <c r="AJ53" s="116"/>
    </row>
    <row r="54" spans="3:38" ht="26.25" customHeight="1" x14ac:dyDescent="0.2">
      <c r="O54" s="116"/>
      <c r="Q54" s="116"/>
      <c r="S54" s="116"/>
      <c r="U54" s="116"/>
      <c r="Y54" s="191"/>
      <c r="Z54" s="87"/>
      <c r="AA54" s="217" t="s">
        <v>318</v>
      </c>
      <c r="AB54" s="87"/>
      <c r="AC54" s="217" t="s">
        <v>319</v>
      </c>
      <c r="AD54" s="87"/>
      <c r="AE54" s="217" t="s">
        <v>320</v>
      </c>
      <c r="AF54" s="87"/>
      <c r="AG54" s="217" t="s">
        <v>321</v>
      </c>
      <c r="AH54" s="87"/>
      <c r="AI54" s="217" t="s">
        <v>322</v>
      </c>
      <c r="AJ54" s="87"/>
      <c r="AK54" s="217" t="s">
        <v>202</v>
      </c>
    </row>
    <row r="55" spans="3:38" x14ac:dyDescent="0.2">
      <c r="O55" s="116"/>
      <c r="Q55" s="116"/>
      <c r="S55" s="116"/>
      <c r="U55" s="116"/>
      <c r="Y55" s="200" t="s">
        <v>310</v>
      </c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191"/>
    </row>
    <row r="56" spans="3:38" x14ac:dyDescent="0.2">
      <c r="O56" s="116"/>
      <c r="Q56" s="116"/>
      <c r="S56" s="116"/>
      <c r="U56" s="116"/>
      <c r="Y56" s="200" t="s">
        <v>323</v>
      </c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191"/>
    </row>
    <row r="57" spans="3:38" x14ac:dyDescent="0.2">
      <c r="O57" s="116"/>
      <c r="Q57" s="116"/>
      <c r="S57" s="116"/>
      <c r="U57" s="116"/>
      <c r="Y57" s="191" t="s">
        <v>138</v>
      </c>
      <c r="Z57" s="87"/>
      <c r="AA57" s="87">
        <v>5271</v>
      </c>
      <c r="AB57" s="87"/>
      <c r="AC57" s="87">
        <v>0</v>
      </c>
      <c r="AD57" s="87"/>
      <c r="AE57" s="87">
        <v>0</v>
      </c>
      <c r="AF57" s="87"/>
      <c r="AG57" s="87">
        <v>0</v>
      </c>
      <c r="AH57" s="87"/>
      <c r="AI57" s="87">
        <v>0</v>
      </c>
      <c r="AJ57" s="87"/>
      <c r="AK57" s="89">
        <f>SUM(AA57,AC57,AE57,AG57,AI57)</f>
        <v>5271</v>
      </c>
      <c r="AL57" s="201">
        <f>AK57-ОФП!L10</f>
        <v>0</v>
      </c>
    </row>
    <row r="58" spans="3:38" ht="38.25" x14ac:dyDescent="0.2">
      <c r="O58" s="116"/>
      <c r="Q58" s="116"/>
      <c r="S58" s="116"/>
      <c r="U58" s="116"/>
      <c r="Y58" s="198" t="s">
        <v>139</v>
      </c>
      <c r="Z58" s="87"/>
      <c r="AA58" s="87">
        <v>0</v>
      </c>
      <c r="AB58" s="87"/>
      <c r="AC58" s="87">
        <v>228</v>
      </c>
      <c r="AD58" s="87"/>
      <c r="AE58" s="87">
        <v>1139</v>
      </c>
      <c r="AF58" s="87"/>
      <c r="AG58" s="87">
        <v>0</v>
      </c>
      <c r="AH58" s="87"/>
      <c r="AI58" s="87">
        <v>0</v>
      </c>
      <c r="AJ58" s="87"/>
      <c r="AK58" s="89">
        <f t="shared" ref="AK58:AK59" si="6">SUM(AA58,AC58,AE58,AG58,AI58)</f>
        <v>1367</v>
      </c>
      <c r="AL58" s="201">
        <f>AK58-ОФП!L11</f>
        <v>0</v>
      </c>
    </row>
    <row r="59" spans="3:38" ht="38.25" x14ac:dyDescent="0.2">
      <c r="O59" s="116"/>
      <c r="Q59" s="116"/>
      <c r="S59" s="116"/>
      <c r="U59" s="116"/>
      <c r="Y59" s="198" t="s">
        <v>146</v>
      </c>
      <c r="Z59" s="87"/>
      <c r="AA59" s="87">
        <v>0</v>
      </c>
      <c r="AB59" s="87"/>
      <c r="AC59" s="87">
        <v>0</v>
      </c>
      <c r="AD59" s="87"/>
      <c r="AE59" s="87">
        <v>0</v>
      </c>
      <c r="AF59" s="87"/>
      <c r="AG59" s="87">
        <v>2735</v>
      </c>
      <c r="AH59" s="87"/>
      <c r="AI59" s="87">
        <v>16295</v>
      </c>
      <c r="AJ59" s="87"/>
      <c r="AK59" s="89">
        <f t="shared" si="6"/>
        <v>19030</v>
      </c>
      <c r="AL59" s="201">
        <f>AK59-раскрытия!E36</f>
        <v>0</v>
      </c>
    </row>
    <row r="60" spans="3:38" ht="27" x14ac:dyDescent="0.25">
      <c r="O60" s="116"/>
      <c r="Q60" s="116"/>
      <c r="S60" s="116"/>
      <c r="U60" s="116"/>
      <c r="Y60" s="218" t="s">
        <v>324</v>
      </c>
      <c r="Z60" s="87"/>
      <c r="AA60" s="219">
        <f>SUM(AA57:AA59)</f>
        <v>5271</v>
      </c>
      <c r="AB60" s="87"/>
      <c r="AC60" s="219">
        <f>SUM(AC57:AC59)</f>
        <v>228</v>
      </c>
      <c r="AD60" s="87"/>
      <c r="AE60" s="219">
        <f>SUM(AE57:AE59)</f>
        <v>1139</v>
      </c>
      <c r="AF60" s="87"/>
      <c r="AG60" s="219">
        <f>SUM(AG57:AG59)</f>
        <v>2735</v>
      </c>
      <c r="AH60" s="87"/>
      <c r="AI60" s="219">
        <f>SUM(AI57:AI59)</f>
        <v>16295</v>
      </c>
      <c r="AJ60" s="87"/>
      <c r="AK60" s="219">
        <f>SUM(AK57:AK59)</f>
        <v>25668</v>
      </c>
    </row>
    <row r="61" spans="3:38" ht="1.5" customHeight="1" x14ac:dyDescent="0.25">
      <c r="O61" s="116"/>
      <c r="Q61" s="116"/>
      <c r="S61" s="116"/>
      <c r="U61" s="116"/>
      <c r="Y61" s="220"/>
      <c r="Z61" s="87"/>
      <c r="AA61" s="221"/>
      <c r="AB61" s="87"/>
      <c r="AC61" s="221"/>
      <c r="AD61" s="87"/>
      <c r="AE61" s="221"/>
      <c r="AF61" s="87"/>
      <c r="AG61" s="221"/>
      <c r="AH61" s="87"/>
      <c r="AI61" s="221"/>
      <c r="AJ61" s="87"/>
      <c r="AK61" s="221"/>
    </row>
    <row r="62" spans="3:38" x14ac:dyDescent="0.2">
      <c r="O62" s="116"/>
      <c r="Q62" s="116"/>
      <c r="S62" s="116"/>
      <c r="U62" s="116"/>
      <c r="Y62" s="200" t="s">
        <v>246</v>
      </c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</row>
    <row r="63" spans="3:38" ht="38.25" x14ac:dyDescent="0.2">
      <c r="O63" s="116"/>
      <c r="Q63" s="116"/>
      <c r="S63" s="116"/>
      <c r="U63" s="116"/>
      <c r="Y63" s="198" t="s">
        <v>159</v>
      </c>
      <c r="Z63" s="87"/>
      <c r="AA63" s="87">
        <v>0</v>
      </c>
      <c r="AB63" s="87"/>
      <c r="AC63" s="87">
        <v>3658</v>
      </c>
      <c r="AD63" s="87"/>
      <c r="AE63" s="87">
        <v>0</v>
      </c>
      <c r="AF63" s="87"/>
      <c r="AG63" s="87">
        <v>0</v>
      </c>
      <c r="AH63" s="87"/>
      <c r="AI63" s="87">
        <v>0</v>
      </c>
      <c r="AJ63" s="87"/>
      <c r="AK63" s="89">
        <f t="shared" ref="AK63:AK64" si="7">SUM(AA63,AC63,AE63,AG63,AI63)</f>
        <v>3658</v>
      </c>
      <c r="AL63" s="201">
        <f>AK63-ОФП!L31</f>
        <v>0</v>
      </c>
    </row>
    <row r="64" spans="3:38" ht="25.5" x14ac:dyDescent="0.2">
      <c r="O64" s="116"/>
      <c r="Q64" s="116"/>
      <c r="S64" s="116"/>
      <c r="U64" s="116"/>
      <c r="Y64" s="198" t="s">
        <v>325</v>
      </c>
      <c r="Z64" s="87"/>
      <c r="AA64" s="87">
        <v>0</v>
      </c>
      <c r="AB64" s="87"/>
      <c r="AC64" s="87">
        <v>0</v>
      </c>
      <c r="AD64" s="87"/>
      <c r="AE64" s="87">
        <v>3139797</v>
      </c>
      <c r="AF64" s="87"/>
      <c r="AG64" s="87">
        <v>0</v>
      </c>
      <c r="AH64" s="87"/>
      <c r="AI64" s="87">
        <v>0</v>
      </c>
      <c r="AJ64" s="87"/>
      <c r="AK64" s="89">
        <f t="shared" si="7"/>
        <v>3139797</v>
      </c>
      <c r="AL64" s="201">
        <f>AK64-ОФП!L30</f>
        <v>0</v>
      </c>
    </row>
    <row r="65" spans="15:37" ht="27.75" thickBot="1" x14ac:dyDescent="0.3">
      <c r="O65" s="116"/>
      <c r="Q65" s="116"/>
      <c r="S65" s="116"/>
      <c r="U65" s="116"/>
      <c r="X65" s="191"/>
      <c r="Y65" s="222" t="s">
        <v>326</v>
      </c>
      <c r="Z65" s="87"/>
      <c r="AA65" s="219">
        <f>SUM(AA63:AA64)</f>
        <v>0</v>
      </c>
      <c r="AB65" s="87"/>
      <c r="AC65" s="219">
        <f>SUM(AC63:AC64)</f>
        <v>3658</v>
      </c>
      <c r="AD65" s="87"/>
      <c r="AE65" s="219">
        <f>SUM(AE63:AE64)</f>
        <v>3139797</v>
      </c>
      <c r="AF65" s="87"/>
      <c r="AG65" s="219">
        <f>SUM(AG63:AG64)</f>
        <v>0</v>
      </c>
      <c r="AH65" s="87"/>
      <c r="AI65" s="219">
        <f>SUM(AI63:AI64)</f>
        <v>0</v>
      </c>
      <c r="AJ65" s="87"/>
      <c r="AK65" s="219">
        <f>SUM(AK63:AK64)</f>
        <v>3143455</v>
      </c>
    </row>
    <row r="66" spans="15:37" ht="13.5" thickTop="1" x14ac:dyDescent="0.2">
      <c r="O66" s="116"/>
      <c r="Q66" s="116"/>
      <c r="S66" s="116"/>
      <c r="U66" s="116"/>
      <c r="Y66" s="200" t="s">
        <v>327</v>
      </c>
      <c r="Z66" s="87"/>
      <c r="AA66" s="223">
        <f>AA60-AA65</f>
        <v>5271</v>
      </c>
      <c r="AB66" s="87"/>
      <c r="AC66" s="223">
        <f>AC60-AC65</f>
        <v>-3430</v>
      </c>
      <c r="AD66" s="87"/>
      <c r="AE66" s="223">
        <f>AE60-AE65</f>
        <v>-3138658</v>
      </c>
      <c r="AF66" s="87"/>
      <c r="AG66" s="223">
        <f>AG60-AG65</f>
        <v>2735</v>
      </c>
      <c r="AH66" s="87"/>
      <c r="AI66" s="223">
        <f>AI60-AI65</f>
        <v>16295</v>
      </c>
      <c r="AJ66" s="87"/>
      <c r="AK66" s="223">
        <f>AK60-AK65</f>
        <v>-3117787</v>
      </c>
    </row>
    <row r="67" spans="15:37" ht="12" customHeight="1" x14ac:dyDescent="0.2">
      <c r="O67" s="116"/>
      <c r="Q67" s="116"/>
      <c r="S67" s="116"/>
      <c r="U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</row>
    <row r="68" spans="15:37" x14ac:dyDescent="0.2">
      <c r="O68" s="116"/>
      <c r="Q68" s="116"/>
      <c r="S68" s="116"/>
      <c r="U68" s="116"/>
      <c r="Z68" s="116"/>
      <c r="AB68" s="116"/>
      <c r="AD68" s="116"/>
      <c r="AF68" s="116"/>
      <c r="AH68" s="116"/>
      <c r="AJ68" s="11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ОФП</vt:lpstr>
      <vt:lpstr>ОПУ</vt:lpstr>
      <vt:lpstr>ОИК</vt:lpstr>
      <vt:lpstr>ОДДС</vt:lpstr>
      <vt:lpstr>раскрытия</vt:lpstr>
      <vt:lpstr>ИН НМА</vt:lpstr>
      <vt:lpstr>связанные</vt:lpstr>
      <vt:lpstr>субконто</vt:lpstr>
      <vt:lpstr>риски</vt:lpstr>
      <vt:lpstr>СС ФИ</vt:lpstr>
      <vt:lpstr>ОСВ 1 кв</vt:lpstr>
      <vt:lpstr>TDSheet</vt:lpstr>
      <vt:lpstr>ОИК!Область_печати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Лаура</dc:creator>
  <cp:lastModifiedBy>bmambetaliev</cp:lastModifiedBy>
  <cp:lastPrinted>2016-05-12T10:57:39Z</cp:lastPrinted>
  <dcterms:created xsi:type="dcterms:W3CDTF">2016-05-11T10:00:14Z</dcterms:created>
  <dcterms:modified xsi:type="dcterms:W3CDTF">2016-05-13T08:49:09Z</dcterms:modified>
</cp:coreProperties>
</file>