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840" windowWidth="15480" windowHeight="9690" tabRatio="681" activeTab="0"/>
  </bookViews>
  <sheets>
    <sheet name="Баланс" sheetId="1" r:id="rId1"/>
    <sheet name="опу1" sheetId="2" r:id="rId2"/>
    <sheet name="ОДДС" sheetId="3" r:id="rId3"/>
    <sheet name="СК" sheetId="4" r:id="rId4"/>
    <sheet name="доходы-расходы" sheetId="5" state="hidden" r:id="rId5"/>
    <sheet name=" 1доходы-расходы" sheetId="6" state="hidden" r:id="rId6"/>
    <sheet name="анализ сс" sheetId="7" state="hidden" r:id="rId7"/>
  </sheets>
  <externalReferences>
    <externalReference r:id="rId10"/>
  </externalReferences>
  <definedNames>
    <definedName name="_xlnm.Print_Area" localSheetId="2">'ОДДС'!$A$1:$F$66</definedName>
    <definedName name="_xlnm.Print_Area" localSheetId="3">'СК'!$A$1:$K$72</definedName>
  </definedNames>
  <calcPr fullCalcOnLoad="1"/>
</workbook>
</file>

<file path=xl/sharedStrings.xml><?xml version="1.0" encoding="utf-8"?>
<sst xmlns="http://schemas.openxmlformats.org/spreadsheetml/2006/main" count="596" uniqueCount="374">
  <si>
    <t>2210.01</t>
  </si>
  <si>
    <t>Итого совокупный годовой доход</t>
  </si>
  <si>
    <t xml:space="preserve">Товарищество с ограниченной ответственностью " INNOVA INVESTMENT", Акционерное общество " Акционерный Инвестиционный Фонд Недвижимости "Великая Стена", АО "Astana Capital Advisors", АО Innova Capital Partners , Иннова Консолидация, Товарищество с ограниченной ответственностью "МАКТА ИНВЕСТ", </t>
  </si>
  <si>
    <t>2210.02</t>
  </si>
  <si>
    <t>1280.10</t>
  </si>
  <si>
    <t>1210.01</t>
  </si>
  <si>
    <t>2210.04</t>
  </si>
  <si>
    <t>3310.02</t>
  </si>
  <si>
    <t>3390.09</t>
  </si>
  <si>
    <t>1612.01</t>
  </si>
  <si>
    <t>3510.03</t>
  </si>
  <si>
    <t xml:space="preserve">ТОО "Innova Investment" и его дочерние компании </t>
  </si>
  <si>
    <t>Главный бухгалтер</t>
  </si>
  <si>
    <t xml:space="preserve">        в том числе:</t>
  </si>
  <si>
    <t xml:space="preserve">        Реализация услуг, товаров</t>
  </si>
  <si>
    <t xml:space="preserve">        Прочие поступления</t>
  </si>
  <si>
    <t xml:space="preserve">    2. Выбытие денежных средств, всего</t>
  </si>
  <si>
    <t xml:space="preserve">        Платежи поставщикам за товары и услуги</t>
  </si>
  <si>
    <t xml:space="preserve">            Расчёты с поставщиками за товар, сырьё и материалы</t>
  </si>
  <si>
    <t xml:space="preserve">            Телекоммуникационные услуги</t>
  </si>
  <si>
    <t xml:space="preserve">            Транспортные расходы</t>
  </si>
  <si>
    <t xml:space="preserve">            Расходы на рекламу</t>
  </si>
  <si>
    <t xml:space="preserve">            Командировочные расходы</t>
  </si>
  <si>
    <t xml:space="preserve">            Расходы по аудиту и консультационные услуги</t>
  </si>
  <si>
    <t xml:space="preserve">            Расходы на обучение</t>
  </si>
  <si>
    <t xml:space="preserve">            Услуги банка</t>
  </si>
  <si>
    <t xml:space="preserve">            Типографические услуги</t>
  </si>
  <si>
    <t xml:space="preserve">            Расходы на обслуживание программных продуктов</t>
  </si>
  <si>
    <t xml:space="preserve">            Прочие услуги</t>
  </si>
  <si>
    <t xml:space="preserve">        Авансы выданные</t>
  </si>
  <si>
    <t xml:space="preserve">        Выплаты по заработной плате</t>
  </si>
  <si>
    <t xml:space="preserve">        Налоги с заработной платы</t>
  </si>
  <si>
    <t xml:space="preserve">        Отчисления 10% НПФ</t>
  </si>
  <si>
    <t xml:space="preserve">        Другие платежи в бюджет</t>
  </si>
  <si>
    <t xml:space="preserve">        Прочие</t>
  </si>
  <si>
    <t>3. Чистая сумма денежных средств от операционной деятельности (стр.10-стр.20)</t>
  </si>
  <si>
    <t>II. Движение денежных средств от инвестиционной деятельности</t>
  </si>
  <si>
    <t xml:space="preserve">        Реализация финансовых активов</t>
  </si>
  <si>
    <t xml:space="preserve">        Приобретение основных средств</t>
  </si>
  <si>
    <t xml:space="preserve">        Приобретение финансовых активов</t>
  </si>
  <si>
    <t xml:space="preserve">        Прочие выплаты</t>
  </si>
  <si>
    <t>3. Чистая сумма денежных средств от инвестиционной деятельности (стр.40-стр.50)</t>
  </si>
  <si>
    <t>III. Движение денежных средств от финансовой деятельности</t>
  </si>
  <si>
    <t>3. Чистая сумма денежных средств от финансовой деятельности(стр.70-стр.80)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</si>
  <si>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</si>
  <si>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</si>
  <si>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</si>
  <si>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Сальдо на 30 июня отчетного года  (2010 г.)</t>
  </si>
  <si>
    <t>Сальдо на 31 декабря  2008г.</t>
  </si>
  <si>
    <t xml:space="preserve">        Обязательства по другим обязательным и добровольным платежам</t>
  </si>
  <si>
    <t xml:space="preserve">                      прошлых лет</t>
  </si>
  <si>
    <t xml:space="preserve">                                                                     (прямой метод) </t>
  </si>
  <si>
    <t xml:space="preserve">        Инвестиции, учитываемые методом долевого участия</t>
  </si>
  <si>
    <t>КОНСОЛИДИРОВАННЫЙ ОТЧЕТ О СОВОКУПНОМ ДОХОДЕ</t>
  </si>
  <si>
    <t>код стр.</t>
  </si>
  <si>
    <t>Чистая Прибыль /(Убыток)</t>
  </si>
  <si>
    <t>Прибыли,перенесенные на прибыль или убыток из совокупной прибыли при продаже инвестиций, имеющихся в наличие для продажи</t>
  </si>
  <si>
    <t>Курсовая разница от пересчета зарубежного подразделения</t>
  </si>
  <si>
    <t xml:space="preserve">эффект </t>
  </si>
  <si>
    <t>Доход от  переоценки основных средств</t>
  </si>
  <si>
    <t>Причитается доле неконтролирующих участников</t>
  </si>
  <si>
    <t>Сальдо на 31 марта  2008г.</t>
  </si>
  <si>
    <t>(в тысячах тенге)</t>
  </si>
  <si>
    <t>Статья</t>
  </si>
  <si>
    <t>На</t>
  </si>
  <si>
    <t>Активы</t>
  </si>
  <si>
    <t xml:space="preserve">    I Краткосрочные активы</t>
  </si>
  <si>
    <t xml:space="preserve">        Денежные средства и их эквиваленты</t>
  </si>
  <si>
    <t xml:space="preserve">        Краткосрочная дебиторская задолженность</t>
  </si>
  <si>
    <t xml:space="preserve">        Запасы</t>
  </si>
  <si>
    <t xml:space="preserve">        Текущие налоговые активы</t>
  </si>
  <si>
    <t xml:space="preserve">        Прочие краткосрочные активы</t>
  </si>
  <si>
    <t xml:space="preserve">    ИТОГО краткосрочных активов</t>
  </si>
  <si>
    <t xml:space="preserve">    II Долгосрочные активы</t>
  </si>
  <si>
    <t xml:space="preserve">        Долгосрочная дебиторская задолженность</t>
  </si>
  <si>
    <t xml:space="preserve">        Инвестиционная недвижимость</t>
  </si>
  <si>
    <t xml:space="preserve">        Основные средства</t>
  </si>
  <si>
    <t xml:space="preserve">        Нематериальные активы</t>
  </si>
  <si>
    <t xml:space="preserve">    ИТОГО долгосрочных активов</t>
  </si>
  <si>
    <t>БАЛАНС</t>
  </si>
  <si>
    <t>Пассивы</t>
  </si>
  <si>
    <t xml:space="preserve">    III Краткосрочные обязательства</t>
  </si>
  <si>
    <t xml:space="preserve">        Обязательства по налогам</t>
  </si>
  <si>
    <t xml:space="preserve">        Краткосрочная кредиторская задолженность</t>
  </si>
  <si>
    <t xml:space="preserve">        Прочие краткосрочные обязательства</t>
  </si>
  <si>
    <t xml:space="preserve">        Краткосрочные оценочные обязательства</t>
  </si>
  <si>
    <t xml:space="preserve">    ИТОГО краткосрочных обязательств</t>
  </si>
  <si>
    <t xml:space="preserve">    IV Долгосрочные обязательства</t>
  </si>
  <si>
    <t xml:space="preserve">        Долгосрочная кредиторская задолженность</t>
  </si>
  <si>
    <t xml:space="preserve">        Отложенные налоговые обязательства</t>
  </si>
  <si>
    <t xml:space="preserve">    ИТОГО долгосрочных обязательств</t>
  </si>
  <si>
    <t xml:space="preserve">    V Капитал</t>
  </si>
  <si>
    <t xml:space="preserve">        Выпущенный капитал</t>
  </si>
  <si>
    <t xml:space="preserve">        Эмиссионный Доход</t>
  </si>
  <si>
    <t xml:space="preserve">        Дополнительный неоплаченный капитал от переоценки</t>
  </si>
  <si>
    <t xml:space="preserve">    ИТОГО капитал</t>
  </si>
  <si>
    <t>Генеральный директор</t>
  </si>
  <si>
    <t>Капитал материнской организации</t>
  </si>
  <si>
    <t>Итого капитал</t>
  </si>
  <si>
    <t>Приме</t>
  </si>
  <si>
    <t>чание</t>
  </si>
  <si>
    <t>Выпущенный капитал</t>
  </si>
  <si>
    <t>Дополнительный неоплаченный капитал</t>
  </si>
  <si>
    <t>Выкупленные собственные долевые инструменты</t>
  </si>
  <si>
    <t>Эмиссион ный доход</t>
  </si>
  <si>
    <t>Нераспределенная прибыль</t>
  </si>
  <si>
    <t>Всего</t>
  </si>
  <si>
    <t>Сальдо на 1 января отчетного года 2008г.</t>
  </si>
  <si>
    <t>-</t>
  </si>
  <si>
    <t>доля</t>
  </si>
  <si>
    <t>доход</t>
  </si>
  <si>
    <t>сумма</t>
  </si>
  <si>
    <t>Изменения в учетной политике и корректировки ошибок прошлых  периодов</t>
  </si>
  <si>
    <t>Иннова Капитал Партнерс</t>
  </si>
  <si>
    <t xml:space="preserve">Пересчитанное сальдо </t>
  </si>
  <si>
    <t>Иннова</t>
  </si>
  <si>
    <t xml:space="preserve">Переоценка ОС </t>
  </si>
  <si>
    <t>Прибыль/убыток за период</t>
  </si>
  <si>
    <t xml:space="preserve">Всего прибыль/убыток за период </t>
  </si>
  <si>
    <t>Дивиденды, начисленные за счет прибыли текущего года</t>
  </si>
  <si>
    <t>Доля меньшинства при покупки в УК и создания,увеличении УК</t>
  </si>
  <si>
    <t>Эмиссионный доход</t>
  </si>
  <si>
    <t>Изменения в учетной политике</t>
  </si>
  <si>
    <t>Прибыль/убыток от переоценки активов</t>
  </si>
  <si>
    <t>Чистая прибыль/убыток за период</t>
  </si>
  <si>
    <t xml:space="preserve">Прибыль/убыток, признанная/ый непосредственно в самом капитале </t>
  </si>
  <si>
    <t>доля меньшинства при покупке в УК и создания, увеличении УК, оплате УК долей меньшинства</t>
  </si>
  <si>
    <t>Ким Л.В.</t>
  </si>
  <si>
    <t>Леготкина С.В.</t>
  </si>
  <si>
    <t xml:space="preserve">        Гудвилл</t>
  </si>
  <si>
    <t>Макта</t>
  </si>
  <si>
    <t xml:space="preserve">ОТЧЕТ О ФИНАНСОВОМ ПОЛОЖЕНИИ ПО СОСТОЯНИЮ </t>
  </si>
  <si>
    <t xml:space="preserve">        Активы,предназначенные для продажи</t>
  </si>
  <si>
    <t xml:space="preserve">                      отчетного года</t>
  </si>
  <si>
    <t>Выплаченные дивиденты</t>
  </si>
  <si>
    <t>Типовой</t>
  </si>
  <si>
    <t>Консолидированный отчет об изменениях в капитале</t>
  </si>
  <si>
    <t>Леготкина С.В</t>
  </si>
  <si>
    <t xml:space="preserve"> Консолидированный  Отчет о движении денежных средств</t>
  </si>
  <si>
    <t>Дебет</t>
  </si>
  <si>
    <t>Кредит</t>
  </si>
  <si>
    <t xml:space="preserve">        Инвестиции, предназначенные для торговли</t>
  </si>
  <si>
    <t>примечание</t>
  </si>
  <si>
    <t xml:space="preserve">        Инвестиции, проданные по соглашению  Обратного Репо</t>
  </si>
  <si>
    <t>I. Движение денежных средств от операционной деятельности</t>
  </si>
  <si>
    <t xml:space="preserve">    1. Поступление денежных средств, всего</t>
  </si>
  <si>
    <t>Доля неконтролируемых участников</t>
  </si>
  <si>
    <t xml:space="preserve">Начисленные дивиденты </t>
  </si>
  <si>
    <t xml:space="preserve">        Отложенные налоговые активы</t>
  </si>
  <si>
    <t>Сальдо на 30 июня 2009г.</t>
  </si>
  <si>
    <t>Наименование показателей</t>
  </si>
  <si>
    <t>Себестоимость реализованной продукции(услуг) в т.ч</t>
  </si>
  <si>
    <t>Валовая прибыль</t>
  </si>
  <si>
    <t>Доход в виде компенсации за коммунальные услуги</t>
  </si>
  <si>
    <t>Прочие доходы</t>
  </si>
  <si>
    <t>Расходы от прочей  реализации</t>
  </si>
  <si>
    <t>Административные расходы</t>
  </si>
  <si>
    <t>Расходы на финансирование</t>
  </si>
  <si>
    <t>Прочие расходы</t>
  </si>
  <si>
    <t>Прибыль(убыток) за период от продолжаемой деятельности</t>
  </si>
  <si>
    <t>Прибыль(убыток) от налогообложения</t>
  </si>
  <si>
    <t>Расходы по корпоративному подоходному налогу</t>
  </si>
  <si>
    <t>Итоговая прибыль(убыток) за период до вычета доли меньшинства</t>
  </si>
  <si>
    <t>Итоговая прибыль(убыток) за период</t>
  </si>
  <si>
    <t>Доходы в виде вознаграждений и доходы по дивидендам</t>
  </si>
  <si>
    <t>Примечание</t>
  </si>
  <si>
    <t>Доля неконтролирующих участников</t>
  </si>
  <si>
    <t xml:space="preserve">        Долгосрочные финансовые обязательства</t>
  </si>
  <si>
    <t>Прочий совокупный доход за период</t>
  </si>
  <si>
    <t xml:space="preserve">        Краткосрочные финансовые обязательства</t>
  </si>
  <si>
    <t>за 3 мес. 2011 г.</t>
  </si>
  <si>
    <t xml:space="preserve">        Выплата вознаграждения по займам</t>
  </si>
  <si>
    <t xml:space="preserve">        Погашение займов</t>
  </si>
  <si>
    <t xml:space="preserve">        Прочие долгосрочные активы</t>
  </si>
  <si>
    <t>Дивиденды, начисленные за счет прибыли</t>
  </si>
  <si>
    <t>Сальдо на начало периода</t>
  </si>
  <si>
    <t>Сальдо на конец периода</t>
  </si>
  <si>
    <t>1210.02</t>
  </si>
  <si>
    <t>1270.04</t>
  </si>
  <si>
    <t>1611.01</t>
  </si>
  <si>
    <t>1620.01</t>
  </si>
  <si>
    <t>3310.01</t>
  </si>
  <si>
    <t>3390.07</t>
  </si>
  <si>
    <t>за 2 квартал 2011 г.</t>
  </si>
  <si>
    <t>Итого доходов от операционной деятельности</t>
  </si>
  <si>
    <t>Итого расходов от операционной деятельности</t>
  </si>
  <si>
    <t>Доход от выбытия финансовых инвестиций, имеющихся в наличии для продажи</t>
  </si>
  <si>
    <t>Чистый убыток/(доход) от операций с иностранной валютой</t>
  </si>
  <si>
    <t>Доход от  оказания услуг</t>
  </si>
  <si>
    <t>Расходы от выбытия финансовых инвестиций, имеющихся в наличии для продажи</t>
  </si>
  <si>
    <t>1610.02</t>
  </si>
  <si>
    <t>Причитается участникам ТОО "Innova Investment"</t>
  </si>
  <si>
    <t xml:space="preserve">        Долгосрочные обязательства по облигационным займам</t>
  </si>
  <si>
    <t>7310.01</t>
  </si>
  <si>
    <t>3380.01</t>
  </si>
  <si>
    <t>4030.09</t>
  </si>
  <si>
    <t>4030.13</t>
  </si>
  <si>
    <t xml:space="preserve">        Прочие долгосрочные обязательства</t>
  </si>
  <si>
    <t>Период: 1 полугодие 2013 г.</t>
  </si>
  <si>
    <t>Сальдо на 31 декабря 2012 г.</t>
  </si>
  <si>
    <t>Изменение доли участия в дочерних компаниях</t>
  </si>
  <si>
    <t>Перенос на нераспределенную прибыль в связи с выбытием основных средств</t>
  </si>
  <si>
    <t xml:space="preserve">        Нераспределенный доход (непокрытый убыток) </t>
  </si>
  <si>
    <t xml:space="preserve">        Выкупленные долевые инструменты дочерней организации</t>
  </si>
  <si>
    <t xml:space="preserve">        Выплата дивидендов</t>
  </si>
  <si>
    <t xml:space="preserve">        Текущая часть облигационного займа</t>
  </si>
  <si>
    <t>3040.03</t>
  </si>
  <si>
    <t>Дивиденды</t>
  </si>
  <si>
    <t>Прочие</t>
  </si>
  <si>
    <t>Кошкинбаев Еркин Жаксыбаевич</t>
  </si>
  <si>
    <t xml:space="preserve">ТОО "Innova Investment" </t>
  </si>
  <si>
    <t>Комиссионный доход</t>
  </si>
  <si>
    <t>9 мес 2011</t>
  </si>
  <si>
    <t xml:space="preserve">тыс.тенге  </t>
  </si>
  <si>
    <t>Комиссия от инвеcтиционного дохода по пенсионным активам</t>
  </si>
  <si>
    <t>Комиссия от пенсионных активов</t>
  </si>
  <si>
    <t>Финансовый услуги</t>
  </si>
  <si>
    <t>Брокерские услуги</t>
  </si>
  <si>
    <t>Комиссионные вознаграждения от инвестиционного управления ПА и ДУА и ПИФ</t>
  </si>
  <si>
    <t>Услуги по андеррайтингу ценных бумаг</t>
  </si>
  <si>
    <t>Услуги маркет мейкера</t>
  </si>
  <si>
    <t>Выручка от реализации товаров и услуг</t>
  </si>
  <si>
    <t>2007 г.</t>
  </si>
  <si>
    <t>2006 г.</t>
  </si>
  <si>
    <t xml:space="preserve"> Доход от реализации соков сокосодержащих наптков</t>
  </si>
  <si>
    <t xml:space="preserve"> Доход от реализации газированных безалкогольных напитков </t>
  </si>
  <si>
    <t xml:space="preserve"> Доход от реализации пакетированного чая </t>
  </si>
  <si>
    <t xml:space="preserve"> Доход от реализации товаров для перепродажи</t>
  </si>
  <si>
    <t xml:space="preserve"> Доход от реализации чипсов</t>
  </si>
  <si>
    <t xml:space="preserve"> Доход от реализации пакетированного молока</t>
  </si>
  <si>
    <t>Доход от реализации товаров для перепродажи</t>
  </si>
  <si>
    <t>Доход от реализации услуг</t>
  </si>
  <si>
    <t xml:space="preserve"> </t>
  </si>
  <si>
    <t>Доходы в виде вознаграждений и доходы от дивидендов</t>
  </si>
  <si>
    <t>Ценные бумаги, имеющиеся в наличии для продажи, дивиденды</t>
  </si>
  <si>
    <t>Вознаграждения по операциям РЕПО</t>
  </si>
  <si>
    <t>Чистый доход от ценных бумаг, имеющихся в наличии для продажи</t>
  </si>
  <si>
    <t>Доход от выбытия инвестиций, имеющихся в наличии для продажи</t>
  </si>
  <si>
    <t>Реализованные доходы от переоценки инвестиций для торговли</t>
  </si>
  <si>
    <t>Нереализованные доходы от переоценки инвестиций для торговли</t>
  </si>
  <si>
    <t>Реализованные раходы от переоценки для торговли</t>
  </si>
  <si>
    <t>Нереализованные раходы от переоценки для торговли</t>
  </si>
  <si>
    <t>Расходы от выбытия инвестиций, имеющихся в наличии для продажи</t>
  </si>
  <si>
    <t>Чистый реализованный доход от переоценки ценных бумаг, имеющихся в наличии для продажи</t>
  </si>
  <si>
    <t>Проценты по займам, предоставленным связанной стороне</t>
  </si>
  <si>
    <t>Себестоимость реализации</t>
  </si>
  <si>
    <t xml:space="preserve">Материалы </t>
  </si>
  <si>
    <t xml:space="preserve">Себестоимость товаров, приобретенных для перепродажи </t>
  </si>
  <si>
    <t xml:space="preserve">Износ и амортизация </t>
  </si>
  <si>
    <t>Зарплата и соответствующие налоги</t>
  </si>
  <si>
    <t>Коммунальные расходы</t>
  </si>
  <si>
    <t xml:space="preserve">Ремонт </t>
  </si>
  <si>
    <t xml:space="preserve">Прочие затраты </t>
  </si>
  <si>
    <t xml:space="preserve">Рекламные компании и маркетинговые исследования </t>
  </si>
  <si>
    <t xml:space="preserve">Транспортные расходы </t>
  </si>
  <si>
    <t>Зарплата и соответствующие платежи</t>
  </si>
  <si>
    <t>Расходы на рекламу и рекламные материалы</t>
  </si>
  <si>
    <t xml:space="preserve">Расходы по торговым агентам </t>
  </si>
  <si>
    <t xml:space="preserve">Аренда транспортных средств, складов и офисных помещений </t>
  </si>
  <si>
    <t xml:space="preserve">Амортизация маркетингового оборудования </t>
  </si>
  <si>
    <t>Списание материалов</t>
  </si>
  <si>
    <t>Налоги, кроме подоходного налога</t>
  </si>
  <si>
    <t xml:space="preserve">Командировочные расходы </t>
  </si>
  <si>
    <t xml:space="preserve">Возмещение расходов по реализации </t>
  </si>
  <si>
    <t xml:space="preserve">Амортизация доходов будущих периодов </t>
  </si>
  <si>
    <t xml:space="preserve">Прочие расходы по реализации </t>
  </si>
  <si>
    <t>ОБЩИЕ И АДМИНИСТРАТИВНЫЕ РАСХОДЫ</t>
  </si>
  <si>
    <t>Заработная плата и соответствующие налоги</t>
  </si>
  <si>
    <t xml:space="preserve">Списание бракованных товаров </t>
  </si>
  <si>
    <t>Консалтинговые услуги</t>
  </si>
  <si>
    <t xml:space="preserve">Начисление/(расход) по резерву по сомнительным долгам </t>
  </si>
  <si>
    <t xml:space="preserve">Банковские услуги </t>
  </si>
  <si>
    <t>Аммортизация</t>
  </si>
  <si>
    <t xml:space="preserve">Пени и штрафы. </t>
  </si>
  <si>
    <t>Ремонт</t>
  </si>
  <si>
    <t>Услуги охранных агентств</t>
  </si>
  <si>
    <t xml:space="preserve">Резерв по устаревшим запасам </t>
  </si>
  <si>
    <t xml:space="preserve">Обучение  </t>
  </si>
  <si>
    <t>Услуги связи</t>
  </si>
  <si>
    <t xml:space="preserve">Страхование </t>
  </si>
  <si>
    <t>Коммунальные услуги</t>
  </si>
  <si>
    <t>(Восстановление)Резерв под обесценение выплаченных авансов и  дебиторской задолженности</t>
  </si>
  <si>
    <t>Информационные услуги</t>
  </si>
  <si>
    <t>Профессиональные услуги и кастодиальное обслуживание</t>
  </si>
  <si>
    <t>Комиссия КФБ (Казахстанская Фондовая Биржа)</t>
  </si>
  <si>
    <t>Почтовые услуги, публикация</t>
  </si>
  <si>
    <t>Услуги по присвоению  рейтингов, членские взносы ККБ</t>
  </si>
  <si>
    <t>Расходы по операционной аренде</t>
  </si>
  <si>
    <t>Хозяйственные расходы</t>
  </si>
  <si>
    <t>Юридические услуги</t>
  </si>
  <si>
    <t>Командировочные расходы</t>
  </si>
  <si>
    <t xml:space="preserve">Расходы в виде вознаграждения </t>
  </si>
  <si>
    <t>Проценты по банковским и прочим займам</t>
  </si>
  <si>
    <t>Проценты, начисленные по облигациям</t>
  </si>
  <si>
    <t>Проценты , начисленные по обязательствам по финансовой аренде</t>
  </si>
  <si>
    <t>Договоры обратного РЕПО</t>
  </si>
  <si>
    <t>Прочие доходы (убытки)</t>
  </si>
  <si>
    <t>Убыток от выбытия основных средств</t>
  </si>
  <si>
    <t>Доход(расход) по списанию кредиторской (дебиторской) задолженностей</t>
  </si>
  <si>
    <t>Доходы/(расходы) по проданным материалам и услугам, нетто</t>
  </si>
  <si>
    <t>Прочие доходы/(расходы), нетто</t>
  </si>
  <si>
    <t>Доходы (расходы) от переоценки инвестиционной недвижимости</t>
  </si>
  <si>
    <t>Доходы/(расходы) по дисконтированию задолженности, нетто</t>
  </si>
  <si>
    <t>Возмещение расходов по услугам обслуживания</t>
  </si>
  <si>
    <t>Доходы по дисконтированию дебиторской задолженности</t>
  </si>
  <si>
    <t>итого</t>
  </si>
  <si>
    <t>Расходы по коммунальным услугам</t>
  </si>
  <si>
    <t>Расходы по ремонту для перевыставления</t>
  </si>
  <si>
    <t>Расходы по обслуживанию зданий</t>
  </si>
  <si>
    <t>Расходыпо амортизации дисконта по ценным бумагам, выпущенным в обращение</t>
  </si>
  <si>
    <t>Штрафы</t>
  </si>
  <si>
    <t>Филиал Космис ТОО RGBrands Kazakhstan</t>
  </si>
  <si>
    <t>Сеть супермаркетов 7 Я АО</t>
  </si>
  <si>
    <t>Food Retail Invest ТОО</t>
  </si>
  <si>
    <t xml:space="preserve">Uni Commerce LTD </t>
  </si>
  <si>
    <t>Анализ субконто</t>
  </si>
  <si>
    <t>Виды субконто: Контрагенты</t>
  </si>
  <si>
    <t>Выводимые данные: сумма, количество</t>
  </si>
  <si>
    <t>Отбор: Контрагенты в списке по иерархии Аффилированные</t>
  </si>
  <si>
    <t>Субконто</t>
  </si>
  <si>
    <t>Обороты за период</t>
  </si>
  <si>
    <t>Almaty  Cotton Plant  ТОО</t>
  </si>
  <si>
    <t>Итого:</t>
  </si>
  <si>
    <t xml:space="preserve">Astana Capital Advisors </t>
  </si>
  <si>
    <t>Кол-во:</t>
  </si>
  <si>
    <t>Итого количество:</t>
  </si>
  <si>
    <t>Innova Capital Partners АО</t>
  </si>
  <si>
    <t>INNOVA INVESTMENT</t>
  </si>
  <si>
    <t xml:space="preserve">Property Retail </t>
  </si>
  <si>
    <t>Resmi Прямые инвестиции</t>
  </si>
  <si>
    <t xml:space="preserve">RG Brands </t>
  </si>
  <si>
    <t xml:space="preserve">RG Brands Kazakhstan </t>
  </si>
  <si>
    <t>RG Brands Kazakhstan  филиал в г.Алматы</t>
  </si>
  <si>
    <t>Smart Way Ltd</t>
  </si>
  <si>
    <t>Successful Investment Trust ТОО</t>
  </si>
  <si>
    <t>Textile group ТОО</t>
  </si>
  <si>
    <t>Великая Стена" АИФ недвиж." АО</t>
  </si>
  <si>
    <t>Группа компаний RESMI</t>
  </si>
  <si>
    <t>Инвестиционный Финансовый Дом Resmi  АО</t>
  </si>
  <si>
    <t>Казахэксперт ТОО</t>
  </si>
  <si>
    <t>Кошкинбаев Еркин  Жаксыбаевич***</t>
  </si>
  <si>
    <t>Мажибаев Кайрат Куанышбаевич</t>
  </si>
  <si>
    <t>Мажибаев Кайрат Куанышбаевич **</t>
  </si>
  <si>
    <t xml:space="preserve">Макта-Инвест </t>
  </si>
  <si>
    <t>НПФ Республика</t>
  </si>
  <si>
    <t>Центральный депозитарий</t>
  </si>
  <si>
    <t>за период, закончившийся 30 сентября 2013 г.</t>
  </si>
  <si>
    <t>9 мес 2013 г.</t>
  </si>
  <si>
    <t>9 мес  2012 г.</t>
  </si>
  <si>
    <t>Доходы/расходы по переоценке инвестиционной недвижимости</t>
  </si>
  <si>
    <t xml:space="preserve">Прочий совокупный (убыток)/прибыль </t>
  </si>
  <si>
    <t>Итого совокупная прибыль/(убыток)</t>
  </si>
  <si>
    <t xml:space="preserve">        Реализация инвестиционной недвижимости</t>
  </si>
  <si>
    <t>Расходы от выбытия инвестиционной недвижимости</t>
  </si>
  <si>
    <t>Доходы от выбытия инвестиционной недвижимости</t>
  </si>
  <si>
    <t>Сальдо на 31 декабря 2013 г.</t>
  </si>
  <si>
    <t>30.06.2014 г.</t>
  </si>
  <si>
    <t>Консолидированная финансовая отчетность на 30 июня 2014 года</t>
  </si>
  <si>
    <t>Консолидированная финансовая отчетность на 30 июня  2014 года</t>
  </si>
  <si>
    <t>НА 30 ИЮНЯ   2014 ГОДА</t>
  </si>
  <si>
    <t>31.12.2013 г.</t>
  </si>
  <si>
    <r>
      <t xml:space="preserve">ОТЧЕТ О СОВОКУПНОМ ГОДОВОМ ДОХОДЕ  ЗА  6 МЕСЯЦЕВ 2014 ГОДА                                                               </t>
    </r>
    <r>
      <rPr>
        <sz val="10"/>
        <rFont val="Times New Roman"/>
        <family val="1"/>
      </rPr>
      <t xml:space="preserve"> </t>
    </r>
  </si>
  <si>
    <t>6 месяцев  2014 года</t>
  </si>
  <si>
    <t>6 месяцев  2013 года</t>
  </si>
  <si>
    <t xml:space="preserve">                                                      за период, закончившийся 30 июня  2014 г</t>
  </si>
  <si>
    <t>6 месяцев 2014 года</t>
  </si>
  <si>
    <t>6 месяцев 2013 года</t>
  </si>
  <si>
    <t>Сальдо на 30 июня отчетного года  (2014 г.)</t>
  </si>
  <si>
    <t>Сальдо на 30 июня 2013 г.</t>
  </si>
  <si>
    <t>за период, закончившийся 30 июня 2014 г.</t>
  </si>
  <si>
    <t>И.О. Генерального директора</t>
  </si>
  <si>
    <t>Абдрахимов Д.Т.</t>
  </si>
  <si>
    <t>И.О.Генерального директора</t>
  </si>
  <si>
    <t>6 мес 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</si>
</sst>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#,##0_р_."/>
    <numFmt numFmtId="175" formatCode="#,##0.00;[Red]\-#,##0.00"/>
    <numFmt numFmtId="176" formatCode="_(* #,##0_);_(* \(#,##0\);_(* &quot;-&quot;??_);_(@_)"/>
    <numFmt numFmtId="177" formatCode="#,##0.0"/>
    <numFmt numFmtId="178" formatCode="0.00;[Red]\-0.00"/>
    <numFmt numFmtId="179" formatCode="0.0000"/>
    <numFmt numFmtId="180" formatCode="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;[Red]\-#,##0"/>
    <numFmt numFmtId="189" formatCode="#,##0.000;[Red]\-#,##0.000"/>
    <numFmt numFmtId="190" formatCode="#,##0.00_ ;[Red]\-#,##0.00\ "/>
    <numFmt numFmtId="191" formatCode="#,##0_ ;[Red]\-#,##0\ "/>
    <numFmt numFmtId="192" formatCode="* #,##0_);* \(#,##0\);&quot;-&quot;??_);@"/>
    <numFmt numFmtId="193" formatCode="0.000;[Red]\-0.000"/>
  </numFmts>
  <fonts count="8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Helv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Bookman Old Style"/>
      <family val="1"/>
    </font>
    <font>
      <b/>
      <sz val="10"/>
      <color indexed="9"/>
      <name val="Arial Cyr"/>
      <family val="0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i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"/>
      <family val="2"/>
    </font>
    <font>
      <b/>
      <sz val="8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10"/>
      <name val="Helv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/>
      <bottom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0" fillId="0" borderId="0">
      <alignment/>
      <protection/>
    </xf>
    <xf numFmtId="0" fontId="30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72" fontId="5" fillId="0" borderId="0" xfId="65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65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0" fontId="17" fillId="33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NumberFormat="1" applyFont="1" applyAlignment="1">
      <alignment horizontal="right"/>
    </xf>
    <xf numFmtId="0" fontId="18" fillId="33" borderId="0" xfId="0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left"/>
    </xf>
    <xf numFmtId="3" fontId="1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33" borderId="0" xfId="0" applyFont="1" applyFill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1" fontId="29" fillId="0" borderId="0" xfId="0" applyNumberFormat="1" applyFont="1" applyFill="1" applyAlignment="1">
      <alignment vertical="center" wrapText="1"/>
    </xf>
    <xf numFmtId="0" fontId="28" fillId="0" borderId="0" xfId="0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vertical="top" wrapText="1"/>
    </xf>
    <xf numFmtId="174" fontId="1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56">
      <alignment/>
      <protection/>
    </xf>
    <xf numFmtId="0" fontId="38" fillId="0" borderId="0" xfId="56" applyNumberFormat="1" applyFont="1">
      <alignment/>
      <protection/>
    </xf>
    <xf numFmtId="0" fontId="39" fillId="0" borderId="0" xfId="56" applyNumberFormat="1" applyFont="1" applyAlignment="1">
      <alignment horizontal="center" wrapText="1"/>
      <protection/>
    </xf>
    <xf numFmtId="44" fontId="38" fillId="0" borderId="0" xfId="45" applyFont="1" applyAlignment="1">
      <alignment horizontal="center" wrapText="1"/>
    </xf>
    <xf numFmtId="0" fontId="1" fillId="0" borderId="0" xfId="56" applyFont="1">
      <alignment/>
      <protection/>
    </xf>
    <xf numFmtId="1" fontId="1" fillId="0" borderId="0" xfId="56" applyNumberFormat="1" applyFont="1">
      <alignment/>
      <protection/>
    </xf>
    <xf numFmtId="0" fontId="2" fillId="0" borderId="0" xfId="56" applyNumberFormat="1" applyFont="1" applyAlignment="1">
      <alignment horizontal="right"/>
      <protection/>
    </xf>
    <xf numFmtId="0" fontId="2" fillId="0" borderId="0" xfId="56" applyFont="1">
      <alignment/>
      <protection/>
    </xf>
    <xf numFmtId="3" fontId="1" fillId="0" borderId="0" xfId="56" applyNumberFormat="1" applyFont="1" applyAlignment="1">
      <alignment horizontal="right"/>
      <protection/>
    </xf>
    <xf numFmtId="3" fontId="2" fillId="0" borderId="0" xfId="56" applyNumberFormat="1" applyFont="1" applyAlignment="1">
      <alignment horizontal="right"/>
      <protection/>
    </xf>
    <xf numFmtId="3" fontId="2" fillId="0" borderId="0" xfId="56" applyNumberFormat="1" applyFont="1">
      <alignment/>
      <protection/>
    </xf>
    <xf numFmtId="176" fontId="2" fillId="0" borderId="0" xfId="56" applyNumberFormat="1" applyFont="1">
      <alignment/>
      <protection/>
    </xf>
    <xf numFmtId="1" fontId="1" fillId="0" borderId="0" xfId="56" applyNumberFormat="1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36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" fillId="0" borderId="0" xfId="56" applyNumberFormat="1" applyFont="1" applyFill="1" applyAlignment="1">
      <alignment horizontal="right"/>
      <protection/>
    </xf>
    <xf numFmtId="0" fontId="2" fillId="0" borderId="0" xfId="56" applyNumberFormat="1" applyFont="1" applyFill="1" applyAlignment="1">
      <alignment horizontal="right"/>
      <protection/>
    </xf>
    <xf numFmtId="174" fontId="2" fillId="0" borderId="0" xfId="56" applyNumberFormat="1" applyFont="1" applyFill="1" applyAlignment="1">
      <alignment horizontal="right"/>
      <protection/>
    </xf>
    <xf numFmtId="3" fontId="24" fillId="0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176" fontId="12" fillId="33" borderId="0" xfId="65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41" fontId="19" fillId="0" borderId="0" xfId="0" applyNumberFormat="1" applyFont="1" applyFill="1" applyBorder="1" applyAlignment="1">
      <alignment horizontal="center" wrapText="1"/>
    </xf>
    <xf numFmtId="0" fontId="37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wrapText="1"/>
      <protection/>
    </xf>
    <xf numFmtId="0" fontId="37" fillId="33" borderId="0" xfId="0" applyNumberFormat="1" applyFont="1" applyFill="1" applyBorder="1" applyAlignment="1" applyProtection="1">
      <alignment wrapText="1"/>
      <protection/>
    </xf>
    <xf numFmtId="176" fontId="37" fillId="33" borderId="0" xfId="65" applyNumberFormat="1" applyFont="1" applyFill="1" applyBorder="1" applyAlignment="1" applyProtection="1">
      <alignment horizontal="center" wrapText="1"/>
      <protection/>
    </xf>
    <xf numFmtId="176" fontId="12" fillId="0" borderId="0" xfId="65" applyNumberFormat="1" applyFont="1" applyFill="1" applyBorder="1" applyAlignment="1" applyProtection="1">
      <alignment horizontal="center" wrapText="1"/>
      <protection/>
    </xf>
    <xf numFmtId="3" fontId="2" fillId="0" borderId="0" xfId="56" applyNumberFormat="1" applyFont="1" applyFill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76" fontId="10" fillId="0" borderId="0" xfId="0" applyNumberFormat="1" applyFont="1" applyFill="1" applyBorder="1" applyAlignment="1">
      <alignment horizontal="center"/>
    </xf>
    <xf numFmtId="172" fontId="9" fillId="0" borderId="0" xfId="65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172" fontId="8" fillId="0" borderId="0" xfId="65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10" fillId="0" borderId="0" xfId="0" applyNumberFormat="1" applyFont="1" applyFill="1" applyAlignment="1">
      <alignment horizontal="right"/>
    </xf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0" fontId="2" fillId="0" borderId="0" xfId="56" applyFont="1">
      <alignment/>
      <protection/>
    </xf>
    <xf numFmtId="0" fontId="1" fillId="0" borderId="0" xfId="56" applyFont="1" applyAlignment="1">
      <alignment wrapText="1"/>
      <protection/>
    </xf>
    <xf numFmtId="3" fontId="2" fillId="0" borderId="0" xfId="56" applyNumberFormat="1" applyFont="1" applyAlignment="1">
      <alignment horizontal="right"/>
      <protection/>
    </xf>
    <xf numFmtId="3" fontId="30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10" fillId="0" borderId="0" xfId="0" applyFont="1" applyAlignment="1">
      <alignment horizontal="right" vertical="top" wrapText="1"/>
    </xf>
    <xf numFmtId="0" fontId="32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/>
    </xf>
    <xf numFmtId="3" fontId="1" fillId="0" borderId="0" xfId="56" applyNumberFormat="1" applyFont="1" applyBorder="1" applyAlignment="1">
      <alignment horizontal="right"/>
      <protection/>
    </xf>
    <xf numFmtId="176" fontId="0" fillId="33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22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172" fontId="10" fillId="0" borderId="0" xfId="65" applyNumberFormat="1" applyFont="1" applyFill="1" applyAlignment="1">
      <alignment wrapText="1"/>
    </xf>
    <xf numFmtId="172" fontId="19" fillId="0" borderId="14" xfId="65" applyNumberFormat="1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172" fontId="19" fillId="0" borderId="0" xfId="65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vertical="top" wrapText="1"/>
    </xf>
    <xf numFmtId="172" fontId="10" fillId="0" borderId="0" xfId="65" applyNumberFormat="1" applyFont="1" applyFill="1" applyAlignment="1">
      <alignment horizontal="right" wrapText="1"/>
    </xf>
    <xf numFmtId="172" fontId="10" fillId="0" borderId="0" xfId="65" applyNumberFormat="1" applyFont="1" applyFill="1" applyAlignment="1">
      <alignment horizontal="right" vertical="top" wrapText="1"/>
    </xf>
    <xf numFmtId="0" fontId="10" fillId="0" borderId="0" xfId="34" applyFont="1" applyFill="1" applyBorder="1" applyAlignment="1" applyProtection="1">
      <alignment horizontal="left" indent="1"/>
      <protection/>
    </xf>
    <xf numFmtId="172" fontId="3" fillId="0" borderId="0" xfId="0" applyNumberFormat="1" applyFont="1" applyFill="1" applyAlignment="1">
      <alignment/>
    </xf>
    <xf numFmtId="172" fontId="10" fillId="0" borderId="0" xfId="65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justify" vertical="top" wrapText="1"/>
    </xf>
    <xf numFmtId="0" fontId="19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72" fontId="10" fillId="0" borderId="0" xfId="65" applyNumberFormat="1" applyFont="1" applyFill="1" applyBorder="1" applyAlignment="1">
      <alignment horizontal="center" vertical="top" wrapText="1"/>
    </xf>
    <xf numFmtId="172" fontId="10" fillId="0" borderId="0" xfId="65" applyNumberFormat="1" applyFont="1" applyFill="1" applyAlignment="1">
      <alignment horizontal="center" vertical="top" wrapText="1"/>
    </xf>
    <xf numFmtId="172" fontId="10" fillId="0" borderId="14" xfId="65" applyNumberFormat="1" applyFont="1" applyFill="1" applyBorder="1" applyAlignment="1">
      <alignment wrapText="1"/>
    </xf>
    <xf numFmtId="0" fontId="43" fillId="0" borderId="0" xfId="0" applyFont="1" applyFill="1" applyAlignment="1">
      <alignment/>
    </xf>
    <xf numFmtId="0" fontId="28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left" vertical="top" wrapText="1" indent="2"/>
    </xf>
    <xf numFmtId="0" fontId="46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justify" vertical="top"/>
    </xf>
    <xf numFmtId="3" fontId="10" fillId="0" borderId="15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 horizontal="left" vertical="top" wrapText="1" indent="2"/>
    </xf>
    <xf numFmtId="0" fontId="19" fillId="0" borderId="0" xfId="0" applyFont="1" applyFill="1" applyAlignment="1">
      <alignment vertical="top" wrapText="1"/>
    </xf>
    <xf numFmtId="172" fontId="10" fillId="34" borderId="0" xfId="65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/>
    </xf>
    <xf numFmtId="172" fontId="10" fillId="0" borderId="0" xfId="0" applyNumberFormat="1" applyFont="1" applyFill="1" applyAlignment="1">
      <alignment wrapText="1"/>
    </xf>
    <xf numFmtId="0" fontId="46" fillId="0" borderId="0" xfId="0" applyFont="1" applyFill="1" applyAlignment="1">
      <alignment horizontal="center" vertical="top" wrapText="1"/>
    </xf>
    <xf numFmtId="172" fontId="47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72" fontId="19" fillId="0" borderId="0" xfId="0" applyNumberFormat="1" applyFont="1" applyFill="1" applyAlignment="1">
      <alignment wrapText="1"/>
    </xf>
    <xf numFmtId="0" fontId="1" fillId="0" borderId="0" xfId="56" applyFont="1" applyFill="1">
      <alignment/>
      <protection/>
    </xf>
    <xf numFmtId="1" fontId="1" fillId="0" borderId="0" xfId="56" applyNumberFormat="1" applyFont="1" applyFill="1" applyAlignment="1">
      <alignment horizontal="center"/>
      <protection/>
    </xf>
    <xf numFmtId="0" fontId="1" fillId="0" borderId="0" xfId="56" applyFont="1" applyFill="1" applyAlignment="1">
      <alignment wrapText="1"/>
      <protection/>
    </xf>
    <xf numFmtId="172" fontId="43" fillId="0" borderId="0" xfId="0" applyNumberFormat="1" applyFont="1" applyFill="1" applyAlignment="1">
      <alignment/>
    </xf>
    <xf numFmtId="0" fontId="27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1" fillId="0" borderId="0" xfId="57">
      <alignment/>
      <protection/>
    </xf>
    <xf numFmtId="0" fontId="26" fillId="0" borderId="0" xfId="55" applyNumberFormat="1" applyFont="1" applyAlignment="1">
      <alignment horizontal="left"/>
      <protection/>
    </xf>
    <xf numFmtId="0" fontId="1" fillId="0" borderId="0" xfId="55">
      <alignment/>
      <protection/>
    </xf>
    <xf numFmtId="0" fontId="1" fillId="0" borderId="0" xfId="55" applyAlignment="1">
      <alignment horizontal="left"/>
      <protection/>
    </xf>
    <xf numFmtId="0" fontId="27" fillId="0" borderId="0" xfId="55" applyNumberFormat="1" applyFont="1" applyAlignment="1">
      <alignment horizontal="centerContinuous"/>
      <protection/>
    </xf>
    <xf numFmtId="0" fontId="26" fillId="0" borderId="0" xfId="55" applyNumberFormat="1" applyFont="1" applyAlignment="1">
      <alignment horizontal="centerContinuous"/>
      <protection/>
    </xf>
    <xf numFmtId="0" fontId="28" fillId="0" borderId="16" xfId="55" applyFont="1" applyBorder="1" applyAlignment="1">
      <alignment horizontal="left"/>
      <protection/>
    </xf>
    <xf numFmtId="0" fontId="28" fillId="0" borderId="17" xfId="55" applyFont="1" applyBorder="1" applyAlignment="1">
      <alignment horizontal="left"/>
      <protection/>
    </xf>
    <xf numFmtId="0" fontId="28" fillId="0" borderId="18" xfId="55" applyNumberFormat="1" applyFont="1" applyBorder="1" applyAlignment="1">
      <alignment horizontal="center"/>
      <protection/>
    </xf>
    <xf numFmtId="0" fontId="28" fillId="0" borderId="19" xfId="55" applyNumberFormat="1" applyFont="1" applyBorder="1" applyAlignment="1">
      <alignment horizontal="center"/>
      <protection/>
    </xf>
    <xf numFmtId="0" fontId="28" fillId="0" borderId="20" xfId="55" applyNumberFormat="1" applyFont="1" applyBorder="1" applyAlignment="1">
      <alignment horizontal="center"/>
      <protection/>
    </xf>
    <xf numFmtId="0" fontId="26" fillId="0" borderId="21" xfId="55" applyNumberFormat="1" applyFont="1" applyBorder="1" applyAlignment="1">
      <alignment horizontal="left" vertical="top" wrapText="1"/>
      <protection/>
    </xf>
    <xf numFmtId="0" fontId="28" fillId="0" borderId="12" xfId="55" applyNumberFormat="1" applyFont="1" applyBorder="1" applyAlignment="1">
      <alignment horizontal="left" vertical="top"/>
      <protection/>
    </xf>
    <xf numFmtId="0" fontId="28" fillId="0" borderId="22" xfId="55" applyNumberFormat="1" applyFont="1" applyBorder="1" applyAlignment="1">
      <alignment horizontal="left" vertical="top"/>
      <protection/>
    </xf>
    <xf numFmtId="1" fontId="28" fillId="0" borderId="23" xfId="55" applyNumberFormat="1" applyFont="1" applyBorder="1" applyAlignment="1">
      <alignment horizontal="left" vertical="top" wrapText="1"/>
      <protection/>
    </xf>
    <xf numFmtId="175" fontId="28" fillId="0" borderId="24" xfId="55" applyNumberFormat="1" applyFont="1" applyBorder="1" applyAlignment="1">
      <alignment horizontal="right" vertical="top"/>
      <protection/>
    </xf>
    <xf numFmtId="0" fontId="28" fillId="0" borderId="24" xfId="55" applyNumberFormat="1" applyFont="1" applyBorder="1" applyAlignment="1">
      <alignment horizontal="right" vertical="top"/>
      <protection/>
    </xf>
    <xf numFmtId="0" fontId="28" fillId="0" borderId="25" xfId="55" applyNumberFormat="1" applyFont="1" applyBorder="1" applyAlignment="1">
      <alignment horizontal="right" vertical="top"/>
      <protection/>
    </xf>
    <xf numFmtId="0" fontId="28" fillId="0" borderId="23" xfId="55" applyNumberFormat="1" applyFont="1" applyBorder="1" applyAlignment="1">
      <alignment horizontal="left" vertical="top" wrapText="1"/>
      <protection/>
    </xf>
    <xf numFmtId="0" fontId="26" fillId="0" borderId="26" xfId="55" applyNumberFormat="1" applyFont="1" applyBorder="1" applyAlignment="1">
      <alignment horizontal="left" vertical="top" wrapText="1"/>
      <protection/>
    </xf>
    <xf numFmtId="175" fontId="28" fillId="0" borderId="27" xfId="55" applyNumberFormat="1" applyFont="1" applyBorder="1" applyAlignment="1">
      <alignment horizontal="right" vertical="top"/>
      <protection/>
    </xf>
    <xf numFmtId="0" fontId="28" fillId="0" borderId="27" xfId="55" applyNumberFormat="1" applyFont="1" applyBorder="1" applyAlignment="1">
      <alignment horizontal="right" vertical="top"/>
      <protection/>
    </xf>
    <xf numFmtId="0" fontId="28" fillId="0" borderId="28" xfId="55" applyNumberFormat="1" applyFont="1" applyBorder="1" applyAlignment="1">
      <alignment horizontal="right" vertical="top"/>
      <protection/>
    </xf>
    <xf numFmtId="175" fontId="28" fillId="0" borderId="25" xfId="55" applyNumberFormat="1" applyFont="1" applyBorder="1" applyAlignment="1">
      <alignment horizontal="right" vertical="top"/>
      <protection/>
    </xf>
    <xf numFmtId="0" fontId="28" fillId="0" borderId="23" xfId="55" applyNumberFormat="1" applyFont="1" applyBorder="1" applyAlignment="1">
      <alignment horizontal="right" vertical="top"/>
      <protection/>
    </xf>
    <xf numFmtId="0" fontId="26" fillId="0" borderId="29" xfId="55" applyNumberFormat="1" applyFont="1" applyBorder="1" applyAlignment="1">
      <alignment horizontal="left" vertical="top" wrapText="1"/>
      <protection/>
    </xf>
    <xf numFmtId="0" fontId="28" fillId="0" borderId="30" xfId="55" applyNumberFormat="1" applyFont="1" applyBorder="1" applyAlignment="1">
      <alignment horizontal="right" vertical="top"/>
      <protection/>
    </xf>
    <xf numFmtId="0" fontId="28" fillId="0" borderId="31" xfId="55" applyNumberFormat="1" applyFont="1" applyBorder="1" applyAlignment="1">
      <alignment horizontal="right" vertical="top"/>
      <protection/>
    </xf>
    <xf numFmtId="187" fontId="28" fillId="0" borderId="24" xfId="55" applyNumberFormat="1" applyFont="1" applyBorder="1" applyAlignment="1">
      <alignment horizontal="right" vertical="top"/>
      <protection/>
    </xf>
    <xf numFmtId="189" fontId="28" fillId="0" borderId="25" xfId="55" applyNumberFormat="1" applyFont="1" applyBorder="1" applyAlignment="1">
      <alignment horizontal="right" vertical="top"/>
      <protection/>
    </xf>
    <xf numFmtId="175" fontId="28" fillId="0" borderId="28" xfId="55" applyNumberFormat="1" applyFont="1" applyBorder="1" applyAlignment="1">
      <alignment horizontal="right" vertical="top"/>
      <protection/>
    </xf>
    <xf numFmtId="187" fontId="28" fillId="0" borderId="30" xfId="55" applyNumberFormat="1" applyFont="1" applyBorder="1" applyAlignment="1">
      <alignment horizontal="right" vertical="top"/>
      <protection/>
    </xf>
    <xf numFmtId="189" fontId="28" fillId="0" borderId="31" xfId="55" applyNumberFormat="1" applyFont="1" applyBorder="1" applyAlignment="1">
      <alignment horizontal="right" vertical="top"/>
      <protection/>
    </xf>
    <xf numFmtId="178" fontId="28" fillId="0" borderId="24" xfId="55" applyNumberFormat="1" applyFont="1" applyBorder="1" applyAlignment="1">
      <alignment horizontal="right" vertical="top"/>
      <protection/>
    </xf>
    <xf numFmtId="178" fontId="28" fillId="0" borderId="28" xfId="55" applyNumberFormat="1" applyFont="1" applyBorder="1" applyAlignment="1">
      <alignment horizontal="right" vertical="top"/>
      <protection/>
    </xf>
    <xf numFmtId="181" fontId="28" fillId="0" borderId="24" xfId="55" applyNumberFormat="1" applyFont="1" applyBorder="1" applyAlignment="1">
      <alignment horizontal="right" vertical="top"/>
      <protection/>
    </xf>
    <xf numFmtId="193" fontId="28" fillId="0" borderId="25" xfId="55" applyNumberFormat="1" applyFont="1" applyBorder="1" applyAlignment="1">
      <alignment horizontal="right" vertical="top"/>
      <protection/>
    </xf>
    <xf numFmtId="181" fontId="28" fillId="0" borderId="30" xfId="55" applyNumberFormat="1" applyFont="1" applyBorder="1" applyAlignment="1">
      <alignment horizontal="right" vertical="top"/>
      <protection/>
    </xf>
    <xf numFmtId="193" fontId="28" fillId="0" borderId="31" xfId="55" applyNumberFormat="1" applyFont="1" applyBorder="1" applyAlignment="1">
      <alignment horizontal="right" vertical="top"/>
      <protection/>
    </xf>
    <xf numFmtId="0" fontId="26" fillId="0" borderId="32" xfId="55" applyNumberFormat="1" applyFont="1" applyBorder="1" applyAlignment="1">
      <alignment horizontal="left" vertical="top"/>
      <protection/>
    </xf>
    <xf numFmtId="175" fontId="28" fillId="0" borderId="33" xfId="55" applyNumberFormat="1" applyFont="1" applyBorder="1" applyAlignment="1">
      <alignment horizontal="right" vertical="top"/>
      <protection/>
    </xf>
    <xf numFmtId="0" fontId="28" fillId="0" borderId="34" xfId="55" applyNumberFormat="1" applyFont="1" applyBorder="1" applyAlignment="1">
      <alignment horizontal="right" vertical="top"/>
      <protection/>
    </xf>
    <xf numFmtId="175" fontId="28" fillId="0" borderId="34" xfId="55" applyNumberFormat="1" applyFont="1" applyBorder="1" applyAlignment="1">
      <alignment horizontal="right" vertical="top"/>
      <protection/>
    </xf>
    <xf numFmtId="0" fontId="28" fillId="0" borderId="35" xfId="55" applyNumberFormat="1" applyFont="1" applyBorder="1" applyAlignment="1">
      <alignment horizontal="right" vertical="top"/>
      <protection/>
    </xf>
    <xf numFmtId="172" fontId="10" fillId="35" borderId="0" xfId="65" applyNumberFormat="1" applyFont="1" applyFill="1" applyAlignment="1">
      <alignment wrapText="1"/>
    </xf>
    <xf numFmtId="175" fontId="28" fillId="35" borderId="24" xfId="55" applyNumberFormat="1" applyFont="1" applyFill="1" applyBorder="1" applyAlignment="1">
      <alignment horizontal="right" vertical="top"/>
      <protection/>
    </xf>
    <xf numFmtId="0" fontId="28" fillId="35" borderId="24" xfId="55" applyNumberFormat="1" applyFont="1" applyFill="1" applyBorder="1" applyAlignment="1">
      <alignment horizontal="right" vertical="top"/>
      <protection/>
    </xf>
    <xf numFmtId="175" fontId="28" fillId="35" borderId="25" xfId="55" applyNumberFormat="1" applyFont="1" applyFill="1" applyBorder="1" applyAlignment="1">
      <alignment horizontal="right" vertical="top"/>
      <protection/>
    </xf>
    <xf numFmtId="0" fontId="48" fillId="0" borderId="0" xfId="0" applyFont="1" applyFill="1" applyAlignment="1">
      <alignment horizontal="center"/>
    </xf>
    <xf numFmtId="0" fontId="42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3" fontId="2" fillId="0" borderId="0" xfId="56" applyNumberFormat="1" applyFont="1" applyBorder="1" applyAlignment="1">
      <alignment horizontal="right"/>
      <protection/>
    </xf>
    <xf numFmtId="174" fontId="16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44" fontId="39" fillId="0" borderId="0" xfId="45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/>
    </xf>
    <xf numFmtId="0" fontId="22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3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wrapText="1"/>
    </xf>
    <xf numFmtId="3" fontId="10" fillId="0" borderId="15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28" fillId="0" borderId="38" xfId="55" applyNumberFormat="1" applyFont="1" applyBorder="1" applyAlignment="1">
      <alignment horizontal="center"/>
      <protection/>
    </xf>
    <xf numFmtId="0" fontId="28" fillId="0" borderId="39" xfId="55" applyNumberFormat="1" applyFont="1" applyBorder="1" applyAlignment="1">
      <alignment horizontal="center"/>
      <protection/>
    </xf>
    <xf numFmtId="0" fontId="28" fillId="0" borderId="0" xfId="55" applyFont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анализ сс" xfId="55"/>
    <cellStyle name="Обычный_Лист2" xfId="56"/>
    <cellStyle name="Обычный_СС анали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.Gorbacheva\AppData\Local\Microsoft\Windows\Temporary%20Internet%20Files\Content.Outlook\KT41GQ84\&#1048;&#1085;&#1085;&#1086;&#1074;&#1072;%20&#1082;&#1086;&#1085;&#1089;%20%201%20&#1082;&#1074;%202013%20&#107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С анализ"/>
      <sheetName val="связанные стороны"/>
      <sheetName val="ОДДС"/>
      <sheetName val="ОСВ"/>
      <sheetName val="зачет"/>
      <sheetName val="Баланс"/>
      <sheetName val="Активы"/>
      <sheetName val="Обязательства"/>
      <sheetName val="СК"/>
      <sheetName val="ОС"/>
      <sheetName val="дивиденды"/>
      <sheetName val="опу1"/>
      <sheetName val="PL свод"/>
      <sheetName val="анализ"/>
      <sheetName val="Элиминация PL"/>
      <sheetName val="расходы"/>
      <sheetName val="расшифровка PL"/>
      <sheetName val="доля меньшинства"/>
      <sheetName val="резерв"/>
      <sheetName val="баланс свод"/>
      <sheetName val="элиминация баланс"/>
      <sheetName val="Продажа земли"/>
      <sheetName val="элиминация Макта-ICP"/>
      <sheetName val="баланс Макта-ICP"/>
      <sheetName val="баланс АСА"/>
      <sheetName val="баланс ВС"/>
      <sheetName val="баланс Иннова"/>
      <sheetName val="ОПУ"/>
      <sheetName val="5610"/>
    </sheetNames>
    <sheetDataSet>
      <sheetData sheetId="11">
        <row r="8">
          <cell r="G8">
            <v>284373</v>
          </cell>
        </row>
        <row r="11">
          <cell r="G11">
            <v>8021</v>
          </cell>
        </row>
        <row r="15">
          <cell r="D15">
            <v>7191.20228</v>
          </cell>
        </row>
        <row r="26">
          <cell r="D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8"/>
  <sheetViews>
    <sheetView tabSelected="1" zoomScalePageLayoutView="0" workbookViewId="0" topLeftCell="A8">
      <selection activeCell="A46" sqref="A46:A47"/>
    </sheetView>
  </sheetViews>
  <sheetFormatPr defaultColWidth="9.00390625" defaultRowHeight="12.75" outlineLevelRow="3"/>
  <cols>
    <col min="1" max="1" width="53.25390625" style="27" customWidth="1"/>
    <col min="2" max="2" width="8.25390625" style="27" customWidth="1"/>
    <col min="3" max="3" width="12.375" style="27" customWidth="1"/>
    <col min="4" max="4" width="13.75390625" style="27" customWidth="1"/>
    <col min="5" max="5" width="10.625" style="28" hidden="1" customWidth="1"/>
    <col min="6" max="8" width="0" style="29" hidden="1" customWidth="1"/>
    <col min="9" max="9" width="9.375" style="27" bestFit="1" customWidth="1"/>
    <col min="10" max="16384" width="9.125" style="27" customWidth="1"/>
  </cols>
  <sheetData>
    <row r="1" spans="1:8" s="24" customFormat="1" ht="12.75">
      <c r="A1" s="24" t="s">
        <v>11</v>
      </c>
      <c r="E1" s="25"/>
      <c r="F1" s="26"/>
      <c r="G1" s="26"/>
      <c r="H1" s="26"/>
    </row>
    <row r="2" spans="1:8" s="24" customFormat="1" ht="12.75">
      <c r="A2" s="24" t="s">
        <v>358</v>
      </c>
      <c r="E2" s="25"/>
      <c r="F2" s="26"/>
      <c r="G2" s="26"/>
      <c r="H2" s="26"/>
    </row>
    <row r="3" spans="5:8" s="24" customFormat="1" ht="12.75">
      <c r="E3" s="25"/>
      <c r="F3" s="26"/>
      <c r="G3" s="26"/>
      <c r="H3" s="26"/>
    </row>
    <row r="5" spans="1:8" s="30" customFormat="1" ht="12.75">
      <c r="A5" s="271" t="s">
        <v>131</v>
      </c>
      <c r="B5" s="271"/>
      <c r="C5" s="271"/>
      <c r="D5" s="271"/>
      <c r="E5" s="31"/>
      <c r="F5" s="32"/>
      <c r="G5" s="32"/>
      <c r="H5" s="32"/>
    </row>
    <row r="6" spans="1:8" s="30" customFormat="1" ht="12.75">
      <c r="A6" s="271" t="s">
        <v>359</v>
      </c>
      <c r="B6" s="271"/>
      <c r="C6" s="271"/>
      <c r="D6" s="271"/>
      <c r="E6" s="31"/>
      <c r="F6" s="32"/>
      <c r="G6" s="32"/>
      <c r="H6" s="32"/>
    </row>
    <row r="7" spans="4:8" s="30" customFormat="1" ht="12.75">
      <c r="D7" s="33" t="s">
        <v>62</v>
      </c>
      <c r="E7" s="31"/>
      <c r="F7" s="32"/>
      <c r="G7" s="32"/>
      <c r="H7" s="32"/>
    </row>
    <row r="8" spans="1:4" ht="14.25">
      <c r="A8" s="273" t="s">
        <v>63</v>
      </c>
      <c r="B8" s="274" t="s">
        <v>142</v>
      </c>
      <c r="C8" s="124" t="s">
        <v>64</v>
      </c>
      <c r="D8" s="124" t="s">
        <v>64</v>
      </c>
    </row>
    <row r="9" spans="1:5" ht="15" customHeight="1">
      <c r="A9" s="273"/>
      <c r="B9" s="274"/>
      <c r="C9" s="124" t="s">
        <v>356</v>
      </c>
      <c r="D9" s="124" t="s">
        <v>360</v>
      </c>
      <c r="E9" s="34"/>
    </row>
    <row r="10" spans="1:4" ht="10.5" customHeight="1">
      <c r="A10" s="41" t="s">
        <v>65</v>
      </c>
      <c r="B10" s="46"/>
      <c r="C10" s="86"/>
      <c r="D10" s="86"/>
    </row>
    <row r="11" spans="1:4" ht="15" customHeight="1" outlineLevel="1">
      <c r="A11" s="130" t="s">
        <v>66</v>
      </c>
      <c r="B11" s="46"/>
      <c r="C11" s="86"/>
      <c r="D11" s="86"/>
    </row>
    <row r="12" spans="1:9" ht="15" customHeight="1" outlineLevel="2">
      <c r="A12" s="131" t="s">
        <v>67</v>
      </c>
      <c r="B12" s="125">
        <v>4</v>
      </c>
      <c r="C12" s="87">
        <v>7555.95676</v>
      </c>
      <c r="D12" s="87">
        <v>19788</v>
      </c>
      <c r="E12" s="87">
        <v>415425</v>
      </c>
      <c r="F12" s="87">
        <v>415425</v>
      </c>
      <c r="G12" s="87">
        <v>415425</v>
      </c>
      <c r="H12" s="87">
        <v>415425</v>
      </c>
      <c r="I12" s="90"/>
    </row>
    <row r="13" spans="1:9" ht="15" customHeight="1" outlineLevel="2">
      <c r="A13" s="132" t="s">
        <v>141</v>
      </c>
      <c r="B13" s="125">
        <v>5</v>
      </c>
      <c r="C13" s="87">
        <v>9382.707510000007</v>
      </c>
      <c r="D13" s="87">
        <v>197717</v>
      </c>
      <c r="E13" s="36"/>
      <c r="F13" s="37"/>
      <c r="I13" s="90"/>
    </row>
    <row r="14" spans="1:9" ht="15" customHeight="1" outlineLevel="2">
      <c r="A14" s="131" t="s">
        <v>68</v>
      </c>
      <c r="B14" s="125">
        <v>6</v>
      </c>
      <c r="C14" s="87">
        <v>1566556.6454299993</v>
      </c>
      <c r="D14" s="87">
        <v>2537185</v>
      </c>
      <c r="E14" s="36"/>
      <c r="F14" s="37"/>
      <c r="I14" s="90"/>
    </row>
    <row r="15" spans="1:9" ht="15" customHeight="1" outlineLevel="2">
      <c r="A15" s="131" t="s">
        <v>69</v>
      </c>
      <c r="B15" s="125">
        <v>7</v>
      </c>
      <c r="C15" s="87">
        <v>681.90013</v>
      </c>
      <c r="D15" s="87">
        <v>47220</v>
      </c>
      <c r="E15" s="36"/>
      <c r="F15" s="37"/>
      <c r="I15" s="90"/>
    </row>
    <row r="16" spans="1:9" ht="15" customHeight="1" hidden="1" outlineLevel="2">
      <c r="A16" s="131" t="s">
        <v>143</v>
      </c>
      <c r="B16" s="125"/>
      <c r="C16" s="87"/>
      <c r="D16" s="87"/>
      <c r="E16" s="87">
        <v>100076</v>
      </c>
      <c r="F16" s="87">
        <v>100076</v>
      </c>
      <c r="G16" s="87">
        <v>100076</v>
      </c>
      <c r="H16" s="87">
        <v>100076</v>
      </c>
      <c r="I16" s="90"/>
    </row>
    <row r="17" spans="1:9" ht="15" customHeight="1" outlineLevel="2">
      <c r="A17" s="131" t="s">
        <v>70</v>
      </c>
      <c r="B17" s="125">
        <v>8</v>
      </c>
      <c r="C17" s="87">
        <v>13000.74644</v>
      </c>
      <c r="D17" s="87">
        <v>23587</v>
      </c>
      <c r="E17" s="36"/>
      <c r="F17" s="37"/>
      <c r="I17" s="90"/>
    </row>
    <row r="18" spans="1:9" ht="15" customHeight="1" hidden="1" outlineLevel="2">
      <c r="A18" s="131" t="s">
        <v>132</v>
      </c>
      <c r="B18" s="125"/>
      <c r="C18" s="87"/>
      <c r="D18" s="87"/>
      <c r="E18" s="36"/>
      <c r="F18" s="37"/>
      <c r="I18" s="90"/>
    </row>
    <row r="19" spans="1:9" ht="15" customHeight="1" outlineLevel="2">
      <c r="A19" s="131" t="s">
        <v>71</v>
      </c>
      <c r="B19" s="125">
        <v>9</v>
      </c>
      <c r="C19" s="87">
        <v>26067.868609999998</v>
      </c>
      <c r="D19" s="87">
        <v>15877</v>
      </c>
      <c r="E19" s="36"/>
      <c r="F19" s="37"/>
      <c r="I19" s="90"/>
    </row>
    <row r="20" spans="1:9" ht="15" customHeight="1" outlineLevel="1">
      <c r="A20" s="130" t="s">
        <v>72</v>
      </c>
      <c r="B20" s="126"/>
      <c r="C20" s="47">
        <v>1623245.8248799993</v>
      </c>
      <c r="D20" s="47">
        <v>2841374</v>
      </c>
      <c r="E20" s="36"/>
      <c r="F20" s="37"/>
      <c r="I20" s="90"/>
    </row>
    <row r="21" spans="1:9" ht="15" customHeight="1" outlineLevel="1">
      <c r="A21" s="130" t="s">
        <v>73</v>
      </c>
      <c r="B21" s="46"/>
      <c r="C21" s="86"/>
      <c r="D21" s="86"/>
      <c r="E21" s="36"/>
      <c r="F21" s="37"/>
      <c r="I21" s="90"/>
    </row>
    <row r="22" spans="1:9" ht="15" customHeight="1" outlineLevel="2">
      <c r="A22" s="131" t="s">
        <v>74</v>
      </c>
      <c r="B22" s="125">
        <v>10</v>
      </c>
      <c r="C22" s="87">
        <v>15106.79232</v>
      </c>
      <c r="D22" s="87">
        <v>15249</v>
      </c>
      <c r="E22" s="36"/>
      <c r="F22" s="37"/>
      <c r="I22" s="90"/>
    </row>
    <row r="23" spans="1:9" ht="15" customHeight="1" outlineLevel="2">
      <c r="A23" s="131" t="s">
        <v>52</v>
      </c>
      <c r="B23" s="125"/>
      <c r="C23" s="87">
        <v>-0.11653999984264374</v>
      </c>
      <c r="D23" s="87"/>
      <c r="E23" s="36"/>
      <c r="F23" s="37"/>
      <c r="I23" s="90"/>
    </row>
    <row r="24" spans="1:9" ht="15" customHeight="1" outlineLevel="2">
      <c r="A24" s="131" t="s">
        <v>75</v>
      </c>
      <c r="B24" s="125">
        <v>11</v>
      </c>
      <c r="C24" s="87">
        <v>8708599.83463</v>
      </c>
      <c r="D24" s="87">
        <v>8817340</v>
      </c>
      <c r="E24" s="36"/>
      <c r="F24" s="37"/>
      <c r="I24" s="90"/>
    </row>
    <row r="25" spans="1:9" ht="15" customHeight="1" outlineLevel="2">
      <c r="A25" s="131" t="s">
        <v>76</v>
      </c>
      <c r="B25" s="125">
        <v>12</v>
      </c>
      <c r="C25" s="87">
        <v>186215.54564</v>
      </c>
      <c r="D25" s="87">
        <v>205011</v>
      </c>
      <c r="E25" s="36"/>
      <c r="F25" s="37"/>
      <c r="I25" s="90"/>
    </row>
    <row r="26" spans="1:9" ht="15" customHeight="1" outlineLevel="2">
      <c r="A26" s="131" t="s">
        <v>77</v>
      </c>
      <c r="B26" s="125">
        <v>13</v>
      </c>
      <c r="C26" s="87">
        <v>168.4375</v>
      </c>
      <c r="D26" s="87">
        <v>189</v>
      </c>
      <c r="E26" s="36"/>
      <c r="F26" s="37"/>
      <c r="I26" s="90"/>
    </row>
    <row r="27" spans="1:9" ht="15" customHeight="1" outlineLevel="2">
      <c r="A27" s="131" t="s">
        <v>129</v>
      </c>
      <c r="B27" s="125">
        <v>14</v>
      </c>
      <c r="C27" s="87">
        <v>3956770.7</v>
      </c>
      <c r="D27" s="87"/>
      <c r="E27" s="36"/>
      <c r="F27" s="37"/>
      <c r="I27" s="90"/>
    </row>
    <row r="28" spans="1:9" ht="15" customHeight="1" hidden="1" outlineLevel="2">
      <c r="A28" s="131" t="s">
        <v>173</v>
      </c>
      <c r="B28" s="125"/>
      <c r="C28" s="87"/>
      <c r="D28" s="87"/>
      <c r="E28" s="36"/>
      <c r="F28" s="37"/>
      <c r="I28" s="90"/>
    </row>
    <row r="29" spans="1:9" ht="15" customHeight="1" outlineLevel="2">
      <c r="A29" s="131" t="s">
        <v>148</v>
      </c>
      <c r="B29" s="125"/>
      <c r="C29" s="87">
        <v>196045.265</v>
      </c>
      <c r="D29" s="87">
        <v>196045</v>
      </c>
      <c r="E29" s="36"/>
      <c r="F29" s="37"/>
      <c r="I29" s="90"/>
    </row>
    <row r="30" spans="1:9" ht="15" customHeight="1" hidden="1" outlineLevel="2">
      <c r="A30" s="131" t="s">
        <v>173</v>
      </c>
      <c r="B30" s="125"/>
      <c r="C30" s="87"/>
      <c r="D30" s="87"/>
      <c r="E30" s="36"/>
      <c r="F30" s="37"/>
      <c r="I30" s="90"/>
    </row>
    <row r="31" spans="1:9" ht="15" customHeight="1" outlineLevel="1" collapsed="1">
      <c r="A31" s="130" t="s">
        <v>78</v>
      </c>
      <c r="B31" s="126"/>
      <c r="C31" s="47">
        <v>13062906.458549999</v>
      </c>
      <c r="D31" s="47">
        <v>9233834</v>
      </c>
      <c r="I31" s="90"/>
    </row>
    <row r="32" spans="1:9" ht="15" customHeight="1">
      <c r="A32" s="130" t="s">
        <v>79</v>
      </c>
      <c r="B32" s="46"/>
      <c r="C32" s="47">
        <v>14686152.283429999</v>
      </c>
      <c r="D32" s="47">
        <v>12075208</v>
      </c>
      <c r="E32" s="38"/>
      <c r="I32" s="90"/>
    </row>
    <row r="33" spans="1:9" ht="15" customHeight="1">
      <c r="A33" s="130" t="s">
        <v>80</v>
      </c>
      <c r="B33" s="46"/>
      <c r="C33" s="86"/>
      <c r="D33" s="86"/>
      <c r="I33" s="90"/>
    </row>
    <row r="34" spans="1:9" ht="15" customHeight="1" outlineLevel="1">
      <c r="A34" s="130" t="s">
        <v>81</v>
      </c>
      <c r="B34" s="126"/>
      <c r="C34" s="86"/>
      <c r="D34" s="86"/>
      <c r="I34" s="90"/>
    </row>
    <row r="35" spans="1:9" ht="15" customHeight="1" outlineLevel="1">
      <c r="A35" s="131" t="s">
        <v>169</v>
      </c>
      <c r="B35" s="125">
        <v>15</v>
      </c>
      <c r="C35" s="87">
        <v>114623.07294</v>
      </c>
      <c r="D35" s="87">
        <v>13833</v>
      </c>
      <c r="I35" s="90"/>
    </row>
    <row r="36" spans="1:9" ht="15" customHeight="1" outlineLevel="1">
      <c r="A36" s="131" t="s">
        <v>205</v>
      </c>
      <c r="B36" s="125">
        <v>21</v>
      </c>
      <c r="C36" s="87">
        <v>146736.15537</v>
      </c>
      <c r="D36" s="87">
        <v>10652</v>
      </c>
      <c r="I36" s="90"/>
    </row>
    <row r="37" spans="1:9" ht="15" customHeight="1" outlineLevel="2">
      <c r="A37" s="131" t="s">
        <v>82</v>
      </c>
      <c r="B37" s="125">
        <v>16</v>
      </c>
      <c r="C37" s="87">
        <v>2820.0656099999997</v>
      </c>
      <c r="D37" s="87">
        <v>1529</v>
      </c>
      <c r="I37" s="90"/>
    </row>
    <row r="38" spans="1:9" ht="15" customHeight="1" outlineLevel="2">
      <c r="A38" s="131" t="s">
        <v>49</v>
      </c>
      <c r="B38" s="125">
        <v>17</v>
      </c>
      <c r="C38" s="87">
        <v>528.9860199999999</v>
      </c>
      <c r="D38" s="87">
        <v>341</v>
      </c>
      <c r="I38" s="90"/>
    </row>
    <row r="39" spans="1:9" ht="15" customHeight="1" outlineLevel="2">
      <c r="A39" s="131" t="s">
        <v>83</v>
      </c>
      <c r="B39" s="125">
        <v>18</v>
      </c>
      <c r="C39" s="87">
        <v>1460965.0322699996</v>
      </c>
      <c r="D39" s="87">
        <v>204663</v>
      </c>
      <c r="I39" s="90"/>
    </row>
    <row r="40" spans="1:9" ht="15" customHeight="1" outlineLevel="2">
      <c r="A40" s="131" t="s">
        <v>84</v>
      </c>
      <c r="B40" s="125">
        <v>19</v>
      </c>
      <c r="C40" s="87">
        <v>34313.44607999998</v>
      </c>
      <c r="D40" s="87">
        <v>4076</v>
      </c>
      <c r="I40" s="90"/>
    </row>
    <row r="41" spans="1:9" ht="15" customHeight="1" outlineLevel="1">
      <c r="A41" s="131" t="s">
        <v>85</v>
      </c>
      <c r="B41" s="125">
        <v>20</v>
      </c>
      <c r="C41" s="87">
        <v>1540.30653</v>
      </c>
      <c r="D41" s="87">
        <v>977</v>
      </c>
      <c r="I41" s="90"/>
    </row>
    <row r="42" spans="1:9" ht="15" customHeight="1" outlineLevel="1">
      <c r="A42" s="130" t="s">
        <v>86</v>
      </c>
      <c r="B42" s="126"/>
      <c r="C42" s="47">
        <v>1761527.0648199995</v>
      </c>
      <c r="D42" s="47">
        <v>236071</v>
      </c>
      <c r="I42" s="90"/>
    </row>
    <row r="43" spans="1:9" ht="15" customHeight="1" outlineLevel="2">
      <c r="A43" s="130" t="s">
        <v>87</v>
      </c>
      <c r="B43" s="46"/>
      <c r="C43" s="86"/>
      <c r="D43" s="47"/>
      <c r="I43" s="90"/>
    </row>
    <row r="44" spans="1:9" ht="15" customHeight="1" outlineLevel="2">
      <c r="A44" s="131" t="s">
        <v>167</v>
      </c>
      <c r="B44" s="127">
        <v>15</v>
      </c>
      <c r="C44" s="87">
        <v>1279166.8881299999</v>
      </c>
      <c r="D44" s="87">
        <v>729340</v>
      </c>
      <c r="I44" s="90"/>
    </row>
    <row r="45" spans="1:9" ht="15" customHeight="1" hidden="1" outlineLevel="2">
      <c r="A45" s="131" t="s">
        <v>88</v>
      </c>
      <c r="B45" s="125"/>
      <c r="C45" s="88"/>
      <c r="D45" s="87"/>
      <c r="I45" s="90"/>
    </row>
    <row r="46" spans="1:9" ht="15" customHeight="1" outlineLevel="1" collapsed="1">
      <c r="A46" s="131" t="s">
        <v>89</v>
      </c>
      <c r="B46" s="125"/>
      <c r="C46" s="87">
        <v>1503194.3590000002</v>
      </c>
      <c r="D46" s="87">
        <v>1503200</v>
      </c>
      <c r="I46" s="90"/>
    </row>
    <row r="47" spans="1:9" ht="15" customHeight="1" outlineLevel="1">
      <c r="A47" s="131" t="s">
        <v>192</v>
      </c>
      <c r="B47" s="125">
        <v>21</v>
      </c>
      <c r="C47" s="87">
        <v>3037186.23516</v>
      </c>
      <c r="D47" s="87">
        <v>3031953</v>
      </c>
      <c r="I47" s="90"/>
    </row>
    <row r="48" spans="1:9" ht="15" customHeight="1" outlineLevel="1">
      <c r="A48" s="131" t="s">
        <v>197</v>
      </c>
      <c r="B48" s="125"/>
      <c r="C48" s="265"/>
      <c r="D48" s="87"/>
      <c r="I48" s="90"/>
    </row>
    <row r="49" spans="1:9" ht="15" customHeight="1" outlineLevel="1">
      <c r="A49" s="130" t="s">
        <v>90</v>
      </c>
      <c r="B49" s="126"/>
      <c r="C49" s="47">
        <v>5819547.48229</v>
      </c>
      <c r="D49" s="47">
        <v>5264493</v>
      </c>
      <c r="I49" s="90"/>
    </row>
    <row r="50" spans="1:9" ht="15" customHeight="1" outlineLevel="2">
      <c r="A50" s="130" t="s">
        <v>91</v>
      </c>
      <c r="B50" s="46">
        <v>22</v>
      </c>
      <c r="C50" s="86"/>
      <c r="D50" s="86"/>
      <c r="I50" s="90"/>
    </row>
    <row r="51" spans="1:9" ht="15" customHeight="1" outlineLevel="2">
      <c r="A51" s="131" t="s">
        <v>92</v>
      </c>
      <c r="B51" s="125"/>
      <c r="C51" s="87">
        <v>1254280.5700000005</v>
      </c>
      <c r="D51" s="87">
        <v>1254281</v>
      </c>
      <c r="E51" s="123">
        <v>1254281</v>
      </c>
      <c r="F51" s="35">
        <v>1254281</v>
      </c>
      <c r="G51" s="35">
        <v>1254281</v>
      </c>
      <c r="H51" s="84">
        <v>1254281</v>
      </c>
      <c r="I51" s="90"/>
    </row>
    <row r="52" spans="1:9" ht="15" customHeight="1" hidden="1" outlineLevel="2">
      <c r="A52" s="131" t="s">
        <v>93</v>
      </c>
      <c r="B52" s="125"/>
      <c r="C52" s="87"/>
      <c r="D52" s="87"/>
      <c r="E52" s="123">
        <v>303881</v>
      </c>
      <c r="F52" s="35">
        <v>303881</v>
      </c>
      <c r="G52" s="35">
        <v>303881</v>
      </c>
      <c r="H52" s="84">
        <v>303881</v>
      </c>
      <c r="I52" s="90"/>
    </row>
    <row r="53" spans="1:9" ht="15" customHeight="1" outlineLevel="2">
      <c r="A53" s="131" t="s">
        <v>203</v>
      </c>
      <c r="B53" s="125"/>
      <c r="C53" s="87"/>
      <c r="D53" s="87"/>
      <c r="I53" s="90"/>
    </row>
    <row r="54" spans="1:9" ht="15" customHeight="1" outlineLevel="2">
      <c r="A54" s="131" t="s">
        <v>94</v>
      </c>
      <c r="B54" s="125"/>
      <c r="C54" s="87">
        <v>8405.874420000007</v>
      </c>
      <c r="D54" s="87">
        <v>8406</v>
      </c>
      <c r="E54" s="123">
        <v>23948803</v>
      </c>
      <c r="F54" s="35">
        <v>23948803</v>
      </c>
      <c r="G54" s="35">
        <v>23948803</v>
      </c>
      <c r="H54" s="84">
        <v>23948803</v>
      </c>
      <c r="I54" s="90"/>
    </row>
    <row r="55" spans="1:9" ht="15.75" customHeight="1" outlineLevel="2">
      <c r="A55" s="131" t="s">
        <v>202</v>
      </c>
      <c r="B55" s="125"/>
      <c r="C55" s="89">
        <v>5827679.18966</v>
      </c>
      <c r="D55" s="89">
        <v>5286861</v>
      </c>
      <c r="E55" s="39">
        <f>C57-D57</f>
        <v>522378.5447599999</v>
      </c>
      <c r="G55" s="40" t="e">
        <f>C57-#REF!</f>
        <v>#REF!</v>
      </c>
      <c r="I55" s="90"/>
    </row>
    <row r="56" spans="1:9" ht="15.75" customHeight="1" outlineLevel="3">
      <c r="A56" s="131" t="s">
        <v>50</v>
      </c>
      <c r="B56" s="125"/>
      <c r="C56" s="89">
        <v>5305300.6449</v>
      </c>
      <c r="D56" s="89"/>
      <c r="E56" s="39"/>
      <c r="G56" s="40"/>
      <c r="I56" s="90"/>
    </row>
    <row r="57" spans="1:9" ht="15" customHeight="1" outlineLevel="3">
      <c r="A57" s="131" t="s">
        <v>133</v>
      </c>
      <c r="B57" s="125"/>
      <c r="C57" s="89">
        <v>522378.5447599999</v>
      </c>
      <c r="D57" s="89"/>
      <c r="I57" s="90"/>
    </row>
    <row r="58" spans="1:9" ht="20.25" customHeight="1" outlineLevel="1">
      <c r="A58" s="132" t="s">
        <v>146</v>
      </c>
      <c r="B58" s="125"/>
      <c r="C58" s="87">
        <v>14712</v>
      </c>
      <c r="D58" s="87">
        <v>25096</v>
      </c>
      <c r="I58" s="90"/>
    </row>
    <row r="59" spans="1:9" ht="18.75" customHeight="1">
      <c r="A59" s="130" t="s">
        <v>95</v>
      </c>
      <c r="B59" s="126"/>
      <c r="C59" s="47">
        <v>7105077.63408</v>
      </c>
      <c r="D59" s="47">
        <v>6574644</v>
      </c>
      <c r="I59" s="90"/>
    </row>
    <row r="60" spans="1:9" ht="18.75" customHeight="1">
      <c r="A60" s="130" t="s">
        <v>79</v>
      </c>
      <c r="B60" s="46"/>
      <c r="C60" s="47">
        <v>14686152.181189999</v>
      </c>
      <c r="D60" s="47">
        <v>12075208</v>
      </c>
      <c r="I60" s="90"/>
    </row>
    <row r="61" spans="1:9" ht="12.75">
      <c r="A61" s="45"/>
      <c r="B61" s="46"/>
      <c r="C61" s="47"/>
      <c r="D61" s="47"/>
      <c r="E61" s="44"/>
      <c r="F61" s="27"/>
      <c r="G61" s="27"/>
      <c r="H61" s="27"/>
      <c r="I61" s="54"/>
    </row>
    <row r="62" spans="1:8" s="30" customFormat="1" ht="12.75">
      <c r="A62" s="27"/>
      <c r="B62" s="27"/>
      <c r="C62" s="39">
        <f>C60-C32</f>
        <v>-0.10223999992012978</v>
      </c>
      <c r="D62" s="47"/>
      <c r="E62" s="31"/>
      <c r="F62" s="32"/>
      <c r="G62" s="32"/>
      <c r="H62" s="32"/>
    </row>
    <row r="63" spans="1:9" s="30" customFormat="1" ht="12.75">
      <c r="A63" s="103" t="s">
        <v>370</v>
      </c>
      <c r="B63" s="85"/>
      <c r="C63" s="272" t="s">
        <v>371</v>
      </c>
      <c r="D63" s="272"/>
      <c r="E63" s="31"/>
      <c r="F63" s="32"/>
      <c r="G63" s="32"/>
      <c r="H63" s="32"/>
      <c r="I63" s="57"/>
    </row>
    <row r="64" spans="1:8" s="30" customFormat="1" ht="12.75">
      <c r="A64" s="27"/>
      <c r="B64" s="85"/>
      <c r="C64" s="40"/>
      <c r="E64" s="31"/>
      <c r="F64" s="32"/>
      <c r="G64" s="32"/>
      <c r="H64" s="32"/>
    </row>
    <row r="65" spans="1:8" s="30" customFormat="1" ht="12.75">
      <c r="A65" s="103" t="s">
        <v>12</v>
      </c>
      <c r="B65" s="85"/>
      <c r="C65" s="272" t="s">
        <v>128</v>
      </c>
      <c r="D65" s="272"/>
      <c r="E65" s="31"/>
      <c r="F65" s="32"/>
      <c r="G65" s="32"/>
      <c r="H65" s="32"/>
    </row>
    <row r="66" spans="1:4" ht="12.75">
      <c r="A66" s="30"/>
      <c r="B66" s="30"/>
      <c r="C66" s="30"/>
      <c r="D66" s="30"/>
    </row>
    <row r="67" spans="3:4" ht="12.75">
      <c r="C67" s="54"/>
      <c r="D67" s="54"/>
    </row>
    <row r="68" spans="1:8" ht="12.75">
      <c r="A68" s="42"/>
      <c r="B68" s="42"/>
      <c r="C68" s="42"/>
      <c r="D68" s="129"/>
      <c r="E68" s="42"/>
      <c r="F68" s="42"/>
      <c r="G68" s="42"/>
      <c r="H68" s="42"/>
    </row>
  </sheetData>
  <sheetProtection/>
  <mergeCells count="6">
    <mergeCell ref="A5:D5"/>
    <mergeCell ref="A6:D6"/>
    <mergeCell ref="C63:D63"/>
    <mergeCell ref="C65:D65"/>
    <mergeCell ref="A8:A9"/>
    <mergeCell ref="B8:B9"/>
  </mergeCells>
  <printOptions/>
  <pageMargins left="0.7874015748031497" right="0" top="0" bottom="0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53"/>
  <sheetViews>
    <sheetView zoomScalePageLayoutView="0" workbookViewId="0" topLeftCell="A1">
      <selection activeCell="B87" sqref="B87"/>
    </sheetView>
  </sheetViews>
  <sheetFormatPr defaultColWidth="9.00390625" defaultRowHeight="12.75"/>
  <cols>
    <col min="1" max="1" width="1.00390625" style="0" customWidth="1"/>
    <col min="2" max="2" width="55.25390625" style="0" customWidth="1"/>
    <col min="3" max="3" width="7.125" style="0" customWidth="1"/>
    <col min="4" max="4" width="15.75390625" style="0" customWidth="1"/>
    <col min="5" max="6" width="15.625" style="0" hidden="1" customWidth="1"/>
    <col min="7" max="7" width="16.125" style="0" customWidth="1"/>
    <col min="9" max="9" width="10.75390625" style="0" bestFit="1" customWidth="1"/>
  </cols>
  <sheetData>
    <row r="1" spans="2:3" ht="12.75">
      <c r="B1" s="24" t="s">
        <v>11</v>
      </c>
      <c r="C1" s="24"/>
    </row>
    <row r="2" spans="2:3" ht="12.75">
      <c r="B2" s="24" t="s">
        <v>357</v>
      </c>
      <c r="C2" s="24"/>
    </row>
    <row r="3" spans="2:4" ht="30" customHeight="1">
      <c r="B3" s="275" t="s">
        <v>361</v>
      </c>
      <c r="C3" s="275"/>
      <c r="D3" s="43"/>
    </row>
    <row r="4" spans="2:7" ht="12.75">
      <c r="B4" s="56"/>
      <c r="C4" s="61"/>
      <c r="G4" s="33" t="s">
        <v>62</v>
      </c>
    </row>
    <row r="5" spans="2:7" ht="30" customHeight="1">
      <c r="B5" s="62" t="s">
        <v>150</v>
      </c>
      <c r="C5" s="63" t="s">
        <v>165</v>
      </c>
      <c r="D5" s="64" t="s">
        <v>362</v>
      </c>
      <c r="E5" s="64" t="s">
        <v>170</v>
      </c>
      <c r="F5" s="64" t="s">
        <v>183</v>
      </c>
      <c r="G5" s="64" t="s">
        <v>363</v>
      </c>
    </row>
    <row r="6" spans="2:7" ht="19.5" customHeight="1">
      <c r="B6" s="65" t="s">
        <v>188</v>
      </c>
      <c r="C6" s="73">
        <v>23</v>
      </c>
      <c r="D6" s="81">
        <v>118434.83149</v>
      </c>
      <c r="E6" s="81">
        <v>88478.82193</v>
      </c>
      <c r="F6" s="81">
        <v>29956.00955999999</v>
      </c>
      <c r="G6" s="81">
        <v>145431</v>
      </c>
    </row>
    <row r="7" spans="2:7" ht="19.5" customHeight="1" hidden="1">
      <c r="B7" s="65" t="s">
        <v>151</v>
      </c>
      <c r="C7" s="73"/>
      <c r="D7" s="82"/>
      <c r="E7" s="82"/>
      <c r="F7" s="81">
        <v>0</v>
      </c>
      <c r="G7" s="81">
        <v>2258</v>
      </c>
    </row>
    <row r="8" spans="2:7" ht="19.5" customHeight="1" hidden="1">
      <c r="B8" s="68" t="s">
        <v>152</v>
      </c>
      <c r="C8" s="73"/>
      <c r="D8" s="83">
        <v>118434.83149</v>
      </c>
      <c r="E8" s="83">
        <v>88478.82193</v>
      </c>
      <c r="F8" s="83">
        <v>29956.00955999999</v>
      </c>
      <c r="G8" s="81">
        <v>2986</v>
      </c>
    </row>
    <row r="9" spans="2:7" ht="22.5" customHeight="1">
      <c r="B9" s="65" t="s">
        <v>164</v>
      </c>
      <c r="C9" s="73"/>
      <c r="D9" s="81">
        <v>277.55197999987286</v>
      </c>
      <c r="E9" s="81">
        <v>2258</v>
      </c>
      <c r="F9" s="81">
        <v>-1980.4480200001271</v>
      </c>
      <c r="G9" s="81">
        <v>1069</v>
      </c>
    </row>
    <row r="10" spans="2:7" ht="24.75" customHeight="1">
      <c r="B10" s="140" t="s">
        <v>186</v>
      </c>
      <c r="C10" s="73"/>
      <c r="D10" s="81"/>
      <c r="E10" s="81">
        <v>74</v>
      </c>
      <c r="F10" s="81">
        <v>-74</v>
      </c>
      <c r="G10" s="81">
        <v>825753</v>
      </c>
    </row>
    <row r="11" spans="2:7" ht="19.5" customHeight="1" hidden="1">
      <c r="B11" s="65" t="s">
        <v>354</v>
      </c>
      <c r="C11" s="73"/>
      <c r="D11" s="81"/>
      <c r="E11" s="81">
        <v>16350</v>
      </c>
      <c r="F11" s="81">
        <v>-16350</v>
      </c>
      <c r="G11" s="81"/>
    </row>
    <row r="12" spans="2:7" ht="19.5" customHeight="1">
      <c r="B12" s="65" t="s">
        <v>153</v>
      </c>
      <c r="C12" s="73"/>
      <c r="D12" s="81">
        <v>26062.269269999997</v>
      </c>
      <c r="E12" s="81">
        <v>2912</v>
      </c>
      <c r="F12" s="81">
        <v>23150.269269999997</v>
      </c>
      <c r="G12" s="81">
        <v>41655</v>
      </c>
    </row>
    <row r="13" spans="2:7" ht="19.5" customHeight="1">
      <c r="B13" s="65" t="s">
        <v>154</v>
      </c>
      <c r="C13" s="73">
        <v>24</v>
      </c>
      <c r="D13" s="81">
        <v>726.1774699999999</v>
      </c>
      <c r="E13" s="81">
        <v>20618</v>
      </c>
      <c r="F13" s="81">
        <v>-19891.82253</v>
      </c>
      <c r="G13" s="81">
        <v>204192</v>
      </c>
    </row>
    <row r="14" spans="2:7" ht="19.5" customHeight="1">
      <c r="B14" s="139" t="s">
        <v>184</v>
      </c>
      <c r="C14" s="73"/>
      <c r="D14" s="101">
        <v>145500.83020999987</v>
      </c>
      <c r="E14" s="101">
        <v>219169.64386</v>
      </c>
      <c r="F14" s="101">
        <v>44766.017839999855</v>
      </c>
      <c r="G14" s="101">
        <v>1218100</v>
      </c>
    </row>
    <row r="15" spans="2:7" ht="19.5" customHeight="1">
      <c r="B15" s="65" t="s">
        <v>155</v>
      </c>
      <c r="C15" s="73">
        <v>25</v>
      </c>
      <c r="D15" s="81">
        <v>323</v>
      </c>
      <c r="E15" s="81">
        <v>140</v>
      </c>
      <c r="F15" s="81">
        <v>183</v>
      </c>
      <c r="G15" s="81">
        <v>3385</v>
      </c>
    </row>
    <row r="16" spans="2:7" ht="19.5" customHeight="1">
      <c r="B16" s="65" t="s">
        <v>156</v>
      </c>
      <c r="C16" s="73">
        <v>26</v>
      </c>
      <c r="D16" s="81">
        <v>87220.66941000002</v>
      </c>
      <c r="E16" s="81">
        <v>61133</v>
      </c>
      <c r="F16" s="81">
        <v>26087.669410000017</v>
      </c>
      <c r="G16" s="81">
        <v>152235</v>
      </c>
    </row>
    <row r="17" spans="2:7" ht="19.5" customHeight="1">
      <c r="B17" s="65" t="s">
        <v>157</v>
      </c>
      <c r="C17" s="73">
        <v>27</v>
      </c>
      <c r="D17" s="81">
        <v>189424.90332999997</v>
      </c>
      <c r="E17" s="81">
        <v>54972</v>
      </c>
      <c r="F17" s="81">
        <v>134452.90332999997</v>
      </c>
      <c r="G17" s="81">
        <v>185360</v>
      </c>
    </row>
    <row r="18" spans="2:7" ht="19.5" customHeight="1">
      <c r="B18" s="65" t="s">
        <v>187</v>
      </c>
      <c r="C18" s="73"/>
      <c r="D18" s="81">
        <v>-183.88553000000002</v>
      </c>
      <c r="E18" s="81">
        <v>66</v>
      </c>
      <c r="F18" s="81">
        <v>-249.88553000000002</v>
      </c>
      <c r="G18" s="81">
        <v>71</v>
      </c>
    </row>
    <row r="19" spans="2:7" ht="19.5" customHeight="1">
      <c r="B19" s="140" t="s">
        <v>189</v>
      </c>
      <c r="C19" s="66"/>
      <c r="D19" s="81">
        <v>118664.48844000002</v>
      </c>
      <c r="E19" s="81">
        <v>3678</v>
      </c>
      <c r="F19" s="81">
        <v>114986.48844000002</v>
      </c>
      <c r="G19" s="81"/>
    </row>
    <row r="20" spans="2:7" ht="19.5" customHeight="1">
      <c r="B20" s="65" t="s">
        <v>353</v>
      </c>
      <c r="C20" s="66"/>
      <c r="D20" s="81">
        <v>19466.95406000002</v>
      </c>
      <c r="E20" s="81">
        <v>20711</v>
      </c>
      <c r="F20" s="81">
        <v>-1244.0459399999818</v>
      </c>
      <c r="G20" s="81">
        <v>180823</v>
      </c>
    </row>
    <row r="21" spans="2:7" ht="19.5" customHeight="1">
      <c r="B21" s="65" t="s">
        <v>158</v>
      </c>
      <c r="C21" s="73">
        <v>28</v>
      </c>
      <c r="D21" s="81">
        <v>-785507.87826</v>
      </c>
      <c r="E21" s="69">
        <v>18303</v>
      </c>
      <c r="F21" s="99">
        <v>-803810.87826</v>
      </c>
      <c r="G21" s="81">
        <v>36469</v>
      </c>
    </row>
    <row r="22" spans="2:7" ht="19.5" customHeight="1">
      <c r="B22" s="139" t="s">
        <v>185</v>
      </c>
      <c r="C22" s="66"/>
      <c r="D22" s="101">
        <v>-370591.74855</v>
      </c>
      <c r="E22" s="141"/>
      <c r="F22" s="99"/>
      <c r="G22" s="101">
        <v>558344</v>
      </c>
    </row>
    <row r="23" spans="2:7" ht="19.5" customHeight="1">
      <c r="B23" s="68" t="s">
        <v>159</v>
      </c>
      <c r="C23" s="66"/>
      <c r="D23" s="99">
        <v>516092.5787599999</v>
      </c>
      <c r="E23" s="70">
        <v>-28312.178069999994</v>
      </c>
      <c r="F23" s="99">
        <v>544404.7568299999</v>
      </c>
      <c r="G23" s="72">
        <v>659756</v>
      </c>
    </row>
    <row r="24" spans="2:7" ht="19.5" customHeight="1">
      <c r="B24" s="65" t="s">
        <v>349</v>
      </c>
      <c r="C24" s="66"/>
      <c r="D24" s="148"/>
      <c r="E24" s="67"/>
      <c r="F24" s="67"/>
      <c r="G24" s="59"/>
    </row>
    <row r="25" spans="2:7" ht="19.5" customHeight="1">
      <c r="B25" s="68" t="s">
        <v>160</v>
      </c>
      <c r="C25" s="66"/>
      <c r="D25" s="99">
        <v>516092.5787599999</v>
      </c>
      <c r="E25" s="70">
        <v>-28312.178069999994</v>
      </c>
      <c r="F25" s="99">
        <v>544404.7568299999</v>
      </c>
      <c r="G25" s="72">
        <v>659756</v>
      </c>
    </row>
    <row r="26" spans="2:7" ht="19.5" customHeight="1">
      <c r="B26" s="65" t="s">
        <v>161</v>
      </c>
      <c r="C26" s="66"/>
      <c r="D26" s="267">
        <v>106</v>
      </c>
      <c r="E26" s="67"/>
      <c r="F26" s="67"/>
      <c r="G26" s="59"/>
    </row>
    <row r="27" spans="2:7" ht="18.75" customHeight="1">
      <c r="B27" s="68" t="s">
        <v>162</v>
      </c>
      <c r="C27" s="66"/>
      <c r="D27" s="99">
        <v>515986.5787599999</v>
      </c>
      <c r="E27" s="70">
        <v>-28312.178069999994</v>
      </c>
      <c r="F27" s="99">
        <v>544404.7568299999</v>
      </c>
      <c r="G27" s="72">
        <v>659756</v>
      </c>
    </row>
    <row r="28" spans="2:7" ht="19.5" customHeight="1">
      <c r="B28" s="65" t="s">
        <v>166</v>
      </c>
      <c r="C28" s="66"/>
      <c r="D28" s="91"/>
      <c r="E28" s="100">
        <v>20633</v>
      </c>
      <c r="F28" s="81">
        <f>D28-E28</f>
        <v>-20633</v>
      </c>
      <c r="G28" s="100">
        <v>-1816</v>
      </c>
    </row>
    <row r="29" spans="2:7" ht="19.5" customHeight="1">
      <c r="B29" s="68" t="s">
        <v>163</v>
      </c>
      <c r="C29" s="66"/>
      <c r="D29" s="99">
        <v>515986.5787599999</v>
      </c>
      <c r="E29" s="70">
        <v>-48945.178069999994</v>
      </c>
      <c r="F29" s="99">
        <v>565037.7568299999</v>
      </c>
      <c r="G29" s="72">
        <v>661572</v>
      </c>
    </row>
    <row r="30" spans="2:4" ht="19.5" customHeight="1" hidden="1">
      <c r="B30" s="68"/>
      <c r="C30" s="66"/>
      <c r="D30" s="71"/>
    </row>
    <row r="31" spans="2:3" ht="12.75" customHeight="1" hidden="1">
      <c r="B31" s="56"/>
      <c r="C31" s="56"/>
    </row>
    <row r="32" spans="2:7" ht="12.75" customHeight="1" hidden="1">
      <c r="B32" s="75" t="s">
        <v>96</v>
      </c>
      <c r="C32" s="85"/>
      <c r="D32" s="266" t="s">
        <v>127</v>
      </c>
      <c r="E32" s="266"/>
      <c r="F32" s="266"/>
      <c r="G32" s="266"/>
    </row>
    <row r="33" spans="2:4" ht="12.75" customHeight="1" hidden="1">
      <c r="B33" s="27"/>
      <c r="C33" s="85"/>
      <c r="D33" s="40"/>
    </row>
    <row r="34" spans="2:7" ht="12.75" customHeight="1" hidden="1">
      <c r="B34" s="75" t="s">
        <v>12</v>
      </c>
      <c r="C34" s="85"/>
      <c r="D34" s="266" t="s">
        <v>128</v>
      </c>
      <c r="E34" s="266"/>
      <c r="F34" s="266"/>
      <c r="G34" s="266"/>
    </row>
    <row r="35" ht="12.75" customHeight="1" hidden="1">
      <c r="I35" s="55"/>
    </row>
    <row r="36" ht="12.75" customHeight="1" hidden="1"/>
    <row r="37" ht="12.75" customHeight="1" hidden="1"/>
    <row r="38" ht="15.75" customHeight="1" hidden="1">
      <c r="D38" s="92"/>
    </row>
    <row r="39" spans="2:4" ht="12.75" customHeight="1" hidden="1">
      <c r="B39" s="92" t="s">
        <v>53</v>
      </c>
      <c r="C39" s="92"/>
      <c r="D39" s="92"/>
    </row>
    <row r="40" spans="2:4" ht="12.75" customHeight="1" hidden="1">
      <c r="B40" s="92" t="s">
        <v>346</v>
      </c>
      <c r="C40" s="92"/>
      <c r="D40" s="92"/>
    </row>
    <row r="41" spans="2:7" ht="13.5" customHeight="1" hidden="1">
      <c r="B41" s="94"/>
      <c r="C41" s="93" t="s">
        <v>54</v>
      </c>
      <c r="D41" s="94" t="s">
        <v>347</v>
      </c>
      <c r="G41" s="94" t="s">
        <v>348</v>
      </c>
    </row>
    <row r="42" spans="2:7" ht="9.75" customHeight="1" hidden="1">
      <c r="B42" s="95" t="s">
        <v>55</v>
      </c>
      <c r="C42" s="96"/>
      <c r="D42" s="91">
        <v>515986.5787599999</v>
      </c>
      <c r="G42" s="100">
        <v>659756</v>
      </c>
    </row>
    <row r="43" spans="2:4" ht="9.75" customHeight="1" hidden="1">
      <c r="B43" s="97" t="s">
        <v>56</v>
      </c>
      <c r="C43" s="96"/>
      <c r="D43" s="91"/>
    </row>
    <row r="44" spans="2:4" ht="9.75" customHeight="1" hidden="1">
      <c r="B44" s="97" t="s">
        <v>57</v>
      </c>
      <c r="C44" s="96"/>
      <c r="D44" s="91"/>
    </row>
    <row r="45" spans="2:4" ht="9.75" customHeight="1" hidden="1">
      <c r="B45" s="97" t="s">
        <v>58</v>
      </c>
      <c r="C45" s="96"/>
      <c r="D45" s="91"/>
    </row>
    <row r="46" spans="2:4" ht="9.75" customHeight="1" hidden="1">
      <c r="B46" s="96" t="s">
        <v>59</v>
      </c>
      <c r="C46" s="96"/>
      <c r="D46" s="91"/>
    </row>
    <row r="47" spans="2:7" ht="19.5" customHeight="1">
      <c r="B47" s="98" t="s">
        <v>350</v>
      </c>
      <c r="C47" s="95"/>
      <c r="D47" s="99"/>
      <c r="G47" s="100">
        <v>-60000</v>
      </c>
    </row>
    <row r="48" spans="2:9" ht="19.5" customHeight="1">
      <c r="B48" s="98" t="s">
        <v>351</v>
      </c>
      <c r="C48" s="95"/>
      <c r="D48" s="99">
        <v>515986.5787599999</v>
      </c>
      <c r="E48" s="55"/>
      <c r="F48" s="55"/>
      <c r="G48" s="100">
        <v>599756</v>
      </c>
      <c r="I48" s="150"/>
    </row>
    <row r="49" spans="2:7" ht="19.5" customHeight="1">
      <c r="B49" s="97" t="s">
        <v>60</v>
      </c>
      <c r="C49" s="96"/>
      <c r="D49" s="100"/>
      <c r="E49" s="55"/>
      <c r="F49" s="55"/>
      <c r="G49" s="100">
        <v>-1816</v>
      </c>
    </row>
    <row r="50" spans="2:7" ht="19.5" customHeight="1">
      <c r="B50" s="97" t="s">
        <v>191</v>
      </c>
      <c r="C50" s="96"/>
      <c r="D50" s="100">
        <v>515986.5787599999</v>
      </c>
      <c r="G50" s="100">
        <v>601572</v>
      </c>
    </row>
    <row r="52" spans="2:7" ht="23.25" customHeight="1">
      <c r="B52" s="103" t="s">
        <v>370</v>
      </c>
      <c r="C52" s="85"/>
      <c r="E52" s="76"/>
      <c r="G52" s="266" t="s">
        <v>371</v>
      </c>
    </row>
    <row r="53" spans="2:7" ht="28.5" customHeight="1">
      <c r="B53" s="103" t="s">
        <v>12</v>
      </c>
      <c r="C53" s="85"/>
      <c r="G53" s="266" t="s">
        <v>128</v>
      </c>
    </row>
  </sheetData>
  <sheetProtection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1"/>
  <sheetViews>
    <sheetView zoomScalePageLayoutView="0" workbookViewId="0" topLeftCell="A16">
      <selection activeCell="H72" sqref="H72"/>
    </sheetView>
  </sheetViews>
  <sheetFormatPr defaultColWidth="9.00390625" defaultRowHeight="12.75"/>
  <cols>
    <col min="1" max="1" width="2.625" style="0" customWidth="1"/>
    <col min="2" max="2" width="49.875" style="0" customWidth="1"/>
    <col min="3" max="3" width="19.875" style="0" customWidth="1"/>
    <col min="4" max="4" width="6.00390625" style="0" customWidth="1"/>
    <col min="5" max="5" width="17.875" style="49" customWidth="1"/>
    <col min="6" max="6" width="19.375" style="0" customWidth="1"/>
    <col min="7" max="7" width="18.125" style="0" customWidth="1"/>
  </cols>
  <sheetData>
    <row r="1" spans="1:5" ht="12.75">
      <c r="A1" s="24" t="s">
        <v>11</v>
      </c>
      <c r="B1" s="42"/>
      <c r="C1" s="43"/>
      <c r="D1" s="43"/>
      <c r="E1" s="43"/>
    </row>
    <row r="2" spans="1:5" ht="12.75">
      <c r="A2" s="24" t="s">
        <v>358</v>
      </c>
      <c r="B2" s="42"/>
      <c r="C2" s="43"/>
      <c r="D2" s="43"/>
      <c r="E2" s="43"/>
    </row>
    <row r="4" spans="2:5" ht="12.75" customHeight="1">
      <c r="B4" s="278" t="s">
        <v>138</v>
      </c>
      <c r="C4" s="278"/>
      <c r="D4" s="278"/>
      <c r="E4" s="278"/>
    </row>
    <row r="5" spans="2:5" ht="12.75" customHeight="1">
      <c r="B5" s="279" t="s">
        <v>364</v>
      </c>
      <c r="C5" s="279"/>
      <c r="D5" s="279"/>
      <c r="E5" s="279"/>
    </row>
    <row r="6" spans="2:5" ht="14.25">
      <c r="B6" s="260" t="s">
        <v>51</v>
      </c>
      <c r="C6" s="260"/>
      <c r="D6" s="260"/>
      <c r="E6" s="260"/>
    </row>
    <row r="7" spans="5:6" s="51" customFormat="1" ht="12.75">
      <c r="E7" s="268"/>
      <c r="F7" s="51" t="s">
        <v>62</v>
      </c>
    </row>
    <row r="8" spans="2:7" s="51" customFormat="1" ht="28.5" customHeight="1">
      <c r="B8" s="280" t="s">
        <v>63</v>
      </c>
      <c r="C8" s="280"/>
      <c r="D8" s="146" t="s">
        <v>142</v>
      </c>
      <c r="E8" s="270" t="s">
        <v>365</v>
      </c>
      <c r="F8" s="270" t="s">
        <v>366</v>
      </c>
      <c r="G8" s="77"/>
    </row>
    <row r="9" spans="2:7" s="51" customFormat="1" ht="15" customHeight="1">
      <c r="B9" s="277" t="s">
        <v>144</v>
      </c>
      <c r="C9" s="277"/>
      <c r="D9" s="144"/>
      <c r="E9" s="133"/>
      <c r="F9" s="134"/>
      <c r="G9" s="78"/>
    </row>
    <row r="10" spans="2:7" s="51" customFormat="1" ht="15" customHeight="1">
      <c r="B10" s="277" t="s">
        <v>145</v>
      </c>
      <c r="C10" s="277"/>
      <c r="D10" s="144"/>
      <c r="E10" s="135">
        <v>190471</v>
      </c>
      <c r="F10" s="135">
        <v>440541</v>
      </c>
      <c r="G10" s="78"/>
    </row>
    <row r="11" spans="2:7" s="51" customFormat="1" ht="15" customHeight="1">
      <c r="B11" s="276" t="s">
        <v>13</v>
      </c>
      <c r="C11" s="276"/>
      <c r="D11" s="53"/>
      <c r="E11" s="136"/>
      <c r="F11" s="133"/>
      <c r="G11" s="78"/>
    </row>
    <row r="12" spans="2:7" s="51" customFormat="1" ht="15" customHeight="1">
      <c r="B12" s="276" t="s">
        <v>14</v>
      </c>
      <c r="C12" s="276"/>
      <c r="D12" s="53"/>
      <c r="E12" s="142">
        <v>166495</v>
      </c>
      <c r="F12" s="142">
        <v>214055</v>
      </c>
      <c r="G12" s="78"/>
    </row>
    <row r="13" spans="2:7" s="51" customFormat="1" ht="15" customHeight="1">
      <c r="B13" s="276" t="s">
        <v>15</v>
      </c>
      <c r="C13" s="276"/>
      <c r="D13" s="53"/>
      <c r="E13" s="142">
        <v>23976</v>
      </c>
      <c r="F13" s="142">
        <v>226486</v>
      </c>
      <c r="G13" s="78"/>
    </row>
    <row r="14" spans="2:7" s="51" customFormat="1" ht="15" customHeight="1">
      <c r="B14" s="277" t="s">
        <v>16</v>
      </c>
      <c r="C14" s="277"/>
      <c r="D14" s="144"/>
      <c r="E14" s="135">
        <v>187386</v>
      </c>
      <c r="F14" s="135">
        <v>293589</v>
      </c>
      <c r="G14" s="79"/>
    </row>
    <row r="15" spans="2:7" s="51" customFormat="1" ht="15" customHeight="1">
      <c r="B15" s="276" t="s">
        <v>13</v>
      </c>
      <c r="C15" s="276"/>
      <c r="D15" s="53"/>
      <c r="E15" s="136"/>
      <c r="F15" s="133"/>
      <c r="G15" s="78"/>
    </row>
    <row r="16" spans="2:7" s="51" customFormat="1" ht="15" customHeight="1">
      <c r="B16" s="276" t="s">
        <v>17</v>
      </c>
      <c r="C16" s="276"/>
      <c r="D16" s="53"/>
      <c r="E16" s="137">
        <v>78661</v>
      </c>
      <c r="F16" s="137">
        <v>103687</v>
      </c>
      <c r="G16" s="79"/>
    </row>
    <row r="17" spans="2:7" s="51" customFormat="1" ht="15" customHeight="1">
      <c r="B17" s="276" t="s">
        <v>18</v>
      </c>
      <c r="C17" s="276"/>
      <c r="D17" s="53"/>
      <c r="E17" s="142"/>
      <c r="F17" s="137">
        <v>1058</v>
      </c>
      <c r="G17" s="79"/>
    </row>
    <row r="18" spans="2:7" s="51" customFormat="1" ht="15" customHeight="1">
      <c r="B18" s="276" t="s">
        <v>19</v>
      </c>
      <c r="C18" s="276"/>
      <c r="D18" s="53"/>
      <c r="E18" s="142">
        <v>2724</v>
      </c>
      <c r="F18" s="142">
        <v>4708</v>
      </c>
      <c r="G18" s="78"/>
    </row>
    <row r="19" spans="2:7" s="51" customFormat="1" ht="15" customHeight="1">
      <c r="B19" s="276" t="s">
        <v>20</v>
      </c>
      <c r="C19" s="276"/>
      <c r="D19" s="53"/>
      <c r="E19" s="142">
        <v>653</v>
      </c>
      <c r="F19" s="142">
        <v>817</v>
      </c>
      <c r="G19" s="78"/>
    </row>
    <row r="20" spans="2:7" s="51" customFormat="1" ht="15" customHeight="1">
      <c r="B20" s="276" t="s">
        <v>21</v>
      </c>
      <c r="C20" s="276"/>
      <c r="D20" s="53"/>
      <c r="E20" s="142">
        <v>2350</v>
      </c>
      <c r="F20" s="142">
        <v>956</v>
      </c>
      <c r="G20" s="78"/>
    </row>
    <row r="21" spans="2:7" s="51" customFormat="1" ht="15" customHeight="1">
      <c r="B21" s="276" t="s">
        <v>22</v>
      </c>
      <c r="C21" s="276"/>
      <c r="D21" s="53"/>
      <c r="E21" s="142">
        <v>491</v>
      </c>
      <c r="F21" s="142"/>
      <c r="G21" s="78"/>
    </row>
    <row r="22" spans="2:7" s="51" customFormat="1" ht="15" customHeight="1">
      <c r="B22" s="276" t="s">
        <v>23</v>
      </c>
      <c r="C22" s="276"/>
      <c r="D22" s="53"/>
      <c r="E22" s="142">
        <v>17434</v>
      </c>
      <c r="F22" s="142">
        <v>17024</v>
      </c>
      <c r="G22" s="80"/>
    </row>
    <row r="23" spans="2:7" s="51" customFormat="1" ht="15" customHeight="1">
      <c r="B23" s="276" t="s">
        <v>24</v>
      </c>
      <c r="C23" s="276"/>
      <c r="D23" s="53"/>
      <c r="E23" s="143">
        <v>135</v>
      </c>
      <c r="F23" s="142">
        <v>90</v>
      </c>
      <c r="G23" s="78"/>
    </row>
    <row r="24" spans="2:7" s="51" customFormat="1" ht="15" customHeight="1">
      <c r="B24" s="276" t="s">
        <v>25</v>
      </c>
      <c r="C24" s="276"/>
      <c r="D24" s="53"/>
      <c r="E24" s="142">
        <v>769</v>
      </c>
      <c r="F24" s="142">
        <v>1566</v>
      </c>
      <c r="G24" s="80"/>
    </row>
    <row r="25" spans="2:7" s="51" customFormat="1" ht="15" customHeight="1">
      <c r="B25" s="276" t="s">
        <v>26</v>
      </c>
      <c r="C25" s="276"/>
      <c r="D25" s="53"/>
      <c r="E25" s="136">
        <v>6</v>
      </c>
      <c r="F25" s="142"/>
      <c r="G25" s="80"/>
    </row>
    <row r="26" spans="2:7" s="51" customFormat="1" ht="15" customHeight="1">
      <c r="B26" s="276" t="s">
        <v>27</v>
      </c>
      <c r="C26" s="276"/>
      <c r="D26" s="53"/>
      <c r="E26" s="142">
        <v>37</v>
      </c>
      <c r="F26" s="142"/>
      <c r="G26" s="78"/>
    </row>
    <row r="27" spans="2:7" s="51" customFormat="1" ht="15" customHeight="1">
      <c r="B27" s="276" t="s">
        <v>28</v>
      </c>
      <c r="C27" s="276"/>
      <c r="D27" s="53"/>
      <c r="E27" s="142">
        <v>54062</v>
      </c>
      <c r="F27" s="142">
        <v>77468</v>
      </c>
      <c r="G27" s="79"/>
    </row>
    <row r="28" spans="2:7" s="51" customFormat="1" ht="15" customHeight="1">
      <c r="B28" s="276" t="s">
        <v>29</v>
      </c>
      <c r="C28" s="276"/>
      <c r="D28" s="53"/>
      <c r="E28" s="137"/>
      <c r="F28" s="137"/>
      <c r="G28" s="78"/>
    </row>
    <row r="29" spans="2:7" s="51" customFormat="1" ht="15" customHeight="1">
      <c r="B29" s="276" t="s">
        <v>30</v>
      </c>
      <c r="C29" s="276"/>
      <c r="D29" s="53"/>
      <c r="E29" s="142">
        <v>19383</v>
      </c>
      <c r="F29" s="142">
        <v>34246</v>
      </c>
      <c r="G29" s="80"/>
    </row>
    <row r="30" spans="2:7" s="51" customFormat="1" ht="15" customHeight="1">
      <c r="B30" s="276" t="s">
        <v>31</v>
      </c>
      <c r="C30" s="276"/>
      <c r="D30" s="53"/>
      <c r="E30" s="142">
        <v>3531</v>
      </c>
      <c r="F30" s="142">
        <v>5399</v>
      </c>
      <c r="G30" s="80"/>
    </row>
    <row r="31" spans="2:7" s="51" customFormat="1" ht="15" customHeight="1">
      <c r="B31" s="276" t="s">
        <v>32</v>
      </c>
      <c r="C31" s="276"/>
      <c r="D31" s="53"/>
      <c r="E31" s="142">
        <v>1989</v>
      </c>
      <c r="F31" s="142">
        <v>3018</v>
      </c>
      <c r="G31" s="80"/>
    </row>
    <row r="32" spans="2:7" s="51" customFormat="1" ht="15" customHeight="1">
      <c r="B32" s="276" t="s">
        <v>33</v>
      </c>
      <c r="C32" s="276"/>
      <c r="D32" s="53"/>
      <c r="E32" s="142">
        <v>14157</v>
      </c>
      <c r="F32" s="142">
        <v>31856</v>
      </c>
      <c r="G32" s="80"/>
    </row>
    <row r="33" spans="2:7" s="51" customFormat="1" ht="15" customHeight="1">
      <c r="B33" s="264" t="s">
        <v>171</v>
      </c>
      <c r="C33" s="264"/>
      <c r="D33" s="53"/>
      <c r="E33" s="142">
        <v>40577</v>
      </c>
      <c r="F33" s="142">
        <v>40577</v>
      </c>
      <c r="G33" s="80"/>
    </row>
    <row r="34" spans="2:7" s="51" customFormat="1" ht="15" customHeight="1">
      <c r="B34" s="276" t="s">
        <v>34</v>
      </c>
      <c r="C34" s="276"/>
      <c r="D34" s="53"/>
      <c r="E34" s="142">
        <v>29088</v>
      </c>
      <c r="F34" s="142">
        <v>74806</v>
      </c>
      <c r="G34" s="80"/>
    </row>
    <row r="35" spans="2:7" s="51" customFormat="1" ht="15" customHeight="1">
      <c r="B35" s="277" t="s">
        <v>35</v>
      </c>
      <c r="C35" s="277"/>
      <c r="D35" s="144"/>
      <c r="E35" s="135">
        <v>3085</v>
      </c>
      <c r="F35" s="135">
        <v>146952</v>
      </c>
      <c r="G35" s="79"/>
    </row>
    <row r="36" spans="2:7" s="51" customFormat="1" ht="15" customHeight="1">
      <c r="B36" s="277" t="s">
        <v>36</v>
      </c>
      <c r="C36" s="277"/>
      <c r="D36" s="144"/>
      <c r="E36" s="133"/>
      <c r="F36" s="133"/>
      <c r="G36" s="78"/>
    </row>
    <row r="37" spans="2:7" s="51" customFormat="1" ht="15" customHeight="1">
      <c r="B37" s="277" t="s">
        <v>145</v>
      </c>
      <c r="C37" s="277"/>
      <c r="D37" s="144"/>
      <c r="E37" s="135">
        <v>111749</v>
      </c>
      <c r="F37" s="135">
        <v>1393001</v>
      </c>
      <c r="G37" s="80"/>
    </row>
    <row r="38" spans="2:7" s="51" customFormat="1" ht="15" customHeight="1">
      <c r="B38" s="276" t="s">
        <v>13</v>
      </c>
      <c r="C38" s="276"/>
      <c r="D38" s="53"/>
      <c r="E38" s="136"/>
      <c r="F38" s="133"/>
      <c r="G38" s="78"/>
    </row>
    <row r="39" spans="2:7" s="51" customFormat="1" ht="15" customHeight="1">
      <c r="B39" s="276" t="s">
        <v>352</v>
      </c>
      <c r="C39" s="276"/>
      <c r="D39" s="53"/>
      <c r="E39" s="142">
        <v>61472</v>
      </c>
      <c r="F39" s="142">
        <v>699999</v>
      </c>
      <c r="G39" s="78"/>
    </row>
    <row r="40" spans="2:7" ht="15" customHeight="1">
      <c r="B40" s="276" t="s">
        <v>37</v>
      </c>
      <c r="C40" s="276"/>
      <c r="D40" s="53"/>
      <c r="E40" s="142"/>
      <c r="F40" s="142">
        <v>46</v>
      </c>
      <c r="G40" s="78"/>
    </row>
    <row r="41" spans="2:7" ht="15" customHeight="1">
      <c r="B41" s="276" t="s">
        <v>15</v>
      </c>
      <c r="C41" s="276"/>
      <c r="D41" s="53"/>
      <c r="E41" s="142">
        <v>50277</v>
      </c>
      <c r="F41" s="137">
        <v>692956</v>
      </c>
      <c r="G41" s="80"/>
    </row>
    <row r="42" spans="2:7" ht="15" customHeight="1">
      <c r="B42" s="277" t="s">
        <v>16</v>
      </c>
      <c r="C42" s="277"/>
      <c r="D42" s="144"/>
      <c r="E42" s="135">
        <v>34358</v>
      </c>
      <c r="F42" s="135">
        <v>1497341</v>
      </c>
      <c r="G42" s="79"/>
    </row>
    <row r="43" spans="2:7" ht="15" customHeight="1">
      <c r="B43" s="277" t="s">
        <v>13</v>
      </c>
      <c r="C43" s="277"/>
      <c r="D43" s="144"/>
      <c r="E43" s="133"/>
      <c r="F43" s="133"/>
      <c r="G43" s="78"/>
    </row>
    <row r="44" spans="2:7" ht="15" customHeight="1">
      <c r="B44" s="276" t="s">
        <v>38</v>
      </c>
      <c r="C44" s="276"/>
      <c r="D44" s="53"/>
      <c r="E44" s="142">
        <v>16897</v>
      </c>
      <c r="F44" s="142">
        <v>268413</v>
      </c>
      <c r="G44" s="78"/>
    </row>
    <row r="45" spans="2:7" ht="15" customHeight="1">
      <c r="B45" s="276" t="s">
        <v>39</v>
      </c>
      <c r="C45" s="276"/>
      <c r="D45" s="53"/>
      <c r="E45" s="142"/>
      <c r="F45" s="142">
        <v>886397</v>
      </c>
      <c r="G45" s="78"/>
    </row>
    <row r="46" spans="2:7" ht="15" customHeight="1">
      <c r="B46" s="276" t="s">
        <v>40</v>
      </c>
      <c r="C46" s="276"/>
      <c r="D46" s="53"/>
      <c r="E46" s="137">
        <v>17461</v>
      </c>
      <c r="F46" s="137">
        <v>342531</v>
      </c>
      <c r="G46" s="78"/>
    </row>
    <row r="47" spans="2:7" ht="15" customHeight="1">
      <c r="B47" s="277" t="s">
        <v>41</v>
      </c>
      <c r="C47" s="277"/>
      <c r="D47" s="144"/>
      <c r="E47" s="135">
        <v>77391</v>
      </c>
      <c r="F47" s="138">
        <v>-104337</v>
      </c>
      <c r="G47" s="78"/>
    </row>
    <row r="48" spans="2:7" ht="15" customHeight="1">
      <c r="B48" s="277" t="s">
        <v>42</v>
      </c>
      <c r="C48" s="277"/>
      <c r="D48" s="144"/>
      <c r="E48" s="133"/>
      <c r="F48" s="133"/>
      <c r="G48" s="78"/>
    </row>
    <row r="49" spans="2:7" ht="15" customHeight="1">
      <c r="B49" s="277" t="s">
        <v>145</v>
      </c>
      <c r="C49" s="277"/>
      <c r="D49" s="144"/>
      <c r="E49" s="135">
        <v>1168855</v>
      </c>
      <c r="F49" s="135">
        <v>19963</v>
      </c>
      <c r="G49" s="78"/>
    </row>
    <row r="50" spans="2:7" ht="15" customHeight="1">
      <c r="B50" s="276" t="s">
        <v>13</v>
      </c>
      <c r="C50" s="276"/>
      <c r="D50" s="53"/>
      <c r="E50" s="136"/>
      <c r="F50" s="137"/>
      <c r="G50" s="79"/>
    </row>
    <row r="51" spans="2:7" ht="15" customHeight="1">
      <c r="B51" s="276" t="s">
        <v>15</v>
      </c>
      <c r="C51" s="276"/>
      <c r="D51" s="53"/>
      <c r="E51" s="142">
        <v>1168855</v>
      </c>
      <c r="F51" s="142">
        <v>19963</v>
      </c>
      <c r="G51" s="79"/>
    </row>
    <row r="52" spans="2:7" ht="15" customHeight="1">
      <c r="B52" s="277" t="s">
        <v>16</v>
      </c>
      <c r="C52" s="277"/>
      <c r="D52" s="144"/>
      <c r="E52" s="135">
        <v>1261563</v>
      </c>
      <c r="F52" s="135">
        <v>192645</v>
      </c>
      <c r="G52" s="78"/>
    </row>
    <row r="53" spans="2:7" ht="15" customHeight="1">
      <c r="B53" s="276" t="s">
        <v>13</v>
      </c>
      <c r="C53" s="276"/>
      <c r="D53" s="53"/>
      <c r="E53" s="136"/>
      <c r="F53" s="133"/>
      <c r="G53" s="79"/>
    </row>
    <row r="54" spans="2:7" ht="15" customHeight="1">
      <c r="B54" s="264" t="s">
        <v>172</v>
      </c>
      <c r="C54" s="264"/>
      <c r="D54" s="147"/>
      <c r="E54" s="142"/>
      <c r="F54" s="142"/>
      <c r="G54" s="79"/>
    </row>
    <row r="55" spans="2:7" ht="15" customHeight="1">
      <c r="B55" s="276" t="s">
        <v>204</v>
      </c>
      <c r="C55" s="276"/>
      <c r="D55" s="53"/>
      <c r="E55" s="142">
        <v>1202</v>
      </c>
      <c r="F55" s="142">
        <v>39259</v>
      </c>
      <c r="G55" s="78"/>
    </row>
    <row r="56" spans="2:7" ht="15" customHeight="1">
      <c r="B56" s="276" t="s">
        <v>34</v>
      </c>
      <c r="C56" s="276"/>
      <c r="D56" s="53"/>
      <c r="E56" s="142">
        <v>1260361</v>
      </c>
      <c r="F56" s="142">
        <v>153386</v>
      </c>
      <c r="G56" s="78"/>
    </row>
    <row r="57" spans="2:7" ht="15" customHeight="1">
      <c r="B57" s="277" t="s">
        <v>43</v>
      </c>
      <c r="C57" s="277"/>
      <c r="D57" s="144"/>
      <c r="E57" s="138">
        <v>-92708</v>
      </c>
      <c r="F57" s="138">
        <v>-172682</v>
      </c>
      <c r="G57" s="79"/>
    </row>
    <row r="58" spans="2:7" ht="15" customHeight="1">
      <c r="B58" s="277" t="s">
        <v>44</v>
      </c>
      <c r="C58" s="277"/>
      <c r="D58" s="144"/>
      <c r="E58" s="135">
        <v>-12232</v>
      </c>
      <c r="F58" s="135">
        <v>-130067</v>
      </c>
      <c r="G58" s="78"/>
    </row>
    <row r="59" spans="2:7" ht="15" customHeight="1">
      <c r="B59" s="277" t="s">
        <v>45</v>
      </c>
      <c r="C59" s="277"/>
      <c r="D59" s="144"/>
      <c r="E59" s="135">
        <v>19788</v>
      </c>
      <c r="F59" s="135">
        <v>415425</v>
      </c>
      <c r="G59" s="78"/>
    </row>
    <row r="60" spans="2:7" ht="15" customHeight="1">
      <c r="B60" s="277" t="s">
        <v>46</v>
      </c>
      <c r="C60" s="277"/>
      <c r="D60" s="144"/>
      <c r="E60" s="135">
        <v>7556</v>
      </c>
      <c r="F60" s="135">
        <v>285358</v>
      </c>
      <c r="G60" s="78"/>
    </row>
    <row r="61" spans="2:7" ht="15" customHeight="1">
      <c r="B61" s="128"/>
      <c r="C61" s="128"/>
      <c r="D61" s="128"/>
      <c r="E61" s="122"/>
      <c r="F61" s="122"/>
      <c r="G61" s="78"/>
    </row>
    <row r="62" spans="2:7" ht="15" customHeight="1">
      <c r="B62" s="128"/>
      <c r="C62" s="128"/>
      <c r="D62" s="128"/>
      <c r="E62" s="122"/>
      <c r="F62" s="122"/>
      <c r="G62" s="78"/>
    </row>
    <row r="63" ht="15" customHeight="1">
      <c r="G63" s="78"/>
    </row>
    <row r="64" spans="2:7" ht="15" customHeight="1">
      <c r="B64" s="154" t="s">
        <v>372</v>
      </c>
      <c r="C64" s="261"/>
      <c r="D64" s="261"/>
      <c r="E64" s="269" t="s">
        <v>371</v>
      </c>
      <c r="G64" s="78"/>
    </row>
    <row r="65" spans="2:7" ht="15" customHeight="1">
      <c r="B65" s="153"/>
      <c r="C65" s="153"/>
      <c r="D65" s="153"/>
      <c r="E65" s="262"/>
      <c r="G65" s="79"/>
    </row>
    <row r="66" spans="2:7" ht="15" customHeight="1">
      <c r="B66" s="154" t="s">
        <v>12</v>
      </c>
      <c r="C66" s="153"/>
      <c r="D66" s="153"/>
      <c r="E66" s="263" t="s">
        <v>137</v>
      </c>
      <c r="G66" s="80"/>
    </row>
    <row r="67" spans="5:7" ht="15" customHeight="1">
      <c r="E67" s="52"/>
      <c r="G67" s="79"/>
    </row>
    <row r="68" spans="5:7" ht="15" customHeight="1">
      <c r="E68" s="50"/>
      <c r="G68" s="79"/>
    </row>
    <row r="69" ht="15" customHeight="1"/>
    <row r="70" ht="15" customHeight="1"/>
    <row r="71" ht="15" customHeight="1">
      <c r="E71" s="50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6" ht="15" customHeight="1"/>
    <row r="108" ht="13.5" customHeight="1"/>
    <row r="109" ht="13.5" customHeight="1"/>
    <row r="114" ht="12.75" customHeight="1"/>
    <row r="117" ht="12.75" customHeight="1"/>
    <row r="129" ht="15" customHeight="1"/>
    <row r="155" ht="12.75" customHeight="1"/>
    <row r="156" ht="12.75" customHeight="1"/>
    <row r="183" ht="12.75" customHeight="1"/>
    <row r="184" ht="12.75" customHeight="1"/>
    <row r="246" ht="12.75" customHeight="1"/>
  </sheetData>
  <sheetProtection/>
  <mergeCells count="53">
    <mergeCell ref="B51:C51"/>
    <mergeCell ref="B52:C52"/>
    <mergeCell ref="B53:C53"/>
    <mergeCell ref="B55:C55"/>
    <mergeCell ref="B60:C60"/>
    <mergeCell ref="B56:C56"/>
    <mergeCell ref="B57:C57"/>
    <mergeCell ref="B58:C58"/>
    <mergeCell ref="B59:C59"/>
    <mergeCell ref="B42:C42"/>
    <mergeCell ref="B43:C43"/>
    <mergeCell ref="B44:C44"/>
    <mergeCell ref="B48:C48"/>
    <mergeCell ref="B49:C49"/>
    <mergeCell ref="B50:C50"/>
    <mergeCell ref="B45:C45"/>
    <mergeCell ref="B46:C46"/>
    <mergeCell ref="B47:C47"/>
    <mergeCell ref="B34:C34"/>
    <mergeCell ref="B36:C36"/>
    <mergeCell ref="B37:C37"/>
    <mergeCell ref="B41:C41"/>
    <mergeCell ref="B18:C18"/>
    <mergeCell ref="B31:C31"/>
    <mergeCell ref="B38:C38"/>
    <mergeCell ref="B39:C39"/>
    <mergeCell ref="B4:E4"/>
    <mergeCell ref="B5:E5"/>
    <mergeCell ref="B8:C8"/>
    <mergeCell ref="B15:C15"/>
    <mergeCell ref="B16:C16"/>
    <mergeCell ref="B9:C9"/>
    <mergeCell ref="B10:C10"/>
    <mergeCell ref="B11:C11"/>
    <mergeCell ref="B14:C14"/>
    <mergeCell ref="B12:C12"/>
    <mergeCell ref="B13:C13"/>
    <mergeCell ref="B29:C29"/>
    <mergeCell ref="B30:C30"/>
    <mergeCell ref="B26:C26"/>
    <mergeCell ref="B27:C27"/>
    <mergeCell ref="B28:C28"/>
    <mergeCell ref="B17:C17"/>
    <mergeCell ref="B40:C40"/>
    <mergeCell ref="B19:C19"/>
    <mergeCell ref="B20:C20"/>
    <mergeCell ref="B21:C21"/>
    <mergeCell ref="B22:C22"/>
    <mergeCell ref="B35:C35"/>
    <mergeCell ref="B23:C23"/>
    <mergeCell ref="B24:C24"/>
    <mergeCell ref="B25:C25"/>
    <mergeCell ref="B32:C3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R94"/>
  <sheetViews>
    <sheetView zoomScalePageLayoutView="0" workbookViewId="0" topLeftCell="A1">
      <selection activeCell="L1" sqref="L1:L16384"/>
    </sheetView>
  </sheetViews>
  <sheetFormatPr defaultColWidth="9.00390625" defaultRowHeight="12.75"/>
  <cols>
    <col min="1" max="1" width="2.75390625" style="18" customWidth="1"/>
    <col min="2" max="2" width="43.125" style="18" customWidth="1"/>
    <col min="3" max="3" width="5.25390625" style="18" customWidth="1"/>
    <col min="4" max="4" width="11.875" style="18" customWidth="1"/>
    <col min="5" max="5" width="14.00390625" style="18" customWidth="1"/>
    <col min="6" max="6" width="13.875" style="18" customWidth="1"/>
    <col min="7" max="7" width="14.625" style="18" customWidth="1"/>
    <col min="8" max="8" width="12.00390625" style="18" customWidth="1"/>
    <col min="9" max="9" width="13.00390625" style="18" customWidth="1"/>
    <col min="10" max="10" width="14.00390625" style="18" customWidth="1"/>
    <col min="11" max="11" width="13.00390625" style="18" customWidth="1"/>
    <col min="12" max="12" width="11.25390625" style="18" bestFit="1" customWidth="1"/>
    <col min="13" max="13" width="9.25390625" style="18" bestFit="1" customWidth="1"/>
    <col min="14" max="14" width="15.875" style="18" customWidth="1"/>
    <col min="15" max="15" width="15.25390625" style="18" customWidth="1"/>
    <col min="16" max="16384" width="9.125" style="18" customWidth="1"/>
  </cols>
  <sheetData>
    <row r="1" spans="2:6" ht="12.75">
      <c r="B1" s="24" t="s">
        <v>11</v>
      </c>
      <c r="C1" s="42"/>
      <c r="D1" s="43"/>
      <c r="E1" s="43"/>
      <c r="F1" s="43"/>
    </row>
    <row r="2" spans="2:6" ht="12.75">
      <c r="B2" s="24" t="s">
        <v>357</v>
      </c>
      <c r="C2" s="42"/>
      <c r="D2" s="43"/>
      <c r="E2" s="43"/>
      <c r="F2" s="43"/>
    </row>
    <row r="4" ht="15.75">
      <c r="D4" s="1" t="s">
        <v>136</v>
      </c>
    </row>
    <row r="5" ht="12.75">
      <c r="E5" s="2" t="s">
        <v>369</v>
      </c>
    </row>
    <row r="6" ht="12.75">
      <c r="K6" s="33" t="s">
        <v>62</v>
      </c>
    </row>
    <row r="7" spans="2:11" ht="15" customHeight="1">
      <c r="B7" s="281"/>
      <c r="C7" s="105"/>
      <c r="D7" s="282" t="s">
        <v>97</v>
      </c>
      <c r="E7" s="282"/>
      <c r="F7" s="282"/>
      <c r="G7" s="282"/>
      <c r="H7" s="282"/>
      <c r="I7" s="282"/>
      <c r="J7" s="282" t="s">
        <v>166</v>
      </c>
      <c r="K7" s="282" t="s">
        <v>98</v>
      </c>
    </row>
    <row r="8" spans="2:11" ht="15" customHeight="1" hidden="1">
      <c r="B8" s="281"/>
      <c r="C8" s="105" t="s">
        <v>99</v>
      </c>
      <c r="D8" s="282"/>
      <c r="E8" s="282"/>
      <c r="F8" s="282"/>
      <c r="G8" s="282"/>
      <c r="H8" s="282"/>
      <c r="I8" s="282"/>
      <c r="J8" s="282"/>
      <c r="K8" s="282"/>
    </row>
    <row r="9" spans="2:11" ht="15" customHeight="1" hidden="1">
      <c r="B9" s="281"/>
      <c r="C9" s="105" t="s">
        <v>100</v>
      </c>
      <c r="D9" s="282"/>
      <c r="E9" s="282"/>
      <c r="F9" s="282"/>
      <c r="G9" s="282"/>
      <c r="H9" s="282"/>
      <c r="I9" s="282"/>
      <c r="J9" s="282"/>
      <c r="K9" s="282"/>
    </row>
    <row r="10" spans="2:11" ht="52.5" customHeight="1">
      <c r="B10" s="281"/>
      <c r="C10" s="105"/>
      <c r="D10" s="102" t="s">
        <v>101</v>
      </c>
      <c r="E10" s="102" t="s">
        <v>102</v>
      </c>
      <c r="F10" s="102" t="s">
        <v>103</v>
      </c>
      <c r="G10" s="102" t="s">
        <v>104</v>
      </c>
      <c r="H10" s="102" t="s">
        <v>105</v>
      </c>
      <c r="I10" s="102" t="s">
        <v>106</v>
      </c>
      <c r="J10" s="282"/>
      <c r="K10" s="282"/>
    </row>
    <row r="11" spans="2:18" ht="15" customHeight="1" hidden="1">
      <c r="B11" s="58" t="s">
        <v>107</v>
      </c>
      <c r="C11" s="106"/>
      <c r="D11" s="48">
        <v>1274072</v>
      </c>
      <c r="E11" s="48">
        <v>28416095</v>
      </c>
      <c r="F11" s="48">
        <v>-1326739</v>
      </c>
      <c r="G11" s="48" t="s">
        <v>108</v>
      </c>
      <c r="H11" s="48">
        <v>1429054</v>
      </c>
      <c r="I11" s="48">
        <f>SUM(D11:H11)</f>
        <v>29792482</v>
      </c>
      <c r="J11" s="48">
        <v>669041</v>
      </c>
      <c r="K11" s="48">
        <v>30461523</v>
      </c>
      <c r="L11" s="12"/>
      <c r="M11" s="11" t="s">
        <v>109</v>
      </c>
      <c r="N11" s="11" t="s">
        <v>110</v>
      </c>
      <c r="O11" s="11" t="s">
        <v>111</v>
      </c>
      <c r="P11" s="11"/>
      <c r="Q11" s="11"/>
      <c r="R11" s="11"/>
    </row>
    <row r="12" spans="2:18" ht="29.25" customHeight="1" hidden="1">
      <c r="B12" s="104" t="s">
        <v>112</v>
      </c>
      <c r="C12" s="107"/>
      <c r="D12" s="108">
        <f>-19791</f>
        <v>-19791</v>
      </c>
      <c r="E12" s="108">
        <f>-34165</f>
        <v>-34165</v>
      </c>
      <c r="F12" s="109"/>
      <c r="G12" s="109"/>
      <c r="H12" s="108">
        <f>-2022</f>
        <v>-2022</v>
      </c>
      <c r="I12" s="108">
        <f>SUM(D12:H12)</f>
        <v>-55978</v>
      </c>
      <c r="J12" s="108"/>
      <c r="K12" s="108">
        <v>-55978</v>
      </c>
      <c r="L12" s="12" t="s">
        <v>113</v>
      </c>
      <c r="M12" s="11">
        <v>0.0974</v>
      </c>
      <c r="N12" s="13"/>
      <c r="O12" s="13">
        <f>+M12*N12</f>
        <v>0</v>
      </c>
      <c r="P12" s="11"/>
      <c r="Q12" s="11"/>
      <c r="R12" s="11"/>
    </row>
    <row r="13" spans="2:18" ht="15" customHeight="1" hidden="1">
      <c r="B13" s="58" t="s">
        <v>114</v>
      </c>
      <c r="C13" s="106"/>
      <c r="D13" s="48">
        <f aca="true" t="shared" si="0" ref="D13:J13">SUM(D11:D12)</f>
        <v>1254281</v>
      </c>
      <c r="E13" s="48">
        <f t="shared" si="0"/>
        <v>28381930</v>
      </c>
      <c r="F13" s="48">
        <f t="shared" si="0"/>
        <v>-1326739</v>
      </c>
      <c r="G13" s="48">
        <f t="shared" si="0"/>
        <v>0</v>
      </c>
      <c r="H13" s="48">
        <f t="shared" si="0"/>
        <v>1427032</v>
      </c>
      <c r="I13" s="48">
        <f t="shared" si="0"/>
        <v>29736504</v>
      </c>
      <c r="J13" s="48">
        <f t="shared" si="0"/>
        <v>669041</v>
      </c>
      <c r="K13" s="48">
        <f aca="true" t="shared" si="1" ref="K13:K19">I13+J13</f>
        <v>30405545</v>
      </c>
      <c r="L13" s="12" t="s">
        <v>115</v>
      </c>
      <c r="M13" s="11">
        <v>0.49</v>
      </c>
      <c r="N13" s="13"/>
      <c r="O13" s="13">
        <f>+M13*N13</f>
        <v>0</v>
      </c>
      <c r="P13" s="11"/>
      <c r="Q13" s="11"/>
      <c r="R13" s="11"/>
    </row>
    <row r="14" spans="2:18" ht="15" customHeight="1" hidden="1">
      <c r="B14" s="104" t="s">
        <v>116</v>
      </c>
      <c r="C14" s="107"/>
      <c r="D14" s="108"/>
      <c r="E14" s="108">
        <v>-1045091</v>
      </c>
      <c r="F14" s="108"/>
      <c r="G14" s="108"/>
      <c r="H14" s="108"/>
      <c r="I14" s="108">
        <f>SUM(D14:H14)</f>
        <v>-1045091</v>
      </c>
      <c r="J14" s="108"/>
      <c r="K14" s="108">
        <f t="shared" si="1"/>
        <v>-1045091</v>
      </c>
      <c r="L14" s="12" t="s">
        <v>130</v>
      </c>
      <c r="M14" s="11"/>
      <c r="N14" s="11"/>
      <c r="O14" s="14">
        <f>SUM(O12:O13)</f>
        <v>0</v>
      </c>
      <c r="P14" s="11"/>
      <c r="Q14" s="11"/>
      <c r="R14" s="11"/>
    </row>
    <row r="15" spans="2:18" ht="15" customHeight="1" hidden="1">
      <c r="B15" s="104" t="s">
        <v>117</v>
      </c>
      <c r="C15" s="107"/>
      <c r="D15" s="108"/>
      <c r="E15" s="108"/>
      <c r="F15" s="108"/>
      <c r="G15" s="108"/>
      <c r="H15" s="108">
        <v>5821</v>
      </c>
      <c r="I15" s="108">
        <f>SUM(D15:H15)</f>
        <v>5821</v>
      </c>
      <c r="J15" s="110"/>
      <c r="K15" s="108">
        <f>I15</f>
        <v>5821</v>
      </c>
      <c r="L15" s="12"/>
      <c r="M15" s="11"/>
      <c r="N15" s="11"/>
      <c r="O15" s="11">
        <f>+O14/1000</f>
        <v>0</v>
      </c>
      <c r="P15" s="11"/>
      <c r="Q15" s="11"/>
      <c r="R15" s="11"/>
    </row>
    <row r="16" spans="2:18" ht="15" customHeight="1" hidden="1">
      <c r="B16" s="58" t="s">
        <v>118</v>
      </c>
      <c r="C16" s="106"/>
      <c r="D16" s="48">
        <f>D15</f>
        <v>0</v>
      </c>
      <c r="E16" s="48">
        <v>0</v>
      </c>
      <c r="F16" s="48">
        <f>F15</f>
        <v>0</v>
      </c>
      <c r="G16" s="48">
        <f>G15</f>
        <v>0</v>
      </c>
      <c r="H16" s="48">
        <f>H15</f>
        <v>5821</v>
      </c>
      <c r="I16" s="48">
        <f>I14+I15</f>
        <v>-1039270</v>
      </c>
      <c r="J16" s="48"/>
      <c r="K16" s="48">
        <f t="shared" si="1"/>
        <v>-1039270</v>
      </c>
      <c r="L16" s="12"/>
      <c r="M16" s="11"/>
      <c r="N16" s="11"/>
      <c r="O16" s="11"/>
      <c r="P16" s="11"/>
      <c r="Q16" s="11"/>
      <c r="R16" s="11"/>
    </row>
    <row r="17" spans="2:18" ht="15" customHeight="1" hidden="1">
      <c r="B17" s="111" t="s">
        <v>119</v>
      </c>
      <c r="C17" s="107"/>
      <c r="D17" s="108"/>
      <c r="E17" s="108"/>
      <c r="F17" s="108"/>
      <c r="G17" s="108"/>
      <c r="H17" s="108"/>
      <c r="I17" s="108">
        <f>SUM(D17:H17)</f>
        <v>0</v>
      </c>
      <c r="J17" s="110"/>
      <c r="K17" s="108"/>
      <c r="L17" s="11"/>
      <c r="M17" s="11"/>
      <c r="N17" s="11"/>
      <c r="O17" s="11"/>
      <c r="P17" s="11"/>
      <c r="Q17" s="11"/>
      <c r="R17" s="11"/>
    </row>
    <row r="18" spans="2:18" ht="15" customHeight="1" hidden="1">
      <c r="B18" s="111" t="s">
        <v>120</v>
      </c>
      <c r="C18" s="107"/>
      <c r="D18" s="108"/>
      <c r="E18" s="108"/>
      <c r="F18" s="108"/>
      <c r="G18" s="108"/>
      <c r="H18" s="108"/>
      <c r="I18" s="108">
        <f>SUM(D18:H18)</f>
        <v>0</v>
      </c>
      <c r="J18" s="110"/>
      <c r="K18" s="108"/>
      <c r="L18" s="11"/>
      <c r="M18" s="11"/>
      <c r="N18" s="11"/>
      <c r="O18" s="11"/>
      <c r="P18" s="11"/>
      <c r="Q18" s="11"/>
      <c r="R18" s="11"/>
    </row>
    <row r="19" spans="2:18" ht="15" customHeight="1" hidden="1">
      <c r="B19" s="111" t="s">
        <v>121</v>
      </c>
      <c r="C19" s="112"/>
      <c r="D19" s="108"/>
      <c r="E19" s="108"/>
      <c r="F19" s="108"/>
      <c r="G19" s="110"/>
      <c r="H19" s="108"/>
      <c r="I19" s="108">
        <f>SUM(D19:H19)</f>
        <v>0</v>
      </c>
      <c r="J19" s="108"/>
      <c r="K19" s="108">
        <f t="shared" si="1"/>
        <v>0</v>
      </c>
      <c r="L19" s="11"/>
      <c r="M19" s="11"/>
      <c r="N19" s="11"/>
      <c r="O19" s="11"/>
      <c r="P19" s="11"/>
      <c r="Q19" s="11"/>
      <c r="R19" s="11"/>
    </row>
    <row r="20" spans="2:18" ht="15" customHeight="1" hidden="1">
      <c r="B20" s="58" t="s">
        <v>61</v>
      </c>
      <c r="C20" s="112"/>
      <c r="D20" s="48">
        <f>D13+D16</f>
        <v>1254281</v>
      </c>
      <c r="E20" s="48">
        <f>E13+E14</f>
        <v>27336839</v>
      </c>
      <c r="F20" s="48">
        <f>F13</f>
        <v>-1326739</v>
      </c>
      <c r="G20" s="48"/>
      <c r="H20" s="48">
        <f>H13+H16</f>
        <v>1432853</v>
      </c>
      <c r="I20" s="48">
        <f>I13+I16</f>
        <v>28697234</v>
      </c>
      <c r="J20" s="48">
        <f>J13+J16</f>
        <v>669041</v>
      </c>
      <c r="K20" s="48">
        <f>K13+K16</f>
        <v>29366275</v>
      </c>
      <c r="L20" s="11"/>
      <c r="M20" s="11"/>
      <c r="N20" s="11"/>
      <c r="O20" s="11"/>
      <c r="P20" s="11"/>
      <c r="Q20" s="11"/>
      <c r="R20" s="11"/>
    </row>
    <row r="21" spans="2:18" ht="27.75" customHeight="1" hidden="1">
      <c r="B21" s="104" t="s">
        <v>112</v>
      </c>
      <c r="C21" s="112"/>
      <c r="D21" s="108"/>
      <c r="E21" s="108"/>
      <c r="F21" s="108"/>
      <c r="G21" s="108"/>
      <c r="H21" s="108"/>
      <c r="I21" s="108"/>
      <c r="J21" s="108"/>
      <c r="K21" s="108"/>
      <c r="L21" s="11"/>
      <c r="M21" s="11"/>
      <c r="N21" s="11"/>
      <c r="O21" s="11"/>
      <c r="P21" s="11"/>
      <c r="Q21" s="11"/>
      <c r="R21" s="11"/>
    </row>
    <row r="22" spans="2:18" ht="15" customHeight="1" hidden="1">
      <c r="B22" s="58" t="s">
        <v>114</v>
      </c>
      <c r="C22" s="112"/>
      <c r="D22" s="108"/>
      <c r="E22" s="108"/>
      <c r="F22" s="108"/>
      <c r="G22" s="108"/>
      <c r="H22" s="108"/>
      <c r="I22" s="108"/>
      <c r="J22" s="108"/>
      <c r="K22" s="108"/>
      <c r="L22" s="11"/>
      <c r="M22" s="11"/>
      <c r="N22" s="11"/>
      <c r="O22" s="11"/>
      <c r="P22" s="11"/>
      <c r="Q22" s="11"/>
      <c r="R22" s="11"/>
    </row>
    <row r="23" spans="2:18" ht="15" customHeight="1" hidden="1">
      <c r="B23" s="104" t="s">
        <v>116</v>
      </c>
      <c r="C23" s="112"/>
      <c r="D23" s="108"/>
      <c r="E23" s="108"/>
      <c r="F23" s="108"/>
      <c r="G23" s="108"/>
      <c r="H23" s="108"/>
      <c r="I23" s="108"/>
      <c r="J23" s="110"/>
      <c r="K23" s="108"/>
      <c r="L23" s="11"/>
      <c r="M23" s="11"/>
      <c r="N23" s="11"/>
      <c r="O23" s="11"/>
      <c r="P23" s="11"/>
      <c r="Q23" s="11"/>
      <c r="R23" s="11"/>
    </row>
    <row r="24" spans="2:18" ht="15" customHeight="1" hidden="1">
      <c r="B24" s="104" t="s">
        <v>117</v>
      </c>
      <c r="C24" s="112"/>
      <c r="D24" s="108"/>
      <c r="E24" s="108"/>
      <c r="F24" s="108"/>
      <c r="G24" s="108"/>
      <c r="H24" s="108">
        <v>380633</v>
      </c>
      <c r="I24" s="108">
        <f>H24</f>
        <v>380633</v>
      </c>
      <c r="J24" s="108">
        <v>235333</v>
      </c>
      <c r="K24" s="108">
        <f>SUM(I24:J24)</f>
        <v>615966</v>
      </c>
      <c r="L24" s="11"/>
      <c r="M24" s="11"/>
      <c r="N24" s="11"/>
      <c r="O24" s="11"/>
      <c r="P24" s="11"/>
      <c r="Q24" s="11"/>
      <c r="R24" s="11"/>
    </row>
    <row r="25" spans="2:18" ht="15" customHeight="1" hidden="1">
      <c r="B25" s="58" t="s">
        <v>118</v>
      </c>
      <c r="C25" s="112"/>
      <c r="D25" s="108"/>
      <c r="E25" s="108"/>
      <c r="F25" s="108"/>
      <c r="G25" s="108"/>
      <c r="H25" s="48">
        <f>H22+H24</f>
        <v>380633</v>
      </c>
      <c r="I25" s="48">
        <f>H25</f>
        <v>380633</v>
      </c>
      <c r="J25" s="48">
        <f>J24</f>
        <v>235333</v>
      </c>
      <c r="K25" s="48">
        <f>SUM(I25:J25)</f>
        <v>615966</v>
      </c>
      <c r="L25" s="11"/>
      <c r="M25" s="11"/>
      <c r="N25" s="11"/>
      <c r="O25" s="11"/>
      <c r="P25" s="11"/>
      <c r="Q25" s="11"/>
      <c r="R25" s="11"/>
    </row>
    <row r="26" spans="2:18" ht="15" customHeight="1" hidden="1">
      <c r="B26" s="111" t="s">
        <v>119</v>
      </c>
      <c r="C26" s="112"/>
      <c r="D26" s="108"/>
      <c r="E26" s="108"/>
      <c r="F26" s="108"/>
      <c r="G26" s="108"/>
      <c r="H26" s="108"/>
      <c r="I26" s="108"/>
      <c r="J26" s="108">
        <f>-37800</f>
        <v>-37800</v>
      </c>
      <c r="K26" s="108">
        <f>SUM(J26)</f>
        <v>-37800</v>
      </c>
      <c r="L26" s="11"/>
      <c r="M26" s="11"/>
      <c r="N26" s="11"/>
      <c r="O26" s="11"/>
      <c r="P26" s="11"/>
      <c r="Q26" s="11"/>
      <c r="R26" s="11"/>
    </row>
    <row r="27" spans="2:18" ht="15" customHeight="1" hidden="1">
      <c r="B27" s="111" t="s">
        <v>120</v>
      </c>
      <c r="C27" s="112"/>
      <c r="D27" s="108"/>
      <c r="E27" s="108"/>
      <c r="F27" s="108"/>
      <c r="G27" s="108"/>
      <c r="H27" s="108"/>
      <c r="I27" s="108"/>
      <c r="J27" s="108">
        <f>501760</f>
        <v>501760</v>
      </c>
      <c r="K27" s="108">
        <f>SUM(J27)</f>
        <v>501760</v>
      </c>
      <c r="L27" s="11"/>
      <c r="M27" s="11"/>
      <c r="N27" s="11"/>
      <c r="O27" s="11"/>
      <c r="P27" s="11"/>
      <c r="Q27" s="11"/>
      <c r="R27" s="11"/>
    </row>
    <row r="28" spans="2:18" ht="15" customHeight="1" hidden="1">
      <c r="B28" s="111" t="s">
        <v>121</v>
      </c>
      <c r="C28" s="112"/>
      <c r="D28" s="108"/>
      <c r="E28" s="108"/>
      <c r="F28" s="108"/>
      <c r="G28" s="108">
        <f>303881</f>
        <v>303881</v>
      </c>
      <c r="H28" s="108"/>
      <c r="I28" s="108">
        <f>G28</f>
        <v>303881</v>
      </c>
      <c r="J28" s="108"/>
      <c r="K28" s="108">
        <f>SUM(I28:J28)</f>
        <v>303881</v>
      </c>
      <c r="L28" s="11"/>
      <c r="M28" s="11"/>
      <c r="N28" s="11"/>
      <c r="O28" s="11"/>
      <c r="P28" s="11"/>
      <c r="Q28" s="11"/>
      <c r="R28" s="11"/>
    </row>
    <row r="29" spans="2:18" ht="15" customHeight="1" hidden="1">
      <c r="B29" s="58" t="s">
        <v>48</v>
      </c>
      <c r="C29" s="106"/>
      <c r="D29" s="48">
        <f>D13+D16+D17+D18+D19</f>
        <v>1254281</v>
      </c>
      <c r="E29" s="48">
        <v>27336840</v>
      </c>
      <c r="F29" s="48">
        <f>F13+F16+F17+F18+F19</f>
        <v>-1326739</v>
      </c>
      <c r="G29" s="48">
        <f>G13+G16+G17+G18+G28</f>
        <v>303881</v>
      </c>
      <c r="H29" s="48">
        <f>H20+H25</f>
        <v>1813486</v>
      </c>
      <c r="I29" s="48">
        <v>29883509</v>
      </c>
      <c r="J29" s="48">
        <v>866574</v>
      </c>
      <c r="K29" s="48">
        <f>J29+I29</f>
        <v>30750083</v>
      </c>
      <c r="L29" s="15" t="e">
        <f>K29-#REF!</f>
        <v>#REF!</v>
      </c>
      <c r="M29" s="11"/>
      <c r="N29" s="11"/>
      <c r="O29" s="11"/>
      <c r="P29" s="11"/>
      <c r="Q29" s="11"/>
      <c r="R29" s="11"/>
    </row>
    <row r="30" spans="2:18" ht="15" customHeight="1" hidden="1">
      <c r="B30" s="113" t="s">
        <v>122</v>
      </c>
      <c r="C30" s="107"/>
      <c r="D30" s="109"/>
      <c r="E30" s="109"/>
      <c r="F30" s="109"/>
      <c r="G30" s="109"/>
      <c r="H30" s="109"/>
      <c r="I30" s="109"/>
      <c r="J30" s="109"/>
      <c r="K30" s="109">
        <f>I30+J30</f>
        <v>0</v>
      </c>
      <c r="L30" s="11"/>
      <c r="M30" s="11"/>
      <c r="N30" s="11"/>
      <c r="O30" s="11"/>
      <c r="P30" s="11"/>
      <c r="Q30" s="11"/>
      <c r="R30" s="11"/>
    </row>
    <row r="31" spans="2:18" ht="15" customHeight="1" hidden="1">
      <c r="B31" s="58" t="s">
        <v>114</v>
      </c>
      <c r="C31" s="106"/>
      <c r="D31" s="48">
        <f>D29+D30</f>
        <v>1254281</v>
      </c>
      <c r="E31" s="48">
        <f>E29+E30</f>
        <v>27336840</v>
      </c>
      <c r="F31" s="48">
        <f aca="true" t="shared" si="2" ref="F31:K31">F29+F30</f>
        <v>-1326739</v>
      </c>
      <c r="G31" s="48">
        <f t="shared" si="2"/>
        <v>303881</v>
      </c>
      <c r="H31" s="48">
        <f t="shared" si="2"/>
        <v>1813486</v>
      </c>
      <c r="I31" s="48">
        <f t="shared" si="2"/>
        <v>29883509</v>
      </c>
      <c r="J31" s="48">
        <f>J29+J30</f>
        <v>866574</v>
      </c>
      <c r="K31" s="48">
        <f t="shared" si="2"/>
        <v>30750083</v>
      </c>
      <c r="L31" s="11"/>
      <c r="M31" s="11"/>
      <c r="N31" s="11"/>
      <c r="O31" s="11"/>
      <c r="P31" s="11"/>
      <c r="Q31" s="11"/>
      <c r="R31" s="11"/>
    </row>
    <row r="32" spans="2:18" ht="15" customHeight="1" hidden="1">
      <c r="B32" s="111" t="s">
        <v>123</v>
      </c>
      <c r="C32" s="107"/>
      <c r="D32" s="108"/>
      <c r="E32" s="108"/>
      <c r="F32" s="108"/>
      <c r="G32" s="108"/>
      <c r="H32" s="108"/>
      <c r="I32" s="108">
        <f>SUM(D32:H32)</f>
        <v>0</v>
      </c>
      <c r="J32" s="108"/>
      <c r="K32" s="108">
        <f>I32+J32</f>
        <v>0</v>
      </c>
      <c r="L32" s="11"/>
      <c r="M32" s="11"/>
      <c r="N32" s="11"/>
      <c r="O32" s="11"/>
      <c r="P32" s="11"/>
      <c r="Q32" s="11"/>
      <c r="R32" s="11"/>
    </row>
    <row r="33" spans="2:18" ht="15" customHeight="1" hidden="1">
      <c r="B33" s="111" t="s">
        <v>124</v>
      </c>
      <c r="C33" s="107"/>
      <c r="D33" s="108"/>
      <c r="E33" s="108"/>
      <c r="F33" s="108"/>
      <c r="G33" s="108"/>
      <c r="H33" s="108">
        <v>89638</v>
      </c>
      <c r="I33" s="108">
        <f>H33</f>
        <v>89638</v>
      </c>
      <c r="J33" s="108"/>
      <c r="K33" s="108">
        <f>I33+J33</f>
        <v>89638</v>
      </c>
      <c r="L33" s="11"/>
      <c r="M33" s="11"/>
      <c r="N33" s="11"/>
      <c r="O33" s="11"/>
      <c r="P33" s="11"/>
      <c r="Q33" s="11"/>
      <c r="R33" s="11"/>
    </row>
    <row r="34" spans="2:11" ht="15" customHeight="1" hidden="1">
      <c r="B34" s="58" t="s">
        <v>125</v>
      </c>
      <c r="C34" s="106"/>
      <c r="D34" s="48">
        <f aca="true" t="shared" si="3" ref="D34:K34">SUM(D32:D33)</f>
        <v>0</v>
      </c>
      <c r="E34" s="48">
        <f>SUM(E32:E33)</f>
        <v>0</v>
      </c>
      <c r="F34" s="48">
        <f t="shared" si="3"/>
        <v>0</v>
      </c>
      <c r="G34" s="48">
        <f t="shared" si="3"/>
        <v>0</v>
      </c>
      <c r="H34" s="48">
        <f t="shared" si="3"/>
        <v>89638</v>
      </c>
      <c r="I34" s="48">
        <f t="shared" si="3"/>
        <v>89638</v>
      </c>
      <c r="J34" s="48">
        <f>SUM(J32:J33)</f>
        <v>0</v>
      </c>
      <c r="K34" s="48">
        <f t="shared" si="3"/>
        <v>89638</v>
      </c>
    </row>
    <row r="35" spans="2:11" ht="26.25" customHeight="1" hidden="1">
      <c r="B35" s="114" t="s">
        <v>126</v>
      </c>
      <c r="C35" s="107"/>
      <c r="D35" s="108"/>
      <c r="E35" s="108"/>
      <c r="F35" s="108"/>
      <c r="G35" s="108"/>
      <c r="H35" s="108"/>
      <c r="I35" s="108">
        <f>SUM(D35:H35)</f>
        <v>0</v>
      </c>
      <c r="J35" s="108"/>
      <c r="K35" s="108">
        <f>I35+J35</f>
        <v>0</v>
      </c>
    </row>
    <row r="36" spans="2:11" ht="21.75" customHeight="1" hidden="1">
      <c r="B36" s="114" t="s">
        <v>134</v>
      </c>
      <c r="C36" s="107"/>
      <c r="D36" s="108"/>
      <c r="E36" s="108"/>
      <c r="F36" s="108"/>
      <c r="G36" s="108"/>
      <c r="H36" s="108"/>
      <c r="I36" s="108"/>
      <c r="J36" s="108">
        <v>-35207</v>
      </c>
      <c r="K36" s="108">
        <f>I36+J36</f>
        <v>-35207</v>
      </c>
    </row>
    <row r="37" spans="2:11" ht="15" customHeight="1" hidden="1">
      <c r="B37" s="58" t="s">
        <v>118</v>
      </c>
      <c r="C37" s="106"/>
      <c r="D37" s="115">
        <f aca="true" t="shared" si="4" ref="D37:K37">SUM(D35:D36)</f>
        <v>0</v>
      </c>
      <c r="E37" s="115">
        <f t="shared" si="4"/>
        <v>0</v>
      </c>
      <c r="F37" s="115">
        <f t="shared" si="4"/>
        <v>0</v>
      </c>
      <c r="G37" s="115">
        <f t="shared" si="4"/>
        <v>0</v>
      </c>
      <c r="H37" s="115">
        <f t="shared" si="4"/>
        <v>0</v>
      </c>
      <c r="I37" s="115">
        <f t="shared" si="4"/>
        <v>0</v>
      </c>
      <c r="J37" s="48">
        <f>SUM(J35:J36)</f>
        <v>-35207</v>
      </c>
      <c r="K37" s="48">
        <f t="shared" si="4"/>
        <v>-35207</v>
      </c>
    </row>
    <row r="38" spans="2:11" ht="15" customHeight="1" hidden="1">
      <c r="B38" s="58" t="s">
        <v>149</v>
      </c>
      <c r="C38" s="106"/>
      <c r="D38" s="48">
        <f>D31+D34+D37</f>
        <v>1254281</v>
      </c>
      <c r="E38" s="48">
        <f>E31+E34+E37</f>
        <v>27336840</v>
      </c>
      <c r="F38" s="48">
        <f aca="true" t="shared" si="5" ref="F38:K38">F31+F34+F37</f>
        <v>-1326739</v>
      </c>
      <c r="G38" s="48">
        <f t="shared" si="5"/>
        <v>303881</v>
      </c>
      <c r="H38" s="48">
        <f>H31+H34+H37</f>
        <v>1903124</v>
      </c>
      <c r="I38" s="48">
        <f>I31+I34+I37</f>
        <v>29973147</v>
      </c>
      <c r="J38" s="48">
        <f>J31+J34+J37</f>
        <v>831367</v>
      </c>
      <c r="K38" s="48">
        <f t="shared" si="5"/>
        <v>30804514</v>
      </c>
    </row>
    <row r="39" spans="2:11" ht="15" customHeight="1" hidden="1">
      <c r="B39" s="113" t="s">
        <v>122</v>
      </c>
      <c r="C39" s="106"/>
      <c r="D39" s="48"/>
      <c r="E39" s="48"/>
      <c r="F39" s="48"/>
      <c r="G39" s="48"/>
      <c r="H39" s="48"/>
      <c r="I39" s="48"/>
      <c r="J39" s="48"/>
      <c r="K39" s="48"/>
    </row>
    <row r="40" spans="2:11" ht="15" customHeight="1">
      <c r="B40" s="58" t="s">
        <v>355</v>
      </c>
      <c r="C40" s="106"/>
      <c r="D40" s="48">
        <v>1254281</v>
      </c>
      <c r="E40" s="48">
        <v>8406</v>
      </c>
      <c r="F40" s="48"/>
      <c r="G40" s="48">
        <v>0</v>
      </c>
      <c r="H40" s="48">
        <v>5286861</v>
      </c>
      <c r="I40" s="48">
        <v>6549548</v>
      </c>
      <c r="J40" s="48">
        <v>25096</v>
      </c>
      <c r="K40" s="48">
        <v>6574644</v>
      </c>
    </row>
    <row r="41" spans="2:11" ht="15" customHeight="1" hidden="1">
      <c r="B41" s="111" t="s">
        <v>123</v>
      </c>
      <c r="C41" s="106"/>
      <c r="D41" s="48"/>
      <c r="E41" s="48"/>
      <c r="F41" s="48"/>
      <c r="G41" s="48"/>
      <c r="H41" s="110"/>
      <c r="I41" s="48">
        <v>0</v>
      </c>
      <c r="J41" s="48"/>
      <c r="K41" s="116">
        <v>0</v>
      </c>
    </row>
    <row r="42" spans="2:11" ht="19.5" customHeight="1">
      <c r="B42" s="104" t="s">
        <v>168</v>
      </c>
      <c r="C42" s="106"/>
      <c r="D42" s="48"/>
      <c r="E42" s="108"/>
      <c r="F42" s="108">
        <v>0</v>
      </c>
      <c r="G42" s="48"/>
      <c r="H42" s="108">
        <v>6392.59101</v>
      </c>
      <c r="I42" s="108">
        <v>6392.59101</v>
      </c>
      <c r="J42" s="108"/>
      <c r="K42" s="108">
        <v>6392.59101</v>
      </c>
    </row>
    <row r="43" spans="2:11" ht="15" customHeight="1" hidden="1">
      <c r="B43" s="111" t="s">
        <v>124</v>
      </c>
      <c r="C43" s="106"/>
      <c r="D43" s="48"/>
      <c r="E43" s="48"/>
      <c r="F43" s="48"/>
      <c r="G43" s="48"/>
      <c r="H43" s="108">
        <v>367036</v>
      </c>
      <c r="I43" s="108">
        <v>367036</v>
      </c>
      <c r="J43" s="108"/>
      <c r="K43" s="108">
        <v>367036</v>
      </c>
    </row>
    <row r="44" spans="2:11" ht="15" customHeight="1" hidden="1">
      <c r="B44" s="58" t="s">
        <v>125</v>
      </c>
      <c r="C44" s="106"/>
      <c r="D44" s="48">
        <v>0</v>
      </c>
      <c r="E44" s="48">
        <v>0</v>
      </c>
      <c r="F44" s="48">
        <v>0</v>
      </c>
      <c r="G44" s="48">
        <v>0</v>
      </c>
      <c r="H44" s="108">
        <v>373428.59101</v>
      </c>
      <c r="I44" s="108">
        <v>373428.59101</v>
      </c>
      <c r="J44" s="108"/>
      <c r="K44" s="108">
        <v>373428.59101</v>
      </c>
    </row>
    <row r="45" spans="2:11" ht="24.75" customHeight="1" hidden="1">
      <c r="B45" s="114" t="s">
        <v>126</v>
      </c>
      <c r="C45" s="106"/>
      <c r="D45" s="48"/>
      <c r="E45" s="48"/>
      <c r="F45" s="48"/>
      <c r="G45" s="48"/>
      <c r="H45" s="108"/>
      <c r="I45" s="108"/>
      <c r="J45" s="108">
        <v>-243376</v>
      </c>
      <c r="K45" s="108">
        <v>-243376</v>
      </c>
    </row>
    <row r="46" spans="2:11" ht="15" customHeight="1" hidden="1">
      <c r="B46" s="114" t="s">
        <v>147</v>
      </c>
      <c r="C46" s="106"/>
      <c r="D46" s="48"/>
      <c r="E46" s="48"/>
      <c r="F46" s="48"/>
      <c r="G46" s="48"/>
      <c r="H46" s="108"/>
      <c r="I46" s="108"/>
      <c r="J46" s="108">
        <v>-35501</v>
      </c>
      <c r="K46" s="108">
        <v>-35501</v>
      </c>
    </row>
    <row r="47" spans="2:11" ht="15" customHeight="1" hidden="1">
      <c r="B47" s="58" t="s">
        <v>118</v>
      </c>
      <c r="C47" s="106"/>
      <c r="D47" s="48"/>
      <c r="E47" s="48"/>
      <c r="F47" s="48"/>
      <c r="G47" s="48"/>
      <c r="H47" s="108"/>
      <c r="I47" s="108"/>
      <c r="J47" s="108"/>
      <c r="K47" s="108">
        <v>0</v>
      </c>
    </row>
    <row r="48" spans="2:11" ht="15" customHeight="1" hidden="1">
      <c r="B48" s="58" t="s">
        <v>47</v>
      </c>
      <c r="C48" s="106"/>
      <c r="D48" s="48">
        <v>1254281</v>
      </c>
      <c r="E48" s="48">
        <v>8406</v>
      </c>
      <c r="F48" s="48">
        <v>0</v>
      </c>
      <c r="G48" s="48">
        <v>0</v>
      </c>
      <c r="H48" s="48">
        <v>5660289.59101</v>
      </c>
      <c r="I48" s="48">
        <v>6929369.182019999</v>
      </c>
      <c r="J48" s="48">
        <v>-253781</v>
      </c>
      <c r="K48" s="48">
        <v>6669195.59101</v>
      </c>
    </row>
    <row r="49" spans="2:11" ht="15" customHeight="1">
      <c r="B49" s="111" t="s">
        <v>124</v>
      </c>
      <c r="C49" s="106"/>
      <c r="D49" s="48"/>
      <c r="E49" s="48"/>
      <c r="F49" s="48"/>
      <c r="G49" s="48"/>
      <c r="H49" s="108">
        <v>515986.5787599999</v>
      </c>
      <c r="I49" s="108">
        <v>515986.5787599999</v>
      </c>
      <c r="J49" s="108"/>
      <c r="K49" s="108">
        <v>515986.5787599999</v>
      </c>
    </row>
    <row r="50" spans="2:11" s="16" customFormat="1" ht="15" customHeight="1">
      <c r="B50" s="58" t="s">
        <v>1</v>
      </c>
      <c r="C50" s="117"/>
      <c r="D50" s="118"/>
      <c r="E50" s="48">
        <v>0</v>
      </c>
      <c r="F50" s="48">
        <v>0</v>
      </c>
      <c r="G50" s="118"/>
      <c r="H50" s="48">
        <v>522379.16976999986</v>
      </c>
      <c r="I50" s="48">
        <v>522379.16976999986</v>
      </c>
      <c r="J50" s="48">
        <v>0</v>
      </c>
      <c r="K50" s="48">
        <v>522379.16976999986</v>
      </c>
    </row>
    <row r="51" spans="2:11" s="16" customFormat="1" ht="22.5" customHeight="1">
      <c r="B51" s="114" t="s">
        <v>201</v>
      </c>
      <c r="C51" s="117"/>
      <c r="D51" s="118"/>
      <c r="E51" s="108"/>
      <c r="F51" s="118"/>
      <c r="G51" s="118"/>
      <c r="H51" s="108"/>
      <c r="I51" s="108">
        <v>0</v>
      </c>
      <c r="J51" s="108"/>
      <c r="K51" s="108">
        <v>0</v>
      </c>
    </row>
    <row r="52" spans="2:12" s="17" customFormat="1" ht="15" customHeight="1">
      <c r="B52" s="119" t="s">
        <v>174</v>
      </c>
      <c r="C52" s="120"/>
      <c r="D52" s="120"/>
      <c r="E52" s="120"/>
      <c r="F52" s="120"/>
      <c r="G52" s="120"/>
      <c r="H52" s="108"/>
      <c r="I52" s="48">
        <v>0</v>
      </c>
      <c r="J52" s="108">
        <v>-1202</v>
      </c>
      <c r="K52" s="108">
        <v>-1202</v>
      </c>
      <c r="L52" s="149"/>
    </row>
    <row r="53" spans="2:11" s="17" customFormat="1" ht="13.5" customHeight="1">
      <c r="B53" s="114" t="s">
        <v>200</v>
      </c>
      <c r="C53" s="120"/>
      <c r="D53" s="120"/>
      <c r="E53" s="120"/>
      <c r="F53" s="120"/>
      <c r="G53" s="120"/>
      <c r="H53" s="108">
        <v>18439</v>
      </c>
      <c r="I53" s="108">
        <v>18439</v>
      </c>
      <c r="J53" s="108">
        <v>-9182</v>
      </c>
      <c r="K53" s="108">
        <v>9257</v>
      </c>
    </row>
    <row r="54" spans="2:12" s="7" customFormat="1" ht="15" customHeight="1">
      <c r="B54" s="58" t="s">
        <v>367</v>
      </c>
      <c r="C54" s="74"/>
      <c r="D54" s="48">
        <v>1254281</v>
      </c>
      <c r="E54" s="48">
        <v>8406</v>
      </c>
      <c r="F54" s="48">
        <v>0</v>
      </c>
      <c r="G54" s="48">
        <v>0</v>
      </c>
      <c r="H54" s="48">
        <v>5827679.16977</v>
      </c>
      <c r="I54" s="48">
        <v>7090366.16977</v>
      </c>
      <c r="J54" s="48">
        <v>14712</v>
      </c>
      <c r="K54" s="48">
        <v>7105078.16977</v>
      </c>
      <c r="L54" s="60"/>
    </row>
    <row r="55" spans="2:11" s="7" customFormat="1" ht="15" customHeight="1">
      <c r="B55" s="58" t="s">
        <v>199</v>
      </c>
      <c r="C55" s="74"/>
      <c r="D55" s="48">
        <v>1254281</v>
      </c>
      <c r="E55" s="48">
        <v>10650</v>
      </c>
      <c r="F55" s="48"/>
      <c r="G55" s="48"/>
      <c r="H55" s="48">
        <v>17946811</v>
      </c>
      <c r="I55" s="48">
        <v>19211742</v>
      </c>
      <c r="J55" s="48">
        <v>124564</v>
      </c>
      <c r="K55" s="48">
        <v>19336306</v>
      </c>
    </row>
    <row r="56" spans="2:11" s="7" customFormat="1" ht="15" customHeight="1">
      <c r="B56" s="111" t="s">
        <v>168</v>
      </c>
      <c r="C56" s="74"/>
      <c r="D56" s="48"/>
      <c r="E56" s="108"/>
      <c r="F56" s="48"/>
      <c r="G56" s="48"/>
      <c r="H56" s="108"/>
      <c r="I56" s="108">
        <v>0</v>
      </c>
      <c r="J56" s="108">
        <v>41150</v>
      </c>
      <c r="K56" s="108">
        <v>41150</v>
      </c>
    </row>
    <row r="57" spans="2:11" s="7" customFormat="1" ht="15" customHeight="1">
      <c r="B57" s="111" t="s">
        <v>124</v>
      </c>
      <c r="C57" s="74"/>
      <c r="D57" s="48"/>
      <c r="E57" s="48"/>
      <c r="F57" s="48"/>
      <c r="G57" s="48"/>
      <c r="H57" s="108">
        <v>661572</v>
      </c>
      <c r="I57" s="108">
        <v>661572</v>
      </c>
      <c r="J57" s="108">
        <v>-1816</v>
      </c>
      <c r="K57" s="108">
        <v>659756</v>
      </c>
    </row>
    <row r="58" spans="2:11" s="7" customFormat="1" ht="15" customHeight="1">
      <c r="B58" s="58" t="s">
        <v>1</v>
      </c>
      <c r="C58" s="74"/>
      <c r="D58" s="48"/>
      <c r="E58" s="48"/>
      <c r="F58" s="48"/>
      <c r="G58" s="48"/>
      <c r="H58" s="108">
        <v>661572</v>
      </c>
      <c r="I58" s="108">
        <v>661572</v>
      </c>
      <c r="J58" s="108">
        <v>-1816</v>
      </c>
      <c r="K58" s="108">
        <v>659756</v>
      </c>
    </row>
    <row r="59" spans="2:11" s="7" customFormat="1" ht="23.25" customHeight="1">
      <c r="B59" s="114" t="s">
        <v>201</v>
      </c>
      <c r="C59" s="74"/>
      <c r="D59" s="48"/>
      <c r="E59" s="108"/>
      <c r="F59" s="48"/>
      <c r="G59" s="48"/>
      <c r="H59" s="108"/>
      <c r="I59" s="48"/>
      <c r="J59" s="108"/>
      <c r="K59" s="121"/>
    </row>
    <row r="60" spans="2:11" s="7" customFormat="1" ht="15" customHeight="1">
      <c r="B60" s="119" t="s">
        <v>174</v>
      </c>
      <c r="C60" s="74"/>
      <c r="D60" s="48"/>
      <c r="E60" s="48"/>
      <c r="F60" s="48"/>
      <c r="G60" s="48"/>
      <c r="H60" s="48"/>
      <c r="I60" s="48"/>
      <c r="J60" s="108">
        <v>-4487</v>
      </c>
      <c r="K60" s="108">
        <v>-4487</v>
      </c>
    </row>
    <row r="61" spans="2:11" s="7" customFormat="1" ht="15" customHeight="1">
      <c r="B61" s="114" t="s">
        <v>200</v>
      </c>
      <c r="C61" s="74"/>
      <c r="D61" s="48"/>
      <c r="E61" s="48"/>
      <c r="F61" s="48"/>
      <c r="G61" s="48"/>
      <c r="H61" s="108"/>
      <c r="I61" s="108">
        <v>0</v>
      </c>
      <c r="J61" s="108"/>
      <c r="K61" s="108">
        <v>0</v>
      </c>
    </row>
    <row r="62" spans="2:11" s="7" customFormat="1" ht="15" customHeight="1">
      <c r="B62" s="58" t="s">
        <v>368</v>
      </c>
      <c r="C62" s="74"/>
      <c r="D62" s="48">
        <v>1254281</v>
      </c>
      <c r="E62" s="48">
        <v>10650</v>
      </c>
      <c r="F62" s="48"/>
      <c r="G62" s="48">
        <v>0</v>
      </c>
      <c r="H62" s="48">
        <v>18608383</v>
      </c>
      <c r="I62" s="48">
        <v>19873314</v>
      </c>
      <c r="J62" s="48">
        <v>159411</v>
      </c>
      <c r="K62" s="48">
        <v>20032724</v>
      </c>
    </row>
    <row r="63" spans="2:11" s="7" customFormat="1" ht="15" customHeight="1">
      <c r="B63" s="58"/>
      <c r="C63" s="74"/>
      <c r="D63" s="48"/>
      <c r="E63" s="48"/>
      <c r="F63" s="48"/>
      <c r="G63" s="48"/>
      <c r="H63" s="48"/>
      <c r="I63" s="48"/>
      <c r="J63" s="48"/>
      <c r="K63" s="48"/>
    </row>
    <row r="64" spans="2:11" s="7" customFormat="1" ht="15" customHeight="1">
      <c r="B64" s="58"/>
      <c r="C64" s="74"/>
      <c r="D64" s="48"/>
      <c r="E64" s="48"/>
      <c r="F64" s="48"/>
      <c r="G64" s="48"/>
      <c r="H64" s="48"/>
      <c r="I64" s="48"/>
      <c r="J64" s="48"/>
      <c r="K64" s="48"/>
    </row>
    <row r="65" spans="2:11" s="7" customFormat="1" ht="15" customHeight="1">
      <c r="B65" s="58"/>
      <c r="C65" s="74"/>
      <c r="D65" s="48"/>
      <c r="E65" s="48"/>
      <c r="F65" s="48"/>
      <c r="G65" s="48"/>
      <c r="H65" s="48"/>
      <c r="I65" s="48"/>
      <c r="J65" s="48"/>
      <c r="K65" s="48"/>
    </row>
    <row r="66" spans="2:11" s="7" customFormat="1" ht="15" customHeight="1">
      <c r="B66" s="58"/>
      <c r="D66" s="8"/>
      <c r="E66" s="8"/>
      <c r="F66" s="8"/>
      <c r="G66" s="8"/>
      <c r="H66" s="8"/>
      <c r="I66" s="9"/>
      <c r="J66" s="8"/>
      <c r="K66" s="9"/>
    </row>
    <row r="67" spans="2:11" s="7" customFormat="1" ht="15" customHeight="1">
      <c r="B67" s="58"/>
      <c r="H67" s="8"/>
      <c r="I67" s="9"/>
      <c r="J67" s="8"/>
      <c r="K67" s="9"/>
    </row>
    <row r="68" spans="2:10" s="7" customFormat="1" ht="15" customHeight="1">
      <c r="B68" s="103" t="s">
        <v>370</v>
      </c>
      <c r="C68" s="85"/>
      <c r="D68" s="272" t="s">
        <v>371</v>
      </c>
      <c r="E68" s="272"/>
      <c r="I68" s="8"/>
      <c r="J68" s="8"/>
    </row>
    <row r="69" spans="2:11" s="7" customFormat="1" ht="15" customHeight="1">
      <c r="B69" s="27"/>
      <c r="C69" s="85"/>
      <c r="D69" s="40"/>
      <c r="E69" s="30"/>
      <c r="H69" s="8"/>
      <c r="J69" s="8"/>
      <c r="K69" s="8"/>
    </row>
    <row r="70" spans="2:10" s="7" customFormat="1" ht="15" customHeight="1">
      <c r="B70" s="103" t="s">
        <v>12</v>
      </c>
      <c r="C70" s="85"/>
      <c r="D70" s="272" t="s">
        <v>128</v>
      </c>
      <c r="E70" s="272"/>
      <c r="H70" s="8"/>
      <c r="J70" s="9"/>
    </row>
    <row r="71" spans="2:5" s="7" customFormat="1" ht="15" customHeight="1">
      <c r="B71" s="10"/>
      <c r="C71" s="19"/>
      <c r="D71" s="20"/>
      <c r="E71" s="20"/>
    </row>
    <row r="72" spans="2:10" s="7" customFormat="1" ht="15" customHeight="1">
      <c r="B72" s="4"/>
      <c r="C72" s="19"/>
      <c r="D72" s="20"/>
      <c r="E72" s="20"/>
      <c r="J72" s="8"/>
    </row>
    <row r="73" s="7" customFormat="1" ht="15" customHeight="1"/>
    <row r="74" spans="4:8" s="2" customFormat="1" ht="15" customHeight="1">
      <c r="D74" s="5"/>
      <c r="H74" s="9"/>
    </row>
    <row r="75" s="7" customFormat="1" ht="15" customHeight="1">
      <c r="D75" s="21"/>
    </row>
    <row r="76" spans="4:8" s="7" customFormat="1" ht="15" customHeight="1">
      <c r="D76" s="21"/>
      <c r="F76" s="9"/>
      <c r="H76" s="9"/>
    </row>
    <row r="77" spans="4:8" s="7" customFormat="1" ht="15" customHeight="1">
      <c r="D77" s="21"/>
      <c r="F77" s="22"/>
      <c r="H77" s="9"/>
    </row>
    <row r="78" spans="4:8" s="2" customFormat="1" ht="15" customHeight="1">
      <c r="D78" s="5"/>
      <c r="F78" s="3"/>
      <c r="H78" s="6"/>
    </row>
    <row r="79" s="7" customFormat="1" ht="15" customHeight="1">
      <c r="D79" s="21"/>
    </row>
    <row r="80" s="2" customFormat="1" ht="15" customHeight="1">
      <c r="D80" s="5"/>
    </row>
    <row r="81" s="7" customFormat="1" ht="15" customHeight="1">
      <c r="D81" s="21"/>
    </row>
    <row r="82" spans="4:8" s="7" customFormat="1" ht="15" customHeight="1">
      <c r="D82" s="21"/>
      <c r="F82" s="9"/>
      <c r="H82" s="9"/>
    </row>
    <row r="83" spans="4:6" s="7" customFormat="1" ht="15" customHeight="1">
      <c r="D83" s="21"/>
      <c r="F83" s="22"/>
    </row>
    <row r="84" spans="4:8" s="2" customFormat="1" ht="15" customHeight="1">
      <c r="D84" s="5"/>
      <c r="F84" s="5"/>
      <c r="H84" s="6"/>
    </row>
    <row r="85" spans="4:8" s="7" customFormat="1" ht="15" customHeight="1">
      <c r="D85" s="21"/>
      <c r="F85" s="21"/>
      <c r="H85" s="9"/>
    </row>
    <row r="86" spans="4:8" s="7" customFormat="1" ht="15" customHeight="1">
      <c r="D86" s="21"/>
      <c r="H86" s="8"/>
    </row>
    <row r="87" s="7" customFormat="1" ht="15" customHeight="1">
      <c r="D87" s="21"/>
    </row>
    <row r="88" s="7" customFormat="1" ht="15" customHeight="1">
      <c r="D88" s="23"/>
    </row>
    <row r="89" s="7" customFormat="1" ht="15" customHeight="1">
      <c r="F89" s="8"/>
    </row>
    <row r="90" s="7" customFormat="1" ht="15" customHeight="1"/>
    <row r="91" s="7" customFormat="1" ht="15" customHeight="1"/>
    <row r="92" spans="4:6" s="7" customFormat="1" ht="15" customHeight="1">
      <c r="D92" s="9"/>
      <c r="F92" s="9"/>
    </row>
    <row r="93" spans="4:6" s="7" customFormat="1" ht="15" customHeight="1">
      <c r="D93" s="21"/>
      <c r="E93" s="21"/>
      <c r="F93" s="21"/>
    </row>
    <row r="94" spans="4:6" s="7" customFormat="1" ht="15" customHeight="1">
      <c r="D94" s="21"/>
      <c r="E94" s="21"/>
      <c r="F94" s="21"/>
    </row>
    <row r="95" s="7" customFormat="1" ht="15" customHeight="1"/>
    <row r="96" s="7" customFormat="1" ht="15" customHeight="1"/>
    <row r="97" s="7" customFormat="1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6">
    <mergeCell ref="D68:E68"/>
    <mergeCell ref="D70:E70"/>
    <mergeCell ref="B7:B10"/>
    <mergeCell ref="D7:I9"/>
    <mergeCell ref="J7:J10"/>
    <mergeCell ref="K7:K10"/>
  </mergeCells>
  <printOptions/>
  <pageMargins left="0" right="0" top="0.984251968503937" bottom="0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5"/>
  <sheetViews>
    <sheetView zoomScalePageLayoutView="0" workbookViewId="0" topLeftCell="A10">
      <selection activeCell="B49" sqref="B49"/>
    </sheetView>
  </sheetViews>
  <sheetFormatPr defaultColWidth="9.00390625" defaultRowHeight="12.75"/>
  <cols>
    <col min="1" max="1" width="4.625" style="18" customWidth="1"/>
    <col min="2" max="2" width="54.125" style="18" customWidth="1"/>
    <col min="3" max="3" width="19.375" style="18" customWidth="1"/>
    <col min="4" max="4" width="5.125" style="18" customWidth="1"/>
    <col min="5" max="5" width="22.375" style="18" hidden="1" customWidth="1"/>
    <col min="6" max="6" width="9.00390625" style="18" customWidth="1"/>
    <col min="7" max="7" width="13.625" style="18" customWidth="1"/>
    <col min="8" max="16384" width="9.125" style="18" customWidth="1"/>
  </cols>
  <sheetData>
    <row r="1" ht="29.25" customHeight="1">
      <c r="B1" s="24" t="s">
        <v>210</v>
      </c>
    </row>
    <row r="2" spans="2:5" ht="15.75">
      <c r="B2" s="286" t="s">
        <v>211</v>
      </c>
      <c r="C2" s="286"/>
      <c r="D2" s="286"/>
      <c r="E2" s="286"/>
    </row>
    <row r="3" spans="2:5" ht="12.75">
      <c r="B3" s="156"/>
      <c r="C3" s="157" t="s">
        <v>373</v>
      </c>
      <c r="D3" s="157"/>
      <c r="E3" s="157" t="s">
        <v>212</v>
      </c>
    </row>
    <row r="4" spans="2:5" ht="13.5" thickBot="1">
      <c r="B4" s="156"/>
      <c r="C4" s="158" t="s">
        <v>213</v>
      </c>
      <c r="D4" s="157"/>
      <c r="E4" s="158" t="s">
        <v>213</v>
      </c>
    </row>
    <row r="5" spans="2:5" ht="12.75">
      <c r="B5" s="156"/>
      <c r="C5" s="159"/>
      <c r="D5" s="157"/>
      <c r="E5" s="159"/>
    </row>
    <row r="6" spans="2:5" ht="12.75">
      <c r="B6" s="160" t="s">
        <v>214</v>
      </c>
      <c r="C6" s="161"/>
      <c r="D6" s="160"/>
      <c r="E6" s="161"/>
    </row>
    <row r="7" spans="2:5" ht="12.75">
      <c r="B7" s="160" t="s">
        <v>215</v>
      </c>
      <c r="C7" s="161"/>
      <c r="D7" s="160"/>
      <c r="E7" s="161"/>
    </row>
    <row r="8" spans="2:5" ht="12.75">
      <c r="B8" s="160" t="s">
        <v>216</v>
      </c>
      <c r="C8" s="161"/>
      <c r="D8" s="160"/>
      <c r="E8" s="161"/>
    </row>
    <row r="9" spans="2:5" ht="12.75">
      <c r="B9" s="160" t="s">
        <v>217</v>
      </c>
      <c r="C9" s="161"/>
      <c r="D9" s="160"/>
      <c r="E9" s="161"/>
    </row>
    <row r="10" spans="2:5" ht="25.5">
      <c r="B10" s="160" t="s">
        <v>218</v>
      </c>
      <c r="C10" s="161"/>
      <c r="D10" s="160"/>
      <c r="E10" s="161"/>
    </row>
    <row r="11" spans="2:5" ht="12.75">
      <c r="B11" s="160" t="s">
        <v>219</v>
      </c>
      <c r="C11" s="161"/>
      <c r="D11" s="160"/>
      <c r="E11" s="161"/>
    </row>
    <row r="12" spans="2:5" ht="13.5" thickBot="1">
      <c r="B12" s="160" t="s">
        <v>220</v>
      </c>
      <c r="C12" s="161"/>
      <c r="D12" s="160"/>
      <c r="E12" s="161"/>
    </row>
    <row r="13" spans="2:5" ht="15" customHeight="1" thickBot="1">
      <c r="B13" s="160"/>
      <c r="C13" s="162">
        <f>SUM(C6:C12)</f>
        <v>0</v>
      </c>
      <c r="D13" s="163"/>
      <c r="E13" s="162">
        <f>SUM(E6:E12)</f>
        <v>0</v>
      </c>
    </row>
    <row r="14" spans="2:5" ht="13.5" thickTop="1">
      <c r="B14" s="160"/>
      <c r="C14" s="164"/>
      <c r="D14" s="163"/>
      <c r="E14" s="164"/>
    </row>
    <row r="15" spans="2:5" ht="15.75">
      <c r="B15" s="286" t="s">
        <v>221</v>
      </c>
      <c r="C15" s="286" t="s">
        <v>222</v>
      </c>
      <c r="D15" s="286"/>
      <c r="E15" s="286" t="s">
        <v>223</v>
      </c>
    </row>
    <row r="16" spans="2:5" ht="15.75">
      <c r="B16" s="155"/>
      <c r="C16" s="157" t="str">
        <f>C3</f>
        <v>6 мес 2014</v>
      </c>
      <c r="D16" s="157"/>
      <c r="E16" s="157" t="str">
        <f>E3</f>
        <v>9 мес 2011</v>
      </c>
    </row>
    <row r="17" spans="2:5" ht="13.5" thickBot="1">
      <c r="B17" s="165"/>
      <c r="C17" s="158" t="s">
        <v>213</v>
      </c>
      <c r="D17" s="157"/>
      <c r="E17" s="158" t="s">
        <v>213</v>
      </c>
    </row>
    <row r="18" spans="2:6" ht="12.75">
      <c r="B18" s="166" t="s">
        <v>224</v>
      </c>
      <c r="C18" s="167"/>
      <c r="D18" s="168"/>
      <c r="E18" s="167"/>
      <c r="F18" s="167"/>
    </row>
    <row r="19" spans="2:6" ht="12.75">
      <c r="B19" s="166" t="s">
        <v>225</v>
      </c>
      <c r="C19" s="167"/>
      <c r="D19" s="168"/>
      <c r="E19" s="167"/>
      <c r="F19" s="167"/>
    </row>
    <row r="20" spans="2:6" ht="12.75">
      <c r="B20" s="166" t="s">
        <v>226</v>
      </c>
      <c r="C20" s="167"/>
      <c r="D20" s="168"/>
      <c r="E20" s="167"/>
      <c r="F20" s="167"/>
    </row>
    <row r="21" spans="2:6" ht="12.75">
      <c r="B21" s="166" t="s">
        <v>227</v>
      </c>
      <c r="C21" s="167"/>
      <c r="D21" s="168"/>
      <c r="E21" s="167"/>
      <c r="F21" s="167"/>
    </row>
    <row r="22" spans="2:6" ht="12.75">
      <c r="B22" s="166" t="s">
        <v>228</v>
      </c>
      <c r="C22" s="167"/>
      <c r="D22" s="168"/>
      <c r="E22" s="167"/>
      <c r="F22" s="167"/>
    </row>
    <row r="23" spans="2:6" ht="12.75">
      <c r="B23" s="166" t="s">
        <v>229</v>
      </c>
      <c r="C23" s="167"/>
      <c r="D23" s="168"/>
      <c r="E23" s="167"/>
      <c r="F23" s="167"/>
    </row>
    <row r="24" spans="2:6" ht="12.75">
      <c r="B24" s="169" t="s">
        <v>230</v>
      </c>
      <c r="C24" s="167"/>
      <c r="D24" s="168"/>
      <c r="E24" s="167"/>
      <c r="F24" s="167"/>
    </row>
    <row r="25" spans="2:7" ht="12.75">
      <c r="B25" s="169" t="s">
        <v>231</v>
      </c>
      <c r="C25" s="167">
        <f>опу1!D6</f>
        <v>118434.83149</v>
      </c>
      <c r="D25" s="168"/>
      <c r="E25" s="167">
        <f>'[1]опу1'!G8</f>
        <v>284373</v>
      </c>
      <c r="F25" s="167"/>
      <c r="G25" s="170"/>
    </row>
    <row r="26" spans="2:7" ht="9" customHeight="1" thickBot="1">
      <c r="B26" s="166" t="s">
        <v>232</v>
      </c>
      <c r="C26" s="161"/>
      <c r="D26" s="160"/>
      <c r="E26" s="161"/>
      <c r="F26" s="161"/>
      <c r="G26" s="170"/>
    </row>
    <row r="27" spans="2:7" ht="13.5" thickBot="1">
      <c r="B27" s="166"/>
      <c r="C27" s="162">
        <f>SUM(C18:C25)</f>
        <v>118434.83149</v>
      </c>
      <c r="D27" s="163"/>
      <c r="E27" s="162">
        <f>SUM(E18:E25)</f>
        <v>284373</v>
      </c>
      <c r="G27" s="170"/>
    </row>
    <row r="28" spans="2:7" ht="13.5" thickTop="1">
      <c r="B28" s="166"/>
      <c r="C28" s="171"/>
      <c r="D28" s="168"/>
      <c r="E28" s="171"/>
      <c r="G28" s="170"/>
    </row>
    <row r="29" spans="2:7" ht="12.75">
      <c r="B29" s="172"/>
      <c r="C29" s="171"/>
      <c r="D29" s="168"/>
      <c r="E29" s="171"/>
      <c r="G29" s="170"/>
    </row>
    <row r="30" ht="12.75">
      <c r="G30" s="170"/>
    </row>
    <row r="31" spans="2:7" ht="15.75">
      <c r="B31" s="286" t="s">
        <v>233</v>
      </c>
      <c r="C31" s="286"/>
      <c r="D31" s="286"/>
      <c r="E31" s="286"/>
      <c r="G31" s="170"/>
    </row>
    <row r="32" spans="2:7" ht="12.75">
      <c r="B32" s="156"/>
      <c r="C32" s="157" t="str">
        <f>C16</f>
        <v>6 мес 2014</v>
      </c>
      <c r="D32" s="157"/>
      <c r="E32" s="157" t="str">
        <f>E16</f>
        <v>9 мес 2011</v>
      </c>
      <c r="G32" s="170"/>
    </row>
    <row r="33" spans="2:7" ht="13.5" thickBot="1">
      <c r="B33" s="160"/>
      <c r="C33" s="173" t="s">
        <v>213</v>
      </c>
      <c r="D33" s="92"/>
      <c r="E33" s="173" t="s">
        <v>213</v>
      </c>
      <c r="G33" s="170"/>
    </row>
    <row r="34" spans="2:7" ht="12.75">
      <c r="B34" s="163"/>
      <c r="C34" s="160"/>
      <c r="D34" s="174"/>
      <c r="E34" s="160"/>
      <c r="G34" s="170"/>
    </row>
    <row r="35" spans="2:7" ht="12.75">
      <c r="B35" s="160" t="s">
        <v>304</v>
      </c>
      <c r="C35" s="161">
        <v>542</v>
      </c>
      <c r="D35" s="174"/>
      <c r="E35" s="161"/>
      <c r="F35" s="161"/>
      <c r="G35" s="170"/>
    </row>
    <row r="36" spans="2:7" ht="12.75">
      <c r="B36" s="160" t="s">
        <v>207</v>
      </c>
      <c r="C36" s="161"/>
      <c r="D36" s="174"/>
      <c r="E36" s="161"/>
      <c r="F36" s="161"/>
      <c r="G36" s="170"/>
    </row>
    <row r="37" spans="2:7" ht="12.75">
      <c r="B37" s="160" t="s">
        <v>234</v>
      </c>
      <c r="C37" s="167"/>
      <c r="D37" s="167"/>
      <c r="E37" s="167">
        <f>'[1]опу1'!G11</f>
        <v>8021</v>
      </c>
      <c r="F37" s="161"/>
      <c r="G37" s="170"/>
    </row>
    <row r="38" spans="2:7" ht="12.75">
      <c r="B38" s="160" t="s">
        <v>235</v>
      </c>
      <c r="C38" s="167"/>
      <c r="D38" s="167"/>
      <c r="E38" s="167"/>
      <c r="F38" s="161"/>
      <c r="G38" s="170"/>
    </row>
    <row r="39" spans="3:7" ht="13.5" thickBot="1">
      <c r="C39" s="161"/>
      <c r="D39" s="160"/>
      <c r="E39" s="161"/>
      <c r="G39" s="170"/>
    </row>
    <row r="40" spans="2:7" ht="13.5" thickBot="1">
      <c r="B40" s="160"/>
      <c r="C40" s="162">
        <f>SUM(C31:C38)</f>
        <v>542</v>
      </c>
      <c r="D40" s="163"/>
      <c r="E40" s="162">
        <f>SUM(E31:E38)</f>
        <v>8021</v>
      </c>
      <c r="G40" s="170"/>
    </row>
    <row r="41" spans="3:7" ht="13.5" thickTop="1">
      <c r="C41" s="175"/>
      <c r="E41" s="170"/>
      <c r="G41" s="170"/>
    </row>
    <row r="42" spans="3:7" ht="12.75">
      <c r="C42" s="175"/>
      <c r="G42" s="170"/>
    </row>
    <row r="43" spans="2:7" ht="15.75">
      <c r="B43" s="286" t="s">
        <v>236</v>
      </c>
      <c r="C43" s="286"/>
      <c r="D43" s="286"/>
      <c r="E43" s="286"/>
      <c r="G43" s="170"/>
    </row>
    <row r="44" spans="2:7" ht="18.75">
      <c r="B44" s="176"/>
      <c r="G44" s="170"/>
    </row>
    <row r="45" spans="2:7" ht="12.75">
      <c r="B45" s="156"/>
      <c r="C45" s="157" t="str">
        <f>C32</f>
        <v>6 мес 2014</v>
      </c>
      <c r="D45" s="157"/>
      <c r="E45" s="157" t="str">
        <f>E32</f>
        <v>9 мес 2011</v>
      </c>
      <c r="G45" s="170"/>
    </row>
    <row r="46" spans="2:7" ht="13.5" thickBot="1">
      <c r="B46" s="156"/>
      <c r="C46" s="173" t="s">
        <v>213</v>
      </c>
      <c r="D46" s="92"/>
      <c r="E46" s="173" t="s">
        <v>213</v>
      </c>
      <c r="G46" s="170"/>
    </row>
    <row r="47" spans="2:7" ht="25.5">
      <c r="B47" s="160" t="s">
        <v>237</v>
      </c>
      <c r="C47" s="177"/>
      <c r="D47" s="178"/>
      <c r="E47" s="167"/>
      <c r="F47" s="177"/>
      <c r="G47" s="177"/>
    </row>
    <row r="48" spans="2:7" ht="12.75">
      <c r="B48" s="160" t="s">
        <v>238</v>
      </c>
      <c r="C48" s="177"/>
      <c r="D48" s="178"/>
      <c r="E48" s="167"/>
      <c r="F48" s="177"/>
      <c r="G48" s="177"/>
    </row>
    <row r="49" spans="2:7" ht="25.5">
      <c r="B49" s="160" t="s">
        <v>239</v>
      </c>
      <c r="C49" s="177"/>
      <c r="D49" s="178"/>
      <c r="E49" s="167"/>
      <c r="F49" s="177"/>
      <c r="G49" s="177"/>
    </row>
    <row r="50" spans="2:7" ht="12.75">
      <c r="B50" s="160" t="s">
        <v>240</v>
      </c>
      <c r="C50" s="177"/>
      <c r="D50" s="178"/>
      <c r="E50" s="167"/>
      <c r="F50" s="177"/>
      <c r="G50" s="177"/>
    </row>
    <row r="51" spans="2:7" ht="12.75">
      <c r="B51" s="160" t="s">
        <v>241</v>
      </c>
      <c r="C51" s="177"/>
      <c r="D51" s="178"/>
      <c r="E51" s="167"/>
      <c r="F51" s="177"/>
      <c r="G51" s="177"/>
    </row>
    <row r="52" spans="2:7" ht="26.25" thickBot="1">
      <c r="B52" s="160" t="s">
        <v>242</v>
      </c>
      <c r="C52" s="177"/>
      <c r="D52" s="161"/>
      <c r="E52" s="167"/>
      <c r="F52" s="177"/>
      <c r="G52" s="177"/>
    </row>
    <row r="53" spans="2:7" ht="13.5" thickBot="1">
      <c r="B53" s="160"/>
      <c r="C53" s="179"/>
      <c r="D53" s="161"/>
      <c r="E53" s="179"/>
      <c r="G53" s="179"/>
    </row>
    <row r="54" spans="2:7" ht="27" thickBot="1" thickTop="1">
      <c r="B54" s="160" t="s">
        <v>243</v>
      </c>
      <c r="C54" s="179">
        <f>SUM(C47:C53)</f>
        <v>0</v>
      </c>
      <c r="D54" s="161"/>
      <c r="E54" s="179"/>
      <c r="G54" s="179">
        <f>SUM(G47:G53)</f>
        <v>0</v>
      </c>
    </row>
    <row r="55" spans="3:7" ht="13.5" thickTop="1">
      <c r="C55" s="175"/>
      <c r="E55" s="170"/>
      <c r="G55" s="170"/>
    </row>
    <row r="56" spans="2:7" ht="12.75">
      <c r="B56" s="180" t="s">
        <v>244</v>
      </c>
      <c r="G56" s="170"/>
    </row>
    <row r="57" spans="2:7" ht="12.75">
      <c r="B57" s="181"/>
      <c r="G57" s="170"/>
    </row>
    <row r="58" ht="12.75">
      <c r="G58" s="170"/>
    </row>
    <row r="59" spans="2:7" ht="15.75">
      <c r="B59" s="286" t="s">
        <v>245</v>
      </c>
      <c r="C59" s="286"/>
      <c r="D59" s="286"/>
      <c r="E59" s="286"/>
      <c r="G59" s="170"/>
    </row>
    <row r="60" spans="3:7" ht="12.75">
      <c r="C60" s="157" t="str">
        <f>C45</f>
        <v>6 мес 2014</v>
      </c>
      <c r="D60" s="157"/>
      <c r="E60" s="157" t="str">
        <f>E45</f>
        <v>9 мес 2011</v>
      </c>
      <c r="G60" s="170"/>
    </row>
    <row r="61" spans="3:7" ht="13.5" thickBot="1">
      <c r="C61" s="173" t="s">
        <v>213</v>
      </c>
      <c r="D61" s="92"/>
      <c r="E61" s="173" t="s">
        <v>213</v>
      </c>
      <c r="G61" s="170"/>
    </row>
    <row r="62" spans="2:7" ht="12.75">
      <c r="B62" s="166" t="s">
        <v>246</v>
      </c>
      <c r="C62" s="182"/>
      <c r="D62" s="183"/>
      <c r="E62" s="182"/>
      <c r="G62" s="170"/>
    </row>
    <row r="63" spans="2:7" ht="12.75">
      <c r="B63" s="166" t="s">
        <v>247</v>
      </c>
      <c r="C63" s="182"/>
      <c r="D63" s="184"/>
      <c r="E63" s="182"/>
      <c r="G63" s="170"/>
    </row>
    <row r="64" spans="2:7" ht="12.75">
      <c r="B64" s="166" t="s">
        <v>248</v>
      </c>
      <c r="C64" s="182"/>
      <c r="D64" s="185"/>
      <c r="E64" s="182"/>
      <c r="G64" s="170"/>
    </row>
    <row r="65" spans="2:7" ht="12.75">
      <c r="B65" s="166" t="s">
        <v>249</v>
      </c>
      <c r="C65" s="182"/>
      <c r="D65" s="185"/>
      <c r="E65" s="182"/>
      <c r="G65" s="170"/>
    </row>
    <row r="66" spans="2:7" ht="12.75">
      <c r="B66" s="166" t="s">
        <v>250</v>
      </c>
      <c r="C66" s="182"/>
      <c r="D66" s="185"/>
      <c r="E66" s="182"/>
      <c r="G66" s="170"/>
    </row>
    <row r="67" spans="2:7" ht="12.75">
      <c r="B67" s="166" t="s">
        <v>251</v>
      </c>
      <c r="C67" s="182"/>
      <c r="D67" s="185"/>
      <c r="E67" s="182"/>
      <c r="G67" s="170"/>
    </row>
    <row r="68" spans="2:7" ht="12.75">
      <c r="B68" s="166" t="s">
        <v>252</v>
      </c>
      <c r="C68" s="186"/>
      <c r="D68" s="184"/>
      <c r="E68" s="182"/>
      <c r="G68" s="170"/>
    </row>
    <row r="69" spans="3:7" ht="13.5" thickBot="1">
      <c r="C69" s="161"/>
      <c r="D69" s="160"/>
      <c r="E69" s="161"/>
      <c r="G69" s="170"/>
    </row>
    <row r="70" spans="3:7" ht="13.5" thickBot="1">
      <c r="C70" s="162">
        <f>SUM(C62:C68)</f>
        <v>0</v>
      </c>
      <c r="D70" s="163"/>
      <c r="E70" s="162">
        <f>SUM(E62:E68)</f>
        <v>0</v>
      </c>
      <c r="G70" s="170"/>
    </row>
    <row r="71" spans="3:7" ht="13.5" thickTop="1">
      <c r="C71" s="175"/>
      <c r="E71" s="175"/>
      <c r="G71" s="170"/>
    </row>
    <row r="72" spans="2:7" ht="15.75">
      <c r="B72" s="286"/>
      <c r="C72" s="286"/>
      <c r="D72" s="286"/>
      <c r="E72" s="286"/>
      <c r="G72" s="170"/>
    </row>
    <row r="73" spans="3:7" ht="12.75">
      <c r="C73" s="157" t="str">
        <f>C60</f>
        <v>6 мес 2014</v>
      </c>
      <c r="D73" s="157"/>
      <c r="E73" s="157" t="str">
        <f>E60</f>
        <v>9 мес 2011</v>
      </c>
      <c r="G73" s="170"/>
    </row>
    <row r="74" spans="2:7" ht="13.5" thickBot="1">
      <c r="B74" s="187"/>
      <c r="C74" s="173" t="s">
        <v>213</v>
      </c>
      <c r="D74" s="92"/>
      <c r="E74" s="173" t="s">
        <v>213</v>
      </c>
      <c r="G74" s="170"/>
    </row>
    <row r="75" spans="2:7" ht="12.75">
      <c r="B75" s="188"/>
      <c r="G75" s="170"/>
    </row>
    <row r="76" spans="2:7" ht="12.75">
      <c r="B76" s="166" t="s">
        <v>253</v>
      </c>
      <c r="C76" s="177" t="e">
        <f>-#REF!-#REF!</f>
        <v>#REF!</v>
      </c>
      <c r="D76" s="156"/>
      <c r="E76" s="167"/>
      <c r="F76" s="177"/>
      <c r="G76" s="170"/>
    </row>
    <row r="77" spans="2:7" ht="12.75">
      <c r="B77" s="166" t="s">
        <v>254</v>
      </c>
      <c r="C77" s="189"/>
      <c r="D77" s="156"/>
      <c r="E77" s="167"/>
      <c r="G77" s="170"/>
    </row>
    <row r="78" spans="2:7" ht="12.75">
      <c r="B78" s="166" t="s">
        <v>255</v>
      </c>
      <c r="C78" s="189"/>
      <c r="D78" s="156"/>
      <c r="E78" s="167"/>
      <c r="G78" s="170"/>
    </row>
    <row r="79" spans="2:7" ht="12.75">
      <c r="B79" s="166" t="s">
        <v>256</v>
      </c>
      <c r="C79" s="189"/>
      <c r="D79" s="156"/>
      <c r="E79" s="167"/>
      <c r="G79" s="170"/>
    </row>
    <row r="80" spans="2:7" ht="12.75">
      <c r="B80" s="190" t="s">
        <v>257</v>
      </c>
      <c r="C80" s="189"/>
      <c r="D80" s="156"/>
      <c r="E80" s="167"/>
      <c r="G80" s="170"/>
    </row>
    <row r="81" spans="2:7" ht="12.75">
      <c r="B81" s="190" t="s">
        <v>258</v>
      </c>
      <c r="C81" s="189"/>
      <c r="D81" s="156"/>
      <c r="E81" s="167"/>
      <c r="G81" s="170"/>
    </row>
    <row r="82" spans="2:7" ht="12.75">
      <c r="B82" s="190" t="s">
        <v>259</v>
      </c>
      <c r="C82" s="189"/>
      <c r="D82" s="156"/>
      <c r="E82" s="189"/>
      <c r="G82" s="170"/>
    </row>
    <row r="83" spans="2:7" ht="12.75">
      <c r="B83" s="166" t="s">
        <v>260</v>
      </c>
      <c r="C83" s="189"/>
      <c r="D83" s="156"/>
      <c r="E83" s="189"/>
      <c r="G83" s="170"/>
    </row>
    <row r="84" spans="2:7" ht="12.75">
      <c r="B84" s="166" t="s">
        <v>261</v>
      </c>
      <c r="C84" s="189"/>
      <c r="D84" s="156"/>
      <c r="E84" s="189"/>
      <c r="G84" s="170"/>
    </row>
    <row r="85" spans="2:7" ht="12.75">
      <c r="B85" s="166" t="s">
        <v>262</v>
      </c>
      <c r="C85" s="189"/>
      <c r="D85" s="156"/>
      <c r="E85" s="189"/>
      <c r="G85" s="170"/>
    </row>
    <row r="86" spans="2:7" ht="12.75">
      <c r="B86" s="166" t="s">
        <v>263</v>
      </c>
      <c r="C86" s="189"/>
      <c r="D86" s="156"/>
      <c r="E86" s="189"/>
      <c r="G86" s="170"/>
    </row>
    <row r="87" spans="2:7" ht="12.75">
      <c r="B87" s="166" t="s">
        <v>264</v>
      </c>
      <c r="C87" s="189"/>
      <c r="D87" s="156"/>
      <c r="E87" s="189"/>
      <c r="G87" s="170"/>
    </row>
    <row r="88" spans="2:7" ht="13.5" thickBot="1">
      <c r="B88" s="166" t="s">
        <v>265</v>
      </c>
      <c r="C88" s="191">
        <v>-403</v>
      </c>
      <c r="D88" s="156"/>
      <c r="E88" s="191"/>
      <c r="G88" s="170"/>
    </row>
    <row r="89" spans="3:7" ht="14.25" thickBot="1" thickTop="1">
      <c r="C89" s="161" t="e">
        <f>SUM(C76:C88)</f>
        <v>#REF!</v>
      </c>
      <c r="D89" s="160"/>
      <c r="E89" s="161">
        <f>SUM(E76:E88)</f>
        <v>0</v>
      </c>
      <c r="G89" s="170"/>
    </row>
    <row r="90" spans="3:7" ht="13.5" thickBot="1">
      <c r="C90" s="162"/>
      <c r="D90" s="163"/>
      <c r="E90" s="162"/>
      <c r="G90" s="170"/>
    </row>
    <row r="91" spans="3:7" ht="13.5" thickTop="1">
      <c r="C91" s="175"/>
      <c r="G91" s="170"/>
    </row>
    <row r="92" spans="3:7" ht="12.75">
      <c r="C92" s="175"/>
      <c r="G92" s="170"/>
    </row>
    <row r="93" spans="2:7" ht="14.25">
      <c r="B93" s="192" t="s">
        <v>266</v>
      </c>
      <c r="G93" s="170"/>
    </row>
    <row r="94" spans="3:7" ht="12.75">
      <c r="C94" s="157" t="str">
        <f>C73</f>
        <v>6 мес 2014</v>
      </c>
      <c r="D94" s="157"/>
      <c r="E94" s="157" t="str">
        <f>E73</f>
        <v>9 мес 2011</v>
      </c>
      <c r="G94" s="170"/>
    </row>
    <row r="95" spans="2:7" ht="13.5" thickBot="1">
      <c r="B95" s="193"/>
      <c r="C95" s="158" t="s">
        <v>213</v>
      </c>
      <c r="D95" s="157"/>
      <c r="E95" s="158" t="s">
        <v>213</v>
      </c>
      <c r="G95" s="170"/>
    </row>
    <row r="96" spans="2:7" ht="12.75">
      <c r="B96" s="193"/>
      <c r="D96" s="194"/>
      <c r="E96" s="160"/>
      <c r="G96" s="170"/>
    </row>
    <row r="97" spans="2:7" ht="12.75">
      <c r="B97" s="166" t="s">
        <v>267</v>
      </c>
      <c r="C97" s="195" t="e">
        <f>#REF!+#REF!+#REF!+#REF!+#REF!</f>
        <v>#REF!</v>
      </c>
      <c r="D97" s="194"/>
      <c r="E97" s="167"/>
      <c r="F97" s="161"/>
      <c r="G97" s="161"/>
    </row>
    <row r="98" spans="2:7" ht="12.75">
      <c r="B98" s="166" t="s">
        <v>268</v>
      </c>
      <c r="C98" s="161"/>
      <c r="D98" s="156"/>
      <c r="E98" s="167"/>
      <c r="F98" s="161"/>
      <c r="G98" s="161"/>
    </row>
    <row r="99" spans="2:7" ht="12.75">
      <c r="B99" s="166" t="s">
        <v>269</v>
      </c>
      <c r="C99" s="256" t="e">
        <f>#REF!+#REF!+#REF!</f>
        <v>#REF!</v>
      </c>
      <c r="D99" s="156"/>
      <c r="E99" s="167"/>
      <c r="F99" s="161"/>
      <c r="G99" s="161"/>
    </row>
    <row r="100" spans="2:7" ht="12.75">
      <c r="B100" s="166" t="s">
        <v>270</v>
      </c>
      <c r="C100" s="161"/>
      <c r="D100" s="156"/>
      <c r="E100" s="167"/>
      <c r="F100" s="161"/>
      <c r="G100" s="161"/>
    </row>
    <row r="101" spans="2:7" ht="12.75">
      <c r="B101" s="166" t="s">
        <v>271</v>
      </c>
      <c r="C101" s="256" t="e">
        <f>#REF!+#REF!</f>
        <v>#REF!</v>
      </c>
      <c r="D101" s="156"/>
      <c r="E101" s="167"/>
      <c r="F101" s="161"/>
      <c r="G101" s="152">
        <v>24332</v>
      </c>
    </row>
    <row r="102" spans="2:7" ht="12.75">
      <c r="B102" s="166" t="s">
        <v>272</v>
      </c>
      <c r="C102" s="195" t="e">
        <f>#REF!+#REF!+#REF!+#REF!+#REF!+#REF!+#REF!</f>
        <v>#REF!</v>
      </c>
      <c r="D102" s="156"/>
      <c r="E102" s="167"/>
      <c r="F102" s="161"/>
      <c r="G102" s="152">
        <v>1595</v>
      </c>
    </row>
    <row r="103" spans="2:7" ht="12.75">
      <c r="B103" s="166" t="s">
        <v>273</v>
      </c>
      <c r="C103" s="161"/>
      <c r="D103" s="156"/>
      <c r="E103" s="167"/>
      <c r="F103" s="161"/>
      <c r="G103" s="151" t="s">
        <v>108</v>
      </c>
    </row>
    <row r="104" spans="2:7" ht="12.75">
      <c r="B104" s="166" t="s">
        <v>261</v>
      </c>
      <c r="C104" s="256" t="e">
        <f>#REF!+#REF!+#REF!+#REF!+#REF!+#REF!+#REF!</f>
        <v>#REF!</v>
      </c>
      <c r="D104" s="156"/>
      <c r="E104" s="167"/>
      <c r="F104" s="161"/>
      <c r="G104" s="152">
        <v>2106</v>
      </c>
    </row>
    <row r="105" spans="2:7" ht="12.75">
      <c r="B105" s="166" t="s">
        <v>254</v>
      </c>
      <c r="C105" s="256" t="e">
        <f>#REF!</f>
        <v>#REF!</v>
      </c>
      <c r="D105" s="156"/>
      <c r="E105" s="167"/>
      <c r="F105" s="161"/>
      <c r="G105" s="152">
        <v>13569</v>
      </c>
    </row>
    <row r="106" spans="2:7" ht="12.75">
      <c r="B106" s="166" t="s">
        <v>274</v>
      </c>
      <c r="C106" s="256" t="e">
        <f>#REF!+#REF!+#REF!</f>
        <v>#REF!</v>
      </c>
      <c r="D106" s="156"/>
      <c r="E106" s="167"/>
      <c r="F106" s="161"/>
      <c r="G106" s="151">
        <v>638</v>
      </c>
    </row>
    <row r="107" spans="2:7" ht="12.75">
      <c r="B107" s="166" t="s">
        <v>275</v>
      </c>
      <c r="C107" s="256" t="e">
        <f>#REF!</f>
        <v>#REF!</v>
      </c>
      <c r="D107" s="156"/>
      <c r="E107" s="167"/>
      <c r="F107" s="161"/>
      <c r="G107" s="151">
        <v>80</v>
      </c>
    </row>
    <row r="108" spans="2:7" ht="12.75">
      <c r="B108" s="166" t="s">
        <v>276</v>
      </c>
      <c r="C108" s="161"/>
      <c r="D108" s="156"/>
      <c r="E108" s="167"/>
      <c r="F108" s="161"/>
      <c r="G108" s="151">
        <v>490</v>
      </c>
    </row>
    <row r="109" spans="2:7" ht="12.75">
      <c r="B109" s="166" t="s">
        <v>277</v>
      </c>
      <c r="C109" s="256" t="e">
        <f>#REF!</f>
        <v>#REF!</v>
      </c>
      <c r="D109" s="156"/>
      <c r="E109" s="167"/>
      <c r="F109" s="161"/>
      <c r="G109" s="151">
        <v>590</v>
      </c>
    </row>
    <row r="110" spans="2:7" ht="12.75">
      <c r="B110" s="166" t="s">
        <v>278</v>
      </c>
      <c r="C110" s="256" t="e">
        <f>#REF!+#REF!+#REF!</f>
        <v>#REF!</v>
      </c>
      <c r="D110" s="156"/>
      <c r="E110" s="167"/>
      <c r="F110" s="161"/>
      <c r="G110" s="152">
        <v>2876</v>
      </c>
    </row>
    <row r="111" spans="2:7" ht="12.75">
      <c r="B111" s="166" t="s">
        <v>279</v>
      </c>
      <c r="C111" s="256" t="e">
        <f>#REF!+#REF!+#REF!</f>
        <v>#REF!</v>
      </c>
      <c r="D111" s="156"/>
      <c r="E111" s="167"/>
      <c r="F111" s="161"/>
      <c r="G111" s="152">
        <v>1084</v>
      </c>
    </row>
    <row r="112" spans="2:7" ht="12.75">
      <c r="B112" s="166" t="s">
        <v>280</v>
      </c>
      <c r="C112" s="256" t="e">
        <f>#REF!+#REF!</f>
        <v>#REF!</v>
      </c>
      <c r="D112" s="156"/>
      <c r="E112" s="167"/>
      <c r="F112" s="161"/>
      <c r="G112" s="152">
        <v>38115</v>
      </c>
    </row>
    <row r="113" spans="2:7" ht="25.5">
      <c r="B113" s="166" t="s">
        <v>281</v>
      </c>
      <c r="C113" s="161"/>
      <c r="D113" s="156"/>
      <c r="E113" s="167"/>
      <c r="F113" s="161"/>
      <c r="G113" s="151" t="s">
        <v>108</v>
      </c>
    </row>
    <row r="114" spans="2:7" ht="12.75">
      <c r="B114" s="160" t="s">
        <v>282</v>
      </c>
      <c r="C114" s="256" t="e">
        <f>#REF!+#REF!+#REF!</f>
        <v>#REF!</v>
      </c>
      <c r="D114" s="156"/>
      <c r="E114" s="167"/>
      <c r="F114" s="161"/>
      <c r="G114" s="152">
        <v>8471</v>
      </c>
    </row>
    <row r="115" spans="2:7" ht="12.75">
      <c r="B115" s="160" t="s">
        <v>283</v>
      </c>
      <c r="C115" s="256" t="e">
        <f>#REF!+#REF!</f>
        <v>#REF!</v>
      </c>
      <c r="D115" s="156"/>
      <c r="E115" s="167"/>
      <c r="F115" s="161"/>
      <c r="G115" s="152">
        <v>1129</v>
      </c>
    </row>
    <row r="116" spans="2:7" ht="12.75">
      <c r="B116" s="160" t="s">
        <v>284</v>
      </c>
      <c r="C116" s="256" t="e">
        <f>#REF!</f>
        <v>#REF!</v>
      </c>
      <c r="D116" s="156"/>
      <c r="E116" s="167"/>
      <c r="F116" s="161"/>
      <c r="G116" s="152">
        <v>6495</v>
      </c>
    </row>
    <row r="117" spans="2:7" ht="12.75">
      <c r="B117" s="160" t="s">
        <v>285</v>
      </c>
      <c r="C117" s="195" t="e">
        <f>#REF!+#REF!</f>
        <v>#REF!</v>
      </c>
      <c r="D117" s="156"/>
      <c r="E117" s="167"/>
      <c r="F117" s="161"/>
      <c r="G117" s="152">
        <v>50665</v>
      </c>
    </row>
    <row r="118" spans="2:7" ht="12.75">
      <c r="B118" s="160" t="s">
        <v>286</v>
      </c>
      <c r="C118" s="161"/>
      <c r="D118" s="156"/>
      <c r="E118" s="167"/>
      <c r="F118" s="161"/>
      <c r="G118" s="161"/>
    </row>
    <row r="119" spans="2:7" ht="12.75">
      <c r="B119" s="160" t="s">
        <v>287</v>
      </c>
      <c r="C119" s="161"/>
      <c r="D119" s="156"/>
      <c r="E119" s="167"/>
      <c r="F119" s="161"/>
      <c r="G119" s="161"/>
    </row>
    <row r="120" spans="2:7" ht="12.75">
      <c r="B120" s="160" t="s">
        <v>288</v>
      </c>
      <c r="C120" s="256" t="e">
        <f>#REF!</f>
        <v>#REF!</v>
      </c>
      <c r="D120" s="156"/>
      <c r="E120" s="167"/>
      <c r="F120" s="161"/>
      <c r="G120" s="161"/>
    </row>
    <row r="121" spans="2:7" ht="12.75">
      <c r="B121" s="160" t="s">
        <v>289</v>
      </c>
      <c r="C121" s="256" t="e">
        <f>#REF!+#REF!</f>
        <v>#REF!</v>
      </c>
      <c r="D121" s="156"/>
      <c r="E121" s="167"/>
      <c r="F121" s="161"/>
      <c r="G121" s="161" t="e">
        <f>C123+C117+C102+C97</f>
        <v>#REF!</v>
      </c>
    </row>
    <row r="122" spans="2:7" ht="12.75">
      <c r="B122" s="160" t="s">
        <v>290</v>
      </c>
      <c r="C122" s="195"/>
      <c r="D122" s="156"/>
      <c r="E122" s="167"/>
      <c r="F122" s="161"/>
      <c r="G122" s="161"/>
    </row>
    <row r="123" spans="2:7" ht="13.5" thickBot="1">
      <c r="B123" s="166" t="s">
        <v>158</v>
      </c>
      <c r="C123" s="161" t="e">
        <f>#REF!+#REF!+#REF!+#REF!+#REF!+#REF!+#REF!+#REF!+#REF!+#REF!+#REF!+#REF!+#REF!+#REF!+#REF!</f>
        <v>#REF!</v>
      </c>
      <c r="D123" s="156"/>
      <c r="E123" s="167"/>
      <c r="F123" s="161"/>
      <c r="G123" s="161"/>
    </row>
    <row r="124" spans="2:7" ht="12.75">
      <c r="B124" s="156"/>
      <c r="C124" s="283" t="e">
        <f>-(C97+C99+C101+C102+C104+C105+C106+C107+C109+C110+C111+C112+C114+C115+C116+C117+C121++C120+C123)</f>
        <v>#REF!</v>
      </c>
      <c r="D124" s="285"/>
      <c r="E124" s="283"/>
      <c r="G124" s="283" t="e">
        <f>SUM(G97:G123)</f>
        <v>#REF!</v>
      </c>
    </row>
    <row r="125" spans="2:7" ht="13.5" thickBot="1">
      <c r="B125" s="156"/>
      <c r="C125" s="284"/>
      <c r="D125" s="285"/>
      <c r="E125" s="284"/>
      <c r="G125" s="284"/>
    </row>
    <row r="126" spans="3:7" ht="13.5" thickTop="1">
      <c r="C126" s="196"/>
      <c r="G126" s="170"/>
    </row>
    <row r="127" spans="3:7" ht="12.75">
      <c r="C127" s="175"/>
      <c r="G127" s="170"/>
    </row>
    <row r="128" spans="2:7" ht="12.75">
      <c r="B128" s="197"/>
      <c r="C128" s="175"/>
      <c r="E128" s="175"/>
      <c r="G128" s="170"/>
    </row>
    <row r="129" spans="2:7" ht="12.75">
      <c r="B129" s="163" t="s">
        <v>291</v>
      </c>
      <c r="G129" s="170"/>
    </row>
    <row r="130" spans="3:7" ht="12.75">
      <c r="C130" s="157" t="str">
        <f>C94</f>
        <v>6 мес 2014</v>
      </c>
      <c r="D130" s="157"/>
      <c r="E130" s="157"/>
      <c r="G130" s="170"/>
    </row>
    <row r="131" spans="2:7" ht="13.5" thickBot="1">
      <c r="B131" s="193"/>
      <c r="C131" s="158" t="s">
        <v>213</v>
      </c>
      <c r="D131" s="157"/>
      <c r="E131" s="158"/>
      <c r="G131" s="170"/>
    </row>
    <row r="132" spans="3:7" ht="12.75">
      <c r="C132" s="159"/>
      <c r="D132" s="157"/>
      <c r="E132" s="159"/>
      <c r="G132" s="170"/>
    </row>
    <row r="133" spans="2:7" ht="12.75">
      <c r="B133" s="160" t="s">
        <v>292</v>
      </c>
      <c r="C133" s="197">
        <v>-41704</v>
      </c>
      <c r="D133" s="157"/>
      <c r="E133" s="197"/>
      <c r="G133" s="170"/>
    </row>
    <row r="134" spans="2:7" ht="12.75">
      <c r="B134" s="160" t="s">
        <v>293</v>
      </c>
      <c r="C134" s="197">
        <v>-143656</v>
      </c>
      <c r="D134" s="198"/>
      <c r="E134" s="199"/>
      <c r="F134" s="199"/>
      <c r="G134" s="170"/>
    </row>
    <row r="135" spans="2:7" ht="25.5">
      <c r="B135" s="160" t="s">
        <v>294</v>
      </c>
      <c r="C135" s="197"/>
      <c r="D135" s="157"/>
      <c r="E135" s="197"/>
      <c r="G135" s="170"/>
    </row>
    <row r="136" spans="2:7" ht="13.5" thickBot="1">
      <c r="B136" s="160" t="s">
        <v>295</v>
      </c>
      <c r="C136" s="197"/>
      <c r="D136" s="163"/>
      <c r="E136" s="197"/>
      <c r="G136" s="170"/>
    </row>
    <row r="137" spans="2:7" ht="13.5" thickBot="1">
      <c r="B137" s="160"/>
      <c r="C137" s="162">
        <f>SUM(C133:C136)</f>
        <v>-185360</v>
      </c>
      <c r="D137" s="160"/>
      <c r="E137" s="162"/>
      <c r="G137" s="170"/>
    </row>
    <row r="138" spans="2:7" ht="13.5" thickTop="1">
      <c r="B138" s="160"/>
      <c r="C138" s="175"/>
      <c r="E138" s="170"/>
      <c r="G138" s="170"/>
    </row>
    <row r="139" spans="2:7" ht="12.75">
      <c r="B139" s="163" t="s">
        <v>296</v>
      </c>
      <c r="G139" s="170"/>
    </row>
    <row r="140" spans="3:7" ht="12.75">
      <c r="C140" s="157" t="str">
        <f>C130</f>
        <v>6 мес 2014</v>
      </c>
      <c r="D140" s="157"/>
      <c r="E140" s="157"/>
      <c r="G140" s="170"/>
    </row>
    <row r="141" spans="2:7" ht="13.5" thickBot="1">
      <c r="B141" s="193"/>
      <c r="C141" s="158" t="s">
        <v>213</v>
      </c>
      <c r="D141" s="157"/>
      <c r="E141" s="158"/>
      <c r="G141" s="170"/>
    </row>
    <row r="142" spans="3:7" ht="12.75">
      <c r="C142" s="170"/>
      <c r="G142" s="170"/>
    </row>
    <row r="143" spans="2:7" ht="12.75">
      <c r="B143" s="160" t="s">
        <v>297</v>
      </c>
      <c r="C143" s="197">
        <v>-180823</v>
      </c>
      <c r="E143" s="197"/>
      <c r="G143" s="170"/>
    </row>
    <row r="144" spans="2:7" ht="25.5">
      <c r="B144" s="160" t="s">
        <v>298</v>
      </c>
      <c r="C144" s="197"/>
      <c r="E144" s="197"/>
      <c r="G144" s="170"/>
    </row>
    <row r="145" spans="2:7" ht="12.75">
      <c r="B145" s="160" t="s">
        <v>299</v>
      </c>
      <c r="C145" s="197"/>
      <c r="E145" s="197"/>
      <c r="G145" s="170"/>
    </row>
    <row r="146" spans="2:7" ht="12.75">
      <c r="B146" s="160" t="s">
        <v>300</v>
      </c>
      <c r="C146" s="197">
        <f>150000-71+7252+41655</f>
        <v>198836</v>
      </c>
      <c r="E146" s="197"/>
      <c r="F146" s="197"/>
      <c r="G146" s="197"/>
    </row>
    <row r="147" spans="2:7" ht="25.5">
      <c r="B147" s="160" t="s">
        <v>301</v>
      </c>
      <c r="C147" s="197">
        <f>'[1]опу1'!D26</f>
        <v>0</v>
      </c>
      <c r="E147" s="197"/>
      <c r="F147" s="197"/>
      <c r="G147" s="197"/>
    </row>
    <row r="148" spans="2:7" ht="12.75">
      <c r="B148" s="160" t="s">
        <v>302</v>
      </c>
      <c r="C148" s="197">
        <v>46940</v>
      </c>
      <c r="E148" s="197"/>
      <c r="F148" s="197"/>
      <c r="G148" s="197"/>
    </row>
    <row r="149" spans="2:7" ht="13.5" thickBot="1">
      <c r="B149" s="160"/>
      <c r="C149" s="197"/>
      <c r="G149" s="197"/>
    </row>
    <row r="150" spans="2:7" ht="13.5" thickBot="1">
      <c r="B150" s="160"/>
      <c r="C150" s="162">
        <f>SUM(C143:C149)</f>
        <v>64953</v>
      </c>
      <c r="D150" s="160"/>
      <c r="E150" s="162"/>
      <c r="G150" s="164"/>
    </row>
    <row r="151" spans="2:5" ht="13.5" thickTop="1">
      <c r="B151" s="160"/>
      <c r="C151" s="170"/>
      <c r="E151" s="170"/>
    </row>
    <row r="152" spans="2:3" ht="12.75">
      <c r="B152" s="160"/>
      <c r="C152" s="170"/>
    </row>
    <row r="153" spans="3:5" ht="12.75">
      <c r="C153" s="170" t="e">
        <f>C27+C40+C54+C89+C124+C137+C150</f>
        <v>#REF!</v>
      </c>
      <c r="E153" s="200"/>
    </row>
    <row r="154" spans="3:5" ht="12.75">
      <c r="C154" s="170">
        <f>опу1!D27</f>
        <v>515986.5787599999</v>
      </c>
      <c r="E154" s="201"/>
    </row>
    <row r="155" spans="3:5" ht="12.75">
      <c r="C155" s="170" t="e">
        <f>C154-C153</f>
        <v>#REF!</v>
      </c>
      <c r="E155" s="200"/>
    </row>
    <row r="156" spans="3:5" ht="12.75">
      <c r="C156" s="170"/>
      <c r="E156" s="200"/>
    </row>
    <row r="157" ht="12.75">
      <c r="E157" s="201"/>
    </row>
    <row r="158" spans="2:9" ht="12.75">
      <c r="B158" s="180" t="s">
        <v>154</v>
      </c>
      <c r="C158" s="170"/>
      <c r="F158" s="202"/>
      <c r="G158" s="202"/>
      <c r="H158" s="203"/>
      <c r="I158" s="203"/>
    </row>
    <row r="159" spans="2:9" ht="12.75">
      <c r="B159" s="180"/>
      <c r="C159" s="157" t="str">
        <f>C140</f>
        <v>6 мес 2014</v>
      </c>
      <c r="E159" s="157"/>
      <c r="F159" s="203"/>
      <c r="G159" s="203"/>
      <c r="H159" s="203"/>
      <c r="I159" s="203"/>
    </row>
    <row r="160" spans="3:9" ht="12.75">
      <c r="C160" s="170"/>
      <c r="E160" s="170"/>
      <c r="F160" s="203"/>
      <c r="G160" s="203"/>
      <c r="H160" s="203"/>
      <c r="I160" s="203"/>
    </row>
    <row r="161" spans="2:9" ht="12.75">
      <c r="B161" s="160" t="s">
        <v>303</v>
      </c>
      <c r="C161" s="197">
        <v>7252</v>
      </c>
      <c r="E161" s="197"/>
      <c r="F161" s="203"/>
      <c r="G161" s="203"/>
      <c r="H161" s="203"/>
      <c r="I161" s="203"/>
    </row>
    <row r="162" spans="2:9" ht="12.75" hidden="1">
      <c r="B162" s="160" t="s">
        <v>304</v>
      </c>
      <c r="C162" s="197"/>
      <c r="E162" s="197"/>
      <c r="F162" s="203"/>
      <c r="G162" s="203"/>
      <c r="H162" s="203"/>
      <c r="I162" s="203"/>
    </row>
    <row r="163" spans="2:9" ht="12.75">
      <c r="B163" s="160" t="s">
        <v>310</v>
      </c>
      <c r="C163" s="197">
        <v>150000</v>
      </c>
      <c r="E163" s="197"/>
      <c r="F163" s="203"/>
      <c r="G163" s="203"/>
      <c r="H163" s="203"/>
      <c r="I163" s="203"/>
    </row>
    <row r="164" spans="2:9" ht="12.75">
      <c r="B164" s="160" t="s">
        <v>208</v>
      </c>
      <c r="C164" s="197">
        <v>46940</v>
      </c>
      <c r="E164" s="197"/>
      <c r="F164" s="203"/>
      <c r="G164" s="203"/>
      <c r="H164" s="203"/>
      <c r="I164" s="203"/>
    </row>
    <row r="165" spans="2:9" ht="12.75">
      <c r="B165" s="160"/>
      <c r="C165" s="204">
        <f>SUM(C161:C164)</f>
        <v>204192</v>
      </c>
      <c r="E165" s="204"/>
      <c r="F165" s="203"/>
      <c r="G165" s="203"/>
      <c r="H165" s="203"/>
      <c r="I165" s="203"/>
    </row>
    <row r="166" spans="5:9" ht="12.75">
      <c r="E166" s="197"/>
      <c r="F166" s="203"/>
      <c r="G166" s="203"/>
      <c r="H166" s="203"/>
      <c r="I166" s="203"/>
    </row>
    <row r="167" spans="3:9" ht="12.75" customHeight="1" hidden="1">
      <c r="C167" s="175">
        <f>'[1]опу1'!D15</f>
        <v>7191.20228</v>
      </c>
      <c r="E167" s="175"/>
      <c r="F167" s="203"/>
      <c r="G167" s="203"/>
      <c r="H167" s="203"/>
      <c r="I167" s="203"/>
    </row>
    <row r="168" spans="3:9" ht="12.75" customHeight="1" hidden="1">
      <c r="C168" s="170">
        <f>C167-C165</f>
        <v>-197000.79772</v>
      </c>
      <c r="E168" s="170"/>
      <c r="F168" s="203"/>
      <c r="G168" s="202"/>
      <c r="H168" s="203"/>
      <c r="I168" s="203"/>
    </row>
    <row r="169" spans="6:9" ht="12.75" customHeight="1" hidden="1">
      <c r="F169" s="202"/>
      <c r="G169" s="203"/>
      <c r="H169" s="203"/>
      <c r="I169" s="203"/>
    </row>
    <row r="170" spans="2:9" ht="12.75" customHeight="1" hidden="1">
      <c r="B170" s="205" t="s">
        <v>153</v>
      </c>
      <c r="C170" s="197">
        <v>20735</v>
      </c>
      <c r="D170" s="81"/>
      <c r="F170" s="203"/>
      <c r="G170" s="203"/>
      <c r="H170" s="203"/>
      <c r="I170" s="203"/>
    </row>
    <row r="171" spans="2:9" ht="13.5" customHeight="1" hidden="1">
      <c r="B171" s="205" t="s">
        <v>154</v>
      </c>
      <c r="C171" s="197">
        <f>56611</f>
        <v>56611</v>
      </c>
      <c r="D171" s="81"/>
      <c r="F171" s="203"/>
      <c r="G171" s="203"/>
      <c r="H171" s="203"/>
      <c r="I171" s="203"/>
    </row>
    <row r="172" spans="2:9" ht="13.5" customHeight="1" hidden="1">
      <c r="B172" s="180" t="s">
        <v>305</v>
      </c>
      <c r="C172" s="162">
        <f>SUM(C170:C171)</f>
        <v>77346</v>
      </c>
      <c r="D172" s="81"/>
      <c r="F172" s="203"/>
      <c r="G172" s="203"/>
      <c r="H172" s="203"/>
      <c r="I172" s="203"/>
    </row>
    <row r="173" spans="2:7" ht="12.75">
      <c r="B173" s="205"/>
      <c r="C173" s="206"/>
      <c r="D173" s="81"/>
      <c r="F173" s="203"/>
      <c r="G173" s="203"/>
    </row>
    <row r="174" spans="2:6" ht="12.75">
      <c r="B174" s="180" t="s">
        <v>158</v>
      </c>
      <c r="C174" s="206"/>
      <c r="D174" s="81"/>
      <c r="F174" s="203"/>
    </row>
    <row r="175" spans="2:4" ht="12.75">
      <c r="B175" s="205" t="s">
        <v>306</v>
      </c>
      <c r="C175" s="197"/>
      <c r="D175" s="81"/>
    </row>
    <row r="176" spans="2:3" ht="12.75">
      <c r="B176" s="205" t="s">
        <v>307</v>
      </c>
      <c r="C176" s="197"/>
    </row>
    <row r="177" spans="2:3" ht="12.75">
      <c r="B177" s="205" t="s">
        <v>308</v>
      </c>
      <c r="C177" s="197"/>
    </row>
    <row r="178" spans="2:3" ht="22.5" customHeight="1" hidden="1">
      <c r="B178" s="207" t="s">
        <v>309</v>
      </c>
      <c r="C178" s="197"/>
    </row>
    <row r="179" spans="2:3" ht="13.5" thickBot="1">
      <c r="B179" s="205" t="s">
        <v>158</v>
      </c>
      <c r="C179" s="197"/>
    </row>
    <row r="180" spans="2:3" ht="13.5" thickBot="1">
      <c r="B180" s="180" t="s">
        <v>305</v>
      </c>
      <c r="C180" s="162">
        <f>SUM(C175:C179)</f>
        <v>0</v>
      </c>
    </row>
    <row r="181" ht="13.5" thickTop="1"/>
    <row r="182" spans="2:3" ht="12.75">
      <c r="B182" s="180"/>
      <c r="C182" s="208"/>
    </row>
    <row r="184" ht="12.75">
      <c r="C184" s="170"/>
    </row>
    <row r="185" ht="12.75">
      <c r="C185" s="151"/>
    </row>
    <row r="186" ht="12.75">
      <c r="C186" s="151"/>
    </row>
    <row r="187" ht="12.75">
      <c r="C187" s="151"/>
    </row>
    <row r="188" ht="12.75">
      <c r="C188" s="152"/>
    </row>
    <row r="189" ht="12.75">
      <c r="C189" s="151"/>
    </row>
    <row r="190" ht="12.75">
      <c r="C190" s="151"/>
    </row>
    <row r="191" ht="12.75">
      <c r="C191" s="152"/>
    </row>
    <row r="192" ht="12.75">
      <c r="C192" s="151"/>
    </row>
    <row r="193" ht="12.75">
      <c r="C193" s="152"/>
    </row>
    <row r="194" ht="12.75">
      <c r="C194" s="151"/>
    </row>
    <row r="195" ht="12.75">
      <c r="C195" s="151"/>
    </row>
    <row r="196" ht="12.75">
      <c r="C196" s="145"/>
    </row>
    <row r="197" ht="12.75">
      <c r="C197" s="152"/>
    </row>
    <row r="198" ht="12.75">
      <c r="C198" s="151"/>
    </row>
    <row r="199" ht="12.75">
      <c r="C199" s="152"/>
    </row>
    <row r="200" ht="12.75">
      <c r="C200" s="152"/>
    </row>
    <row r="201" ht="12.75">
      <c r="C201" s="151"/>
    </row>
    <row r="202" ht="12.75">
      <c r="C202" s="152"/>
    </row>
    <row r="203" ht="12.75">
      <c r="C203" s="152"/>
    </row>
    <row r="204" ht="12.75">
      <c r="C204" s="151"/>
    </row>
    <row r="205" ht="12.75">
      <c r="C205" s="152"/>
    </row>
  </sheetData>
  <sheetProtection/>
  <mergeCells count="10">
    <mergeCell ref="C124:C125"/>
    <mergeCell ref="D124:D125"/>
    <mergeCell ref="E124:E125"/>
    <mergeCell ref="G124:G125"/>
    <mergeCell ref="B2:E2"/>
    <mergeCell ref="B15:E15"/>
    <mergeCell ref="B31:E31"/>
    <mergeCell ref="B43:E43"/>
    <mergeCell ref="B59:E59"/>
    <mergeCell ref="B72:E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5" sqref="L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0"/>
  <sheetViews>
    <sheetView workbookViewId="0" topLeftCell="A174">
      <selection activeCell="B53" sqref="B53"/>
    </sheetView>
  </sheetViews>
  <sheetFormatPr defaultColWidth="9.00390625" defaultRowHeight="12.75" outlineLevelRow="4"/>
  <cols>
    <col min="1" max="1" width="0.875" style="56" customWidth="1"/>
    <col min="2" max="2" width="23.75390625" style="56" customWidth="1"/>
    <col min="3" max="8" width="14.75390625" style="56" customWidth="1"/>
    <col min="9" max="16384" width="9.125" style="56" customWidth="1"/>
  </cols>
  <sheetData>
    <row r="1" spans="1:8" ht="15">
      <c r="A1" s="209"/>
      <c r="B1" s="213" t="s">
        <v>2</v>
      </c>
      <c r="C1" s="214"/>
      <c r="D1" s="214"/>
      <c r="E1" s="214"/>
      <c r="F1" s="214"/>
      <c r="G1" s="214"/>
      <c r="H1" s="215" t="s">
        <v>135</v>
      </c>
    </row>
    <row r="2" spans="1:8" ht="15">
      <c r="A2" s="209"/>
      <c r="B2" s="216" t="s">
        <v>315</v>
      </c>
      <c r="C2" s="214"/>
      <c r="D2" s="214"/>
      <c r="E2" s="214"/>
      <c r="F2" s="214"/>
      <c r="G2" s="214"/>
      <c r="H2" s="214"/>
    </row>
    <row r="3" spans="1:8" ht="12.75">
      <c r="A3" s="210"/>
      <c r="B3" s="217" t="s">
        <v>198</v>
      </c>
      <c r="C3" s="214"/>
      <c r="D3" s="214"/>
      <c r="E3" s="214"/>
      <c r="F3" s="214"/>
      <c r="G3" s="214"/>
      <c r="H3" s="214"/>
    </row>
    <row r="4" spans="1:8" ht="12.75">
      <c r="A4" s="211"/>
      <c r="B4" s="289" t="s">
        <v>316</v>
      </c>
      <c r="C4" s="289"/>
      <c r="D4" s="289"/>
      <c r="E4" s="289"/>
      <c r="F4" s="289"/>
      <c r="G4" s="289"/>
      <c r="H4" s="289"/>
    </row>
    <row r="5" spans="1:8" ht="12.75">
      <c r="A5" s="211"/>
      <c r="B5" s="289" t="s">
        <v>317</v>
      </c>
      <c r="C5" s="289"/>
      <c r="D5" s="289"/>
      <c r="E5" s="289"/>
      <c r="F5" s="289"/>
      <c r="G5" s="289"/>
      <c r="H5" s="289"/>
    </row>
    <row r="6" spans="1:8" ht="12.75">
      <c r="A6" s="211"/>
      <c r="B6" s="289" t="s">
        <v>318</v>
      </c>
      <c r="C6" s="289"/>
      <c r="D6" s="289"/>
      <c r="E6" s="289"/>
      <c r="F6" s="289"/>
      <c r="G6" s="289"/>
      <c r="H6" s="289"/>
    </row>
    <row r="7" spans="2:8" ht="5.25" customHeight="1" thickBot="1">
      <c r="B7" s="214"/>
      <c r="C7" s="214"/>
      <c r="D7" s="214"/>
      <c r="E7" s="214"/>
      <c r="F7" s="214"/>
      <c r="G7" s="214"/>
      <c r="H7" s="214"/>
    </row>
    <row r="8" spans="2:8" ht="12.75">
      <c r="B8" s="218" t="s">
        <v>319</v>
      </c>
      <c r="C8" s="287" t="s">
        <v>175</v>
      </c>
      <c r="D8" s="287"/>
      <c r="E8" s="287" t="s">
        <v>320</v>
      </c>
      <c r="F8" s="287"/>
      <c r="G8" s="288" t="s">
        <v>176</v>
      </c>
      <c r="H8" s="288"/>
    </row>
    <row r="9" spans="2:8" ht="13.5" thickBot="1">
      <c r="B9" s="219"/>
      <c r="C9" s="220" t="s">
        <v>139</v>
      </c>
      <c r="D9" s="220" t="s">
        <v>140</v>
      </c>
      <c r="E9" s="220" t="s">
        <v>139</v>
      </c>
      <c r="F9" s="221" t="s">
        <v>140</v>
      </c>
      <c r="G9" s="220" t="s">
        <v>139</v>
      </c>
      <c r="H9" s="222" t="s">
        <v>140</v>
      </c>
    </row>
    <row r="10" spans="2:8" ht="12" customHeight="1">
      <c r="B10" s="223" t="s">
        <v>321</v>
      </c>
      <c r="C10" s="224"/>
      <c r="D10" s="224"/>
      <c r="E10" s="224"/>
      <c r="F10" s="224"/>
      <c r="G10" s="224"/>
      <c r="H10" s="225"/>
    </row>
    <row r="11" spans="2:8" ht="12" customHeight="1" outlineLevel="1">
      <c r="B11" s="226">
        <v>1200</v>
      </c>
      <c r="C11" s="227">
        <v>289307568.12</v>
      </c>
      <c r="D11" s="228"/>
      <c r="E11" s="227">
        <v>127197440</v>
      </c>
      <c r="F11" s="228"/>
      <c r="G11" s="227">
        <v>416505008.12</v>
      </c>
      <c r="H11" s="229"/>
    </row>
    <row r="12" spans="2:8" ht="12" customHeight="1" outlineLevel="2">
      <c r="B12" s="226">
        <v>1220</v>
      </c>
      <c r="C12" s="227">
        <v>20881720.65</v>
      </c>
      <c r="D12" s="228"/>
      <c r="E12" s="228"/>
      <c r="F12" s="228"/>
      <c r="G12" s="227">
        <v>20881720.65</v>
      </c>
      <c r="H12" s="229"/>
    </row>
    <row r="13" spans="2:8" ht="12" customHeight="1" outlineLevel="3">
      <c r="B13" s="226">
        <v>1280</v>
      </c>
      <c r="C13" s="227">
        <v>268425847.47</v>
      </c>
      <c r="D13" s="228"/>
      <c r="E13" s="227">
        <v>127197440</v>
      </c>
      <c r="F13" s="228"/>
      <c r="G13" s="227">
        <v>395623287.47</v>
      </c>
      <c r="H13" s="229"/>
    </row>
    <row r="14" spans="2:8" ht="12" customHeight="1" outlineLevel="1">
      <c r="B14" s="230" t="s">
        <v>4</v>
      </c>
      <c r="C14" s="227">
        <v>268425847.47</v>
      </c>
      <c r="D14" s="228"/>
      <c r="E14" s="227">
        <v>127197440</v>
      </c>
      <c r="F14" s="228"/>
      <c r="G14" s="227">
        <v>395623287.47</v>
      </c>
      <c r="H14" s="229"/>
    </row>
    <row r="15" spans="2:8" ht="12" customHeight="1" outlineLevel="2">
      <c r="B15" s="226">
        <v>1600</v>
      </c>
      <c r="C15" s="227">
        <v>26243213.83</v>
      </c>
      <c r="D15" s="228"/>
      <c r="E15" s="227">
        <v>196339084.49</v>
      </c>
      <c r="F15" s="227">
        <v>196476125.03</v>
      </c>
      <c r="G15" s="227">
        <v>26106173.29</v>
      </c>
      <c r="H15" s="229"/>
    </row>
    <row r="16" spans="2:8" ht="12" customHeight="1" outlineLevel="3">
      <c r="B16" s="226">
        <v>1610</v>
      </c>
      <c r="C16" s="227">
        <v>26243213.83</v>
      </c>
      <c r="D16" s="228"/>
      <c r="E16" s="227">
        <v>196339084.49</v>
      </c>
      <c r="F16" s="227">
        <v>196476125.03</v>
      </c>
      <c r="G16" s="227">
        <v>26106173.29</v>
      </c>
      <c r="H16" s="229"/>
    </row>
    <row r="17" spans="2:8" ht="12" customHeight="1" outlineLevel="4">
      <c r="B17" s="230" t="s">
        <v>190</v>
      </c>
      <c r="C17" s="228"/>
      <c r="D17" s="228"/>
      <c r="E17" s="227">
        <v>194441302.5</v>
      </c>
      <c r="F17" s="227">
        <v>194441302.5</v>
      </c>
      <c r="G17" s="228"/>
      <c r="H17" s="229"/>
    </row>
    <row r="18" spans="2:8" ht="12" customHeight="1" outlineLevel="1">
      <c r="B18" s="226">
        <v>1612</v>
      </c>
      <c r="C18" s="227">
        <v>26243213.83</v>
      </c>
      <c r="D18" s="228"/>
      <c r="E18" s="227">
        <v>1897781.99</v>
      </c>
      <c r="F18" s="227">
        <v>2034822.53</v>
      </c>
      <c r="G18" s="227">
        <v>26106173.29</v>
      </c>
      <c r="H18" s="229"/>
    </row>
    <row r="19" spans="2:8" ht="12" customHeight="1" outlineLevel="2">
      <c r="B19" s="230" t="s">
        <v>9</v>
      </c>
      <c r="C19" s="227">
        <v>26243213.83</v>
      </c>
      <c r="D19" s="228"/>
      <c r="E19" s="227">
        <v>1897781.99</v>
      </c>
      <c r="F19" s="227">
        <v>2034822.53</v>
      </c>
      <c r="G19" s="227">
        <v>26106173.29</v>
      </c>
      <c r="H19" s="229"/>
    </row>
    <row r="20" spans="2:8" ht="12" customHeight="1" outlineLevel="3">
      <c r="B20" s="226">
        <v>3300</v>
      </c>
      <c r="C20" s="228"/>
      <c r="D20" s="228"/>
      <c r="E20" s="227">
        <v>2034822.53</v>
      </c>
      <c r="F20" s="227">
        <v>2042203.53</v>
      </c>
      <c r="G20" s="228"/>
      <c r="H20" s="235">
        <v>7381</v>
      </c>
    </row>
    <row r="21" spans="2:8" ht="12" customHeight="1" outlineLevel="2">
      <c r="B21" s="226">
        <v>3310</v>
      </c>
      <c r="C21" s="228"/>
      <c r="D21" s="228"/>
      <c r="E21" s="227">
        <v>2034822.53</v>
      </c>
      <c r="F21" s="227">
        <v>2042203.53</v>
      </c>
      <c r="G21" s="228"/>
      <c r="H21" s="235">
        <v>7381</v>
      </c>
    </row>
    <row r="22" spans="2:8" ht="12" customHeight="1" outlineLevel="3">
      <c r="B22" s="230" t="s">
        <v>7</v>
      </c>
      <c r="C22" s="228"/>
      <c r="D22" s="228"/>
      <c r="E22" s="227">
        <v>2034822.53</v>
      </c>
      <c r="F22" s="227">
        <v>2042203.53</v>
      </c>
      <c r="G22" s="228"/>
      <c r="H22" s="235">
        <v>7381</v>
      </c>
    </row>
    <row r="23" spans="2:8" ht="12" customHeight="1">
      <c r="B23" s="231" t="s">
        <v>322</v>
      </c>
      <c r="C23" s="232">
        <v>315550781.95</v>
      </c>
      <c r="D23" s="233"/>
      <c r="E23" s="232">
        <v>325571347.02</v>
      </c>
      <c r="F23" s="232">
        <v>198518328.56</v>
      </c>
      <c r="G23" s="232">
        <v>442603800.41</v>
      </c>
      <c r="H23" s="234"/>
    </row>
    <row r="24" spans="2:8" ht="12" customHeight="1" hidden="1">
      <c r="B24" s="223" t="s">
        <v>323</v>
      </c>
      <c r="C24" s="224"/>
      <c r="D24" s="224"/>
      <c r="E24" s="224"/>
      <c r="F24" s="224"/>
      <c r="G24" s="224"/>
      <c r="H24" s="225"/>
    </row>
    <row r="25" spans="2:8" ht="12" customHeight="1" hidden="1" outlineLevel="1">
      <c r="B25" s="226">
        <v>1200</v>
      </c>
      <c r="C25" s="227">
        <v>2888625</v>
      </c>
      <c r="D25" s="228"/>
      <c r="E25" s="227">
        <v>553975285.27</v>
      </c>
      <c r="F25" s="227">
        <v>1812600</v>
      </c>
      <c r="G25" s="227">
        <v>555051310.27</v>
      </c>
      <c r="H25" s="229"/>
    </row>
    <row r="26" spans="2:8" ht="12" customHeight="1" hidden="1" outlineLevel="2">
      <c r="B26" s="226">
        <v>1210</v>
      </c>
      <c r="C26" s="228"/>
      <c r="D26" s="228"/>
      <c r="E26" s="227">
        <v>552099506.27</v>
      </c>
      <c r="F26" s="227">
        <v>1812600</v>
      </c>
      <c r="G26" s="227">
        <v>550286906.27</v>
      </c>
      <c r="H26" s="229"/>
    </row>
    <row r="27" spans="2:8" ht="12" customHeight="1" hidden="1" outlineLevel="1">
      <c r="B27" s="230" t="s">
        <v>5</v>
      </c>
      <c r="C27" s="228"/>
      <c r="D27" s="228"/>
      <c r="E27" s="227">
        <v>551825146.52</v>
      </c>
      <c r="F27" s="227">
        <v>1812600</v>
      </c>
      <c r="G27" s="227">
        <v>550012546.52</v>
      </c>
      <c r="H27" s="229"/>
    </row>
    <row r="28" spans="2:8" ht="12" customHeight="1" hidden="1" outlineLevel="2">
      <c r="B28" s="230" t="s">
        <v>177</v>
      </c>
      <c r="C28" s="228"/>
      <c r="D28" s="228"/>
      <c r="E28" s="227">
        <v>274359.75</v>
      </c>
      <c r="F28" s="228"/>
      <c r="G28" s="227">
        <v>274359.75</v>
      </c>
      <c r="H28" s="229"/>
    </row>
    <row r="29" spans="2:8" ht="12" customHeight="1" hidden="1" outlineLevel="3">
      <c r="B29" s="226">
        <v>1280</v>
      </c>
      <c r="C29" s="227">
        <v>2888625</v>
      </c>
      <c r="D29" s="228"/>
      <c r="E29" s="227">
        <v>1875779</v>
      </c>
      <c r="F29" s="228"/>
      <c r="G29" s="227">
        <v>4764404</v>
      </c>
      <c r="H29" s="229"/>
    </row>
    <row r="30" spans="2:8" ht="12" customHeight="1" hidden="1" outlineLevel="1">
      <c r="B30" s="230" t="s">
        <v>4</v>
      </c>
      <c r="C30" s="227">
        <v>2888625</v>
      </c>
      <c r="D30" s="228"/>
      <c r="E30" s="227">
        <v>1875779</v>
      </c>
      <c r="F30" s="228"/>
      <c r="G30" s="227">
        <v>4764404</v>
      </c>
      <c r="H30" s="229"/>
    </row>
    <row r="31" spans="2:8" ht="12" customHeight="1" hidden="1" outlineLevel="2">
      <c r="B31" s="226">
        <v>1600</v>
      </c>
      <c r="C31" s="227">
        <v>107596</v>
      </c>
      <c r="D31" s="228"/>
      <c r="E31" s="227">
        <v>498000</v>
      </c>
      <c r="F31" s="228"/>
      <c r="G31" s="227">
        <v>605596</v>
      </c>
      <c r="H31" s="229"/>
    </row>
    <row r="32" spans="2:8" ht="12" customHeight="1" hidden="1" outlineLevel="3">
      <c r="B32" s="226">
        <v>1610</v>
      </c>
      <c r="C32" s="227">
        <v>107596</v>
      </c>
      <c r="D32" s="228"/>
      <c r="E32" s="227">
        <v>498000</v>
      </c>
      <c r="F32" s="228"/>
      <c r="G32" s="227">
        <v>605596</v>
      </c>
      <c r="H32" s="229"/>
    </row>
    <row r="33" spans="2:8" ht="12" customHeight="1" hidden="1">
      <c r="B33" s="226">
        <v>1612</v>
      </c>
      <c r="C33" s="227">
        <v>107596</v>
      </c>
      <c r="D33" s="228"/>
      <c r="E33" s="227">
        <v>498000</v>
      </c>
      <c r="F33" s="228"/>
      <c r="G33" s="227">
        <v>605596</v>
      </c>
      <c r="H33" s="229"/>
    </row>
    <row r="34" spans="2:8" ht="12" customHeight="1" hidden="1">
      <c r="B34" s="230" t="s">
        <v>9</v>
      </c>
      <c r="C34" s="227">
        <v>107596</v>
      </c>
      <c r="D34" s="228"/>
      <c r="E34" s="227">
        <v>498000</v>
      </c>
      <c r="F34" s="228"/>
      <c r="G34" s="227">
        <v>605596</v>
      </c>
      <c r="H34" s="229"/>
    </row>
    <row r="35" spans="2:8" ht="12" customHeight="1" hidden="1" outlineLevel="1">
      <c r="B35" s="226">
        <v>2200</v>
      </c>
      <c r="C35" s="227">
        <v>83478000</v>
      </c>
      <c r="D35" s="228"/>
      <c r="E35" s="228"/>
      <c r="F35" s="228"/>
      <c r="G35" s="227">
        <v>83478000</v>
      </c>
      <c r="H35" s="229"/>
    </row>
    <row r="36" spans="2:8" ht="12" customHeight="1" hidden="1" outlineLevel="2">
      <c r="B36" s="226">
        <v>2210</v>
      </c>
      <c r="C36" s="227">
        <v>83478000</v>
      </c>
      <c r="D36" s="228"/>
      <c r="E36" s="228"/>
      <c r="F36" s="228"/>
      <c r="G36" s="227">
        <v>83478000</v>
      </c>
      <c r="H36" s="229"/>
    </row>
    <row r="37" spans="2:8" ht="12" customHeight="1" hidden="1" outlineLevel="3">
      <c r="B37" s="230" t="s">
        <v>3</v>
      </c>
      <c r="C37" s="227">
        <v>83478000</v>
      </c>
      <c r="D37" s="228"/>
      <c r="E37" s="228"/>
      <c r="F37" s="228"/>
      <c r="G37" s="227">
        <v>83478000</v>
      </c>
      <c r="H37" s="229"/>
    </row>
    <row r="38" spans="2:8" ht="12" customHeight="1" hidden="1" outlineLevel="3">
      <c r="B38" s="226">
        <v>3000</v>
      </c>
      <c r="C38" s="228"/>
      <c r="D38" s="228"/>
      <c r="E38" s="227">
        <v>6947220</v>
      </c>
      <c r="F38" s="227">
        <v>6947220</v>
      </c>
      <c r="G38" s="228"/>
      <c r="H38" s="229"/>
    </row>
    <row r="39" spans="2:8" ht="12.75" customHeight="1" hidden="1">
      <c r="B39" s="226">
        <v>3030</v>
      </c>
      <c r="C39" s="228"/>
      <c r="D39" s="228"/>
      <c r="E39" s="227">
        <v>6947220</v>
      </c>
      <c r="F39" s="227">
        <v>6947220</v>
      </c>
      <c r="G39" s="228"/>
      <c r="H39" s="229"/>
    </row>
    <row r="40" spans="2:8" ht="12.75" customHeight="1" hidden="1">
      <c r="B40" s="226">
        <v>3031</v>
      </c>
      <c r="C40" s="228"/>
      <c r="D40" s="228"/>
      <c r="E40" s="227">
        <v>6947220</v>
      </c>
      <c r="F40" s="227">
        <v>6947220</v>
      </c>
      <c r="G40" s="228"/>
      <c r="H40" s="229"/>
    </row>
    <row r="41" spans="2:8" ht="12.75" customHeight="1" hidden="1">
      <c r="B41" s="226">
        <v>3300</v>
      </c>
      <c r="C41" s="228"/>
      <c r="D41" s="228"/>
      <c r="E41" s="228"/>
      <c r="F41" s="227">
        <v>4340372</v>
      </c>
      <c r="G41" s="228"/>
      <c r="H41" s="235">
        <v>4340372</v>
      </c>
    </row>
    <row r="42" spans="2:8" ht="12.75" customHeight="1" hidden="1">
      <c r="B42" s="226">
        <v>3310</v>
      </c>
      <c r="C42" s="228"/>
      <c r="D42" s="228"/>
      <c r="E42" s="228"/>
      <c r="F42" s="227">
        <v>4340372</v>
      </c>
      <c r="G42" s="228"/>
      <c r="H42" s="235">
        <v>4340372</v>
      </c>
    </row>
    <row r="43" spans="2:8" ht="12.75" customHeight="1" hidden="1">
      <c r="B43" s="230" t="s">
        <v>7</v>
      </c>
      <c r="C43" s="228"/>
      <c r="D43" s="228"/>
      <c r="E43" s="228"/>
      <c r="F43" s="227">
        <v>4340372</v>
      </c>
      <c r="G43" s="228"/>
      <c r="H43" s="235">
        <v>4340372</v>
      </c>
    </row>
    <row r="44" spans="2:8" ht="12.75" customHeight="1" hidden="1">
      <c r="B44" s="226">
        <v>3500</v>
      </c>
      <c r="C44" s="228"/>
      <c r="D44" s="228"/>
      <c r="E44" s="227">
        <v>1812600</v>
      </c>
      <c r="F44" s="227">
        <v>2567737.04</v>
      </c>
      <c r="G44" s="228"/>
      <c r="H44" s="235">
        <v>755137.04</v>
      </c>
    </row>
    <row r="45" spans="2:8" ht="12.75" customHeight="1" hidden="1">
      <c r="B45" s="226">
        <v>3510</v>
      </c>
      <c r="C45" s="228"/>
      <c r="D45" s="228"/>
      <c r="E45" s="227">
        <v>1812600</v>
      </c>
      <c r="F45" s="227">
        <v>2567737.04</v>
      </c>
      <c r="G45" s="228"/>
      <c r="H45" s="235">
        <v>755137.04</v>
      </c>
    </row>
    <row r="46" spans="2:8" ht="12.75" customHeight="1" hidden="1">
      <c r="B46" s="230" t="s">
        <v>10</v>
      </c>
      <c r="C46" s="228"/>
      <c r="D46" s="228"/>
      <c r="E46" s="227">
        <v>1812600</v>
      </c>
      <c r="F46" s="227">
        <v>2567737.04</v>
      </c>
      <c r="G46" s="228"/>
      <c r="H46" s="235">
        <v>755137.04</v>
      </c>
    </row>
    <row r="47" spans="2:8" ht="12.75" customHeight="1" hidden="1">
      <c r="B47" s="226">
        <v>5000</v>
      </c>
      <c r="C47" s="228"/>
      <c r="D47" s="227">
        <v>83400000</v>
      </c>
      <c r="E47" s="227">
        <v>83400000</v>
      </c>
      <c r="F47" s="228"/>
      <c r="G47" s="228"/>
      <c r="H47" s="229"/>
    </row>
    <row r="48" spans="2:8" ht="12.75" customHeight="1" hidden="1">
      <c r="B48" s="236" t="s">
        <v>324</v>
      </c>
      <c r="C48" s="228"/>
      <c r="D48" s="228"/>
      <c r="E48" s="228"/>
      <c r="F48" s="228"/>
      <c r="G48" s="228"/>
      <c r="H48" s="229"/>
    </row>
    <row r="49" spans="2:8" ht="12.75" hidden="1">
      <c r="B49" s="226">
        <v>5020</v>
      </c>
      <c r="C49" s="228"/>
      <c r="D49" s="227">
        <v>83400000</v>
      </c>
      <c r="E49" s="227">
        <v>83400000</v>
      </c>
      <c r="F49" s="228"/>
      <c r="G49" s="228"/>
      <c r="H49" s="229"/>
    </row>
    <row r="50" spans="2:8" ht="12.75" hidden="1">
      <c r="B50" s="236" t="s">
        <v>324</v>
      </c>
      <c r="C50" s="228"/>
      <c r="D50" s="228"/>
      <c r="E50" s="228"/>
      <c r="F50" s="228"/>
      <c r="G50" s="228"/>
      <c r="H50" s="229"/>
    </row>
    <row r="51" spans="2:8" ht="12.75" customHeight="1" hidden="1">
      <c r="B51" s="231" t="s">
        <v>322</v>
      </c>
      <c r="C51" s="232">
        <v>3074221</v>
      </c>
      <c r="D51" s="233"/>
      <c r="E51" s="232">
        <v>646633105.27</v>
      </c>
      <c r="F51" s="232">
        <v>15667929.04</v>
      </c>
      <c r="G51" s="232">
        <v>634039397.23</v>
      </c>
      <c r="H51" s="234"/>
    </row>
    <row r="52" spans="2:8" ht="12.75" customHeight="1" hidden="1">
      <c r="B52" s="237" t="s">
        <v>325</v>
      </c>
      <c r="C52" s="238"/>
      <c r="D52" s="238"/>
      <c r="E52" s="238"/>
      <c r="F52" s="238"/>
      <c r="G52" s="238"/>
      <c r="H52" s="239"/>
    </row>
    <row r="53" spans="2:8" ht="12.75" customHeight="1">
      <c r="B53" s="223" t="s">
        <v>313</v>
      </c>
      <c r="C53" s="224"/>
      <c r="D53" s="224"/>
      <c r="E53" s="224"/>
      <c r="F53" s="224"/>
      <c r="G53" s="224"/>
      <c r="H53" s="225"/>
    </row>
    <row r="54" spans="2:8" ht="12.75" customHeight="1">
      <c r="B54" s="226">
        <v>1200</v>
      </c>
      <c r="C54" s="227">
        <v>9913515.2</v>
      </c>
      <c r="D54" s="228"/>
      <c r="E54" s="228"/>
      <c r="F54" s="228"/>
      <c r="G54" s="227">
        <v>9913515.2</v>
      </c>
      <c r="H54" s="229"/>
    </row>
    <row r="55" spans="2:8" ht="12.75" customHeight="1">
      <c r="B55" s="226">
        <v>1210</v>
      </c>
      <c r="C55" s="227">
        <v>8791595.2</v>
      </c>
      <c r="D55" s="228"/>
      <c r="E55" s="228"/>
      <c r="F55" s="228"/>
      <c r="G55" s="227">
        <v>8791595.2</v>
      </c>
      <c r="H55" s="229"/>
    </row>
    <row r="56" spans="2:8" ht="12.75" customHeight="1">
      <c r="B56" s="230" t="s">
        <v>5</v>
      </c>
      <c r="C56" s="227">
        <v>8597035.2</v>
      </c>
      <c r="D56" s="228"/>
      <c r="E56" s="228"/>
      <c r="F56" s="228"/>
      <c r="G56" s="227">
        <v>8597035.2</v>
      </c>
      <c r="H56" s="229"/>
    </row>
    <row r="57" spans="2:8" ht="12.75" customHeight="1">
      <c r="B57" s="230" t="s">
        <v>177</v>
      </c>
      <c r="C57" s="227">
        <v>194560</v>
      </c>
      <c r="D57" s="228"/>
      <c r="E57" s="228"/>
      <c r="F57" s="228"/>
      <c r="G57" s="227">
        <v>194560</v>
      </c>
      <c r="H57" s="229"/>
    </row>
    <row r="58" spans="2:8" ht="12.75" customHeight="1">
      <c r="B58" s="226">
        <v>1260</v>
      </c>
      <c r="C58" s="227">
        <v>1121920</v>
      </c>
      <c r="D58" s="228"/>
      <c r="E58" s="228"/>
      <c r="F58" s="228"/>
      <c r="G58" s="227">
        <v>1121920</v>
      </c>
      <c r="H58" s="229"/>
    </row>
    <row r="59" spans="2:8" ht="12.75" customHeight="1">
      <c r="B59" s="231" t="s">
        <v>322</v>
      </c>
      <c r="C59" s="232">
        <v>9913515.2</v>
      </c>
      <c r="D59" s="233"/>
      <c r="E59" s="233"/>
      <c r="F59" s="233"/>
      <c r="G59" s="232">
        <v>9913515.2</v>
      </c>
      <c r="H59" s="234"/>
    </row>
    <row r="60" spans="2:8" ht="12.75" customHeight="1" hidden="1">
      <c r="B60" s="223" t="s">
        <v>326</v>
      </c>
      <c r="C60" s="224"/>
      <c r="D60" s="224"/>
      <c r="E60" s="224"/>
      <c r="F60" s="224"/>
      <c r="G60" s="224"/>
      <c r="H60" s="225"/>
    </row>
    <row r="61" spans="2:8" ht="12.75" customHeight="1" hidden="1">
      <c r="B61" s="226">
        <v>1200</v>
      </c>
      <c r="C61" s="227">
        <v>295198211.51</v>
      </c>
      <c r="D61" s="228"/>
      <c r="E61" s="227">
        <v>27137239.52</v>
      </c>
      <c r="F61" s="228"/>
      <c r="G61" s="227">
        <v>322335451.03</v>
      </c>
      <c r="H61" s="229"/>
    </row>
    <row r="62" spans="2:8" ht="12.75" customHeight="1" hidden="1">
      <c r="B62" s="226">
        <v>1220</v>
      </c>
      <c r="C62" s="227">
        <v>295198211.51</v>
      </c>
      <c r="D62" s="228"/>
      <c r="E62" s="227">
        <v>481675</v>
      </c>
      <c r="F62" s="228"/>
      <c r="G62" s="227">
        <v>295679886.51</v>
      </c>
      <c r="H62" s="229"/>
    </row>
    <row r="63" spans="2:8" ht="12.75" customHeight="1" hidden="1">
      <c r="B63" s="226">
        <v>1280</v>
      </c>
      <c r="C63" s="228"/>
      <c r="D63" s="228"/>
      <c r="E63" s="227">
        <v>26655564.52</v>
      </c>
      <c r="F63" s="228"/>
      <c r="G63" s="227">
        <v>26655564.52</v>
      </c>
      <c r="H63" s="229"/>
    </row>
    <row r="64" spans="2:8" ht="12.75" customHeight="1" hidden="1">
      <c r="B64" s="230" t="s">
        <v>4</v>
      </c>
      <c r="C64" s="228"/>
      <c r="D64" s="228"/>
      <c r="E64" s="227">
        <v>26655564.52</v>
      </c>
      <c r="F64" s="228"/>
      <c r="G64" s="227">
        <v>26655564.52</v>
      </c>
      <c r="H64" s="229"/>
    </row>
    <row r="65" spans="2:8" ht="12.75" customHeight="1" hidden="1">
      <c r="B65" s="226">
        <v>1600</v>
      </c>
      <c r="C65" s="227">
        <v>69612</v>
      </c>
      <c r="D65" s="228"/>
      <c r="E65" s="228"/>
      <c r="F65" s="228"/>
      <c r="G65" s="227">
        <v>69612</v>
      </c>
      <c r="H65" s="229"/>
    </row>
    <row r="66" spans="2:8" ht="12.75" customHeight="1" hidden="1">
      <c r="B66" s="226">
        <v>1610</v>
      </c>
      <c r="C66" s="227">
        <v>69612</v>
      </c>
      <c r="D66" s="228"/>
      <c r="E66" s="228"/>
      <c r="F66" s="228"/>
      <c r="G66" s="227">
        <v>69612</v>
      </c>
      <c r="H66" s="229"/>
    </row>
    <row r="67" spans="2:8" ht="12.75" customHeight="1" hidden="1">
      <c r="B67" s="226">
        <v>1612</v>
      </c>
      <c r="C67" s="227">
        <v>69612</v>
      </c>
      <c r="D67" s="228"/>
      <c r="E67" s="228"/>
      <c r="F67" s="228"/>
      <c r="G67" s="227">
        <v>69612</v>
      </c>
      <c r="H67" s="229"/>
    </row>
    <row r="68" spans="2:8" ht="12.75" customHeight="1" hidden="1">
      <c r="B68" s="230" t="s">
        <v>9</v>
      </c>
      <c r="C68" s="227">
        <v>69612</v>
      </c>
      <c r="D68" s="228"/>
      <c r="E68" s="228"/>
      <c r="F68" s="228"/>
      <c r="G68" s="227">
        <v>69612</v>
      </c>
      <c r="H68" s="229"/>
    </row>
    <row r="69" spans="2:8" ht="12.75" customHeight="1" hidden="1">
      <c r="B69" s="226">
        <v>2200</v>
      </c>
      <c r="C69" s="227">
        <v>2524922119.1000004</v>
      </c>
      <c r="D69" s="228"/>
      <c r="E69" s="228"/>
      <c r="F69" s="228"/>
      <c r="G69" s="227">
        <v>2524922119.1000004</v>
      </c>
      <c r="H69" s="229"/>
    </row>
    <row r="70" spans="2:8" ht="12.75" customHeight="1" hidden="1">
      <c r="B70" s="226">
        <v>2210</v>
      </c>
      <c r="C70" s="227">
        <v>2524922119.1000004</v>
      </c>
      <c r="D70" s="228"/>
      <c r="E70" s="228"/>
      <c r="F70" s="228"/>
      <c r="G70" s="227">
        <v>2524922119.1000004</v>
      </c>
      <c r="H70" s="229"/>
    </row>
    <row r="71" spans="2:8" ht="12.75" customHeight="1" hidden="1">
      <c r="B71" s="230" t="s">
        <v>3</v>
      </c>
      <c r="C71" s="227">
        <v>2524922119.1000004</v>
      </c>
      <c r="D71" s="228"/>
      <c r="E71" s="228"/>
      <c r="F71" s="228"/>
      <c r="G71" s="227">
        <v>2524922119.1000004</v>
      </c>
      <c r="H71" s="229"/>
    </row>
    <row r="72" spans="2:8" ht="12.75" customHeight="1" hidden="1">
      <c r="B72" s="226">
        <v>3300</v>
      </c>
      <c r="C72" s="228"/>
      <c r="D72" s="228"/>
      <c r="E72" s="228"/>
      <c r="F72" s="227">
        <v>874429000</v>
      </c>
      <c r="G72" s="228"/>
      <c r="H72" s="235">
        <v>874429000</v>
      </c>
    </row>
    <row r="73" spans="2:8" ht="12.75" customHeight="1" hidden="1">
      <c r="B73" s="226">
        <v>3390</v>
      </c>
      <c r="C73" s="228"/>
      <c r="D73" s="228"/>
      <c r="E73" s="228"/>
      <c r="F73" s="227">
        <v>874429000</v>
      </c>
      <c r="G73" s="228"/>
      <c r="H73" s="235">
        <v>874429000</v>
      </c>
    </row>
    <row r="74" spans="2:8" ht="12.75" customHeight="1" hidden="1">
      <c r="B74" s="230" t="s">
        <v>8</v>
      </c>
      <c r="C74" s="228"/>
      <c r="D74" s="228"/>
      <c r="E74" s="228"/>
      <c r="F74" s="227">
        <v>874429000</v>
      </c>
      <c r="G74" s="228"/>
      <c r="H74" s="235">
        <v>874429000</v>
      </c>
    </row>
    <row r="75" spans="2:8" ht="12.75" customHeight="1" hidden="1">
      <c r="B75" s="226">
        <v>5000</v>
      </c>
      <c r="C75" s="228"/>
      <c r="D75" s="227">
        <v>1203515199</v>
      </c>
      <c r="E75" s="227">
        <v>1203515199</v>
      </c>
      <c r="F75" s="228"/>
      <c r="G75" s="228"/>
      <c r="H75" s="229"/>
    </row>
    <row r="76" spans="2:8" ht="12.75" customHeight="1" hidden="1">
      <c r="B76" s="236" t="s">
        <v>324</v>
      </c>
      <c r="C76" s="228"/>
      <c r="D76" s="228"/>
      <c r="E76" s="228"/>
      <c r="F76" s="228"/>
      <c r="G76" s="228"/>
      <c r="H76" s="229"/>
    </row>
    <row r="77" spans="2:8" ht="12.75" customHeight="1" hidden="1">
      <c r="B77" s="226">
        <v>5020</v>
      </c>
      <c r="C77" s="228"/>
      <c r="D77" s="227">
        <v>1203515199</v>
      </c>
      <c r="E77" s="227">
        <v>1203515199</v>
      </c>
      <c r="F77" s="228"/>
      <c r="G77" s="228"/>
      <c r="H77" s="229"/>
    </row>
    <row r="78" spans="2:8" ht="12.75" customHeight="1" hidden="1">
      <c r="B78" s="236" t="s">
        <v>324</v>
      </c>
      <c r="C78" s="228"/>
      <c r="D78" s="228"/>
      <c r="E78" s="228"/>
      <c r="F78" s="228"/>
      <c r="G78" s="228"/>
      <c r="H78" s="229"/>
    </row>
    <row r="79" spans="2:8" ht="12.75" customHeight="1" hidden="1">
      <c r="B79" s="231" t="s">
        <v>322</v>
      </c>
      <c r="C79" s="232">
        <v>1616674743.61</v>
      </c>
      <c r="D79" s="233"/>
      <c r="E79" s="232">
        <v>1230652438.52</v>
      </c>
      <c r="F79" s="232">
        <v>874429000</v>
      </c>
      <c r="G79" s="232">
        <v>1972898182.1299999</v>
      </c>
      <c r="H79" s="234"/>
    </row>
    <row r="80" spans="2:8" ht="12.75" customHeight="1" hidden="1">
      <c r="B80" s="237" t="s">
        <v>325</v>
      </c>
      <c r="C80" s="238"/>
      <c r="D80" s="238"/>
      <c r="E80" s="238"/>
      <c r="F80" s="238"/>
      <c r="G80" s="238"/>
      <c r="H80" s="239"/>
    </row>
    <row r="81" spans="2:8" ht="12.75" customHeight="1" hidden="1">
      <c r="B81" s="223" t="s">
        <v>327</v>
      </c>
      <c r="C81" s="224"/>
      <c r="D81" s="224"/>
      <c r="E81" s="224"/>
      <c r="F81" s="224"/>
      <c r="G81" s="224"/>
      <c r="H81" s="225"/>
    </row>
    <row r="82" spans="2:8" ht="12.75" customHeight="1" hidden="1">
      <c r="B82" s="226">
        <v>1200</v>
      </c>
      <c r="C82" s="227">
        <v>144730215.62</v>
      </c>
      <c r="D82" s="228"/>
      <c r="E82" s="227">
        <v>923869896.41</v>
      </c>
      <c r="F82" s="227">
        <v>103949595.47</v>
      </c>
      <c r="G82" s="227">
        <v>964650516.56</v>
      </c>
      <c r="H82" s="229"/>
    </row>
    <row r="83" spans="2:8" ht="12.75" customHeight="1" hidden="1">
      <c r="B83" s="226">
        <v>1210</v>
      </c>
      <c r="C83" s="227">
        <v>122794255.13</v>
      </c>
      <c r="D83" s="228"/>
      <c r="E83" s="227">
        <v>46873159.37</v>
      </c>
      <c r="F83" s="227">
        <v>96681645.78</v>
      </c>
      <c r="G83" s="227">
        <v>72985768.72</v>
      </c>
      <c r="H83" s="229"/>
    </row>
    <row r="84" spans="2:8" ht="12.75" customHeight="1" hidden="1">
      <c r="B84" s="230" t="s">
        <v>5</v>
      </c>
      <c r="C84" s="227">
        <v>122794255.13</v>
      </c>
      <c r="D84" s="228"/>
      <c r="E84" s="227">
        <v>42532787.37</v>
      </c>
      <c r="F84" s="227">
        <v>96681645.78</v>
      </c>
      <c r="G84" s="227">
        <v>68645396.72</v>
      </c>
      <c r="H84" s="229"/>
    </row>
    <row r="85" spans="2:8" ht="12.75" customHeight="1" hidden="1">
      <c r="B85" s="230" t="s">
        <v>177</v>
      </c>
      <c r="C85" s="228"/>
      <c r="D85" s="228"/>
      <c r="E85" s="227">
        <v>4340372</v>
      </c>
      <c r="F85" s="228"/>
      <c r="G85" s="227">
        <v>4340372</v>
      </c>
      <c r="H85" s="229"/>
    </row>
    <row r="86" spans="2:8" ht="12.75" customHeight="1" hidden="1">
      <c r="B86" s="226">
        <v>1220</v>
      </c>
      <c r="C86" s="227">
        <v>7261919.69</v>
      </c>
      <c r="D86" s="228"/>
      <c r="E86" s="228"/>
      <c r="F86" s="227">
        <v>7261919.69</v>
      </c>
      <c r="G86" s="228"/>
      <c r="H86" s="229"/>
    </row>
    <row r="87" spans="2:8" ht="12.75" customHeight="1" hidden="1">
      <c r="B87" s="226">
        <v>1260</v>
      </c>
      <c r="C87" s="228"/>
      <c r="D87" s="228"/>
      <c r="E87" s="227">
        <v>2567737.04</v>
      </c>
      <c r="F87" s="228"/>
      <c r="G87" s="227">
        <v>2567737.04</v>
      </c>
      <c r="H87" s="229"/>
    </row>
    <row r="88" spans="2:8" ht="12.75" customHeight="1" hidden="1">
      <c r="B88" s="226">
        <v>1280</v>
      </c>
      <c r="C88" s="227">
        <v>14674040.8</v>
      </c>
      <c r="D88" s="228"/>
      <c r="E88" s="227">
        <v>874429000</v>
      </c>
      <c r="F88" s="227">
        <v>6030</v>
      </c>
      <c r="G88" s="227">
        <v>889097010.8</v>
      </c>
      <c r="H88" s="229"/>
    </row>
    <row r="89" spans="2:8" ht="12.75" customHeight="1" hidden="1">
      <c r="B89" s="230" t="s">
        <v>4</v>
      </c>
      <c r="C89" s="227">
        <v>14674040.8</v>
      </c>
      <c r="D89" s="228"/>
      <c r="E89" s="227">
        <v>874429000</v>
      </c>
      <c r="F89" s="227">
        <v>6030</v>
      </c>
      <c r="G89" s="227">
        <v>889097010.8</v>
      </c>
      <c r="H89" s="229"/>
    </row>
    <row r="90" spans="2:8" ht="12.75" customHeight="1" hidden="1">
      <c r="B90" s="226">
        <v>3000</v>
      </c>
      <c r="C90" s="228"/>
      <c r="D90" s="228"/>
      <c r="E90" s="227">
        <v>152975790</v>
      </c>
      <c r="F90" s="227">
        <v>152975790</v>
      </c>
      <c r="G90" s="228"/>
      <c r="H90" s="229"/>
    </row>
    <row r="91" spans="2:8" ht="12.75" customHeight="1" hidden="1">
      <c r="B91" s="226">
        <v>3030</v>
      </c>
      <c r="C91" s="228"/>
      <c r="D91" s="228"/>
      <c r="E91" s="227">
        <v>152975790</v>
      </c>
      <c r="F91" s="227">
        <v>152975790</v>
      </c>
      <c r="G91" s="228"/>
      <c r="H91" s="229"/>
    </row>
    <row r="92" spans="2:8" ht="12.75" customHeight="1" hidden="1">
      <c r="B92" s="226">
        <v>3031</v>
      </c>
      <c r="C92" s="228"/>
      <c r="D92" s="228"/>
      <c r="E92" s="227">
        <v>152975790</v>
      </c>
      <c r="F92" s="227">
        <v>152975790</v>
      </c>
      <c r="G92" s="228"/>
      <c r="H92" s="229"/>
    </row>
    <row r="93" spans="2:8" ht="12.75" customHeight="1" hidden="1">
      <c r="B93" s="226">
        <v>3300</v>
      </c>
      <c r="C93" s="228"/>
      <c r="D93" s="227">
        <v>368165500.76</v>
      </c>
      <c r="E93" s="227">
        <v>52074594.61</v>
      </c>
      <c r="F93" s="227">
        <v>143958711.93</v>
      </c>
      <c r="G93" s="228"/>
      <c r="H93" s="235">
        <v>460049618.08</v>
      </c>
    </row>
    <row r="94" spans="2:8" ht="12.75" customHeight="1" hidden="1">
      <c r="B94" s="226">
        <v>3310</v>
      </c>
      <c r="C94" s="228"/>
      <c r="D94" s="227">
        <v>70163602.25</v>
      </c>
      <c r="E94" s="227">
        <v>4052678.92</v>
      </c>
      <c r="F94" s="227">
        <v>7374292.22</v>
      </c>
      <c r="G94" s="228"/>
      <c r="H94" s="235">
        <v>73485215.55</v>
      </c>
    </row>
    <row r="95" spans="2:8" ht="12.75" customHeight="1" hidden="1">
      <c r="B95" s="230" t="s">
        <v>7</v>
      </c>
      <c r="C95" s="228"/>
      <c r="D95" s="227">
        <v>70163602.25</v>
      </c>
      <c r="E95" s="227">
        <v>4052678.92</v>
      </c>
      <c r="F95" s="227">
        <v>7374292.22</v>
      </c>
      <c r="G95" s="228"/>
      <c r="H95" s="235">
        <v>73485215.55</v>
      </c>
    </row>
    <row r="96" spans="2:8" ht="12.75" customHeight="1" hidden="1">
      <c r="B96" s="226">
        <v>3320</v>
      </c>
      <c r="C96" s="228"/>
      <c r="D96" s="228"/>
      <c r="E96" s="227">
        <v>48021915.69</v>
      </c>
      <c r="F96" s="227">
        <v>134226965.71</v>
      </c>
      <c r="G96" s="228"/>
      <c r="H96" s="235">
        <v>86205050.02</v>
      </c>
    </row>
    <row r="97" spans="2:8" ht="12.75" customHeight="1" hidden="1">
      <c r="B97" s="226">
        <v>3390</v>
      </c>
      <c r="C97" s="228"/>
      <c r="D97" s="227">
        <v>298001898.51</v>
      </c>
      <c r="E97" s="228"/>
      <c r="F97" s="227">
        <v>2357454</v>
      </c>
      <c r="G97" s="228"/>
      <c r="H97" s="235">
        <v>300359352.51</v>
      </c>
    </row>
    <row r="98" spans="2:8" ht="12.75" customHeight="1" hidden="1">
      <c r="B98" s="230" t="s">
        <v>8</v>
      </c>
      <c r="C98" s="228"/>
      <c r="D98" s="227">
        <v>298001898.51</v>
      </c>
      <c r="E98" s="228"/>
      <c r="F98" s="227">
        <v>2357454</v>
      </c>
      <c r="G98" s="228"/>
      <c r="H98" s="235">
        <v>300359352.51</v>
      </c>
    </row>
    <row r="99" spans="2:8" ht="12.75" customHeight="1" hidden="1">
      <c r="B99" s="226">
        <v>5000</v>
      </c>
      <c r="C99" s="228"/>
      <c r="D99" s="227">
        <v>1582815136</v>
      </c>
      <c r="E99" s="227">
        <v>597587604</v>
      </c>
      <c r="F99" s="227">
        <v>1203515199</v>
      </c>
      <c r="G99" s="228"/>
      <c r="H99" s="235">
        <v>2188742731</v>
      </c>
    </row>
    <row r="100" spans="2:8" ht="12.75" customHeight="1" hidden="1">
      <c r="B100" s="236" t="s">
        <v>324</v>
      </c>
      <c r="C100" s="228"/>
      <c r="D100" s="240">
        <v>526937</v>
      </c>
      <c r="E100" s="228"/>
      <c r="F100" s="228"/>
      <c r="G100" s="228"/>
      <c r="H100" s="241">
        <v>526937</v>
      </c>
    </row>
    <row r="101" spans="2:8" ht="12.75" customHeight="1" hidden="1">
      <c r="B101" s="226">
        <v>5020</v>
      </c>
      <c r="C101" s="228"/>
      <c r="D101" s="227">
        <v>1582815136</v>
      </c>
      <c r="E101" s="227">
        <v>597587604</v>
      </c>
      <c r="F101" s="227">
        <v>1203515199</v>
      </c>
      <c r="G101" s="228"/>
      <c r="H101" s="235">
        <v>2188742731</v>
      </c>
    </row>
    <row r="102" spans="2:8" ht="12.75" customHeight="1" hidden="1">
      <c r="B102" s="236" t="s">
        <v>324</v>
      </c>
      <c r="C102" s="228"/>
      <c r="D102" s="240">
        <v>526937</v>
      </c>
      <c r="E102" s="228"/>
      <c r="F102" s="228"/>
      <c r="G102" s="228"/>
      <c r="H102" s="241">
        <v>526937</v>
      </c>
    </row>
    <row r="103" spans="2:8" ht="12.75" customHeight="1" hidden="1">
      <c r="B103" s="226">
        <v>5100</v>
      </c>
      <c r="C103" s="228"/>
      <c r="D103" s="228"/>
      <c r="E103" s="227">
        <v>807870000</v>
      </c>
      <c r="F103" s="227">
        <v>807870000</v>
      </c>
      <c r="G103" s="228"/>
      <c r="H103" s="229"/>
    </row>
    <row r="104" spans="2:8" ht="12.75" hidden="1">
      <c r="B104" s="226">
        <v>5110</v>
      </c>
      <c r="C104" s="228"/>
      <c r="D104" s="228"/>
      <c r="E104" s="227">
        <v>807870000</v>
      </c>
      <c r="F104" s="227">
        <v>807870000</v>
      </c>
      <c r="G104" s="228"/>
      <c r="H104" s="229"/>
    </row>
    <row r="105" spans="2:8" ht="12.75" hidden="1">
      <c r="B105" s="226">
        <v>5200</v>
      </c>
      <c r="C105" s="228"/>
      <c r="D105" s="228"/>
      <c r="E105" s="227">
        <v>367920000</v>
      </c>
      <c r="F105" s="228"/>
      <c r="G105" s="228"/>
      <c r="H105" s="235">
        <v>-367920000</v>
      </c>
    </row>
    <row r="106" spans="2:8" ht="12.75" hidden="1">
      <c r="B106" s="226">
        <v>5210</v>
      </c>
      <c r="C106" s="228"/>
      <c r="D106" s="228"/>
      <c r="E106" s="227">
        <v>367920000</v>
      </c>
      <c r="F106" s="228"/>
      <c r="G106" s="228"/>
      <c r="H106" s="235">
        <v>-367920000</v>
      </c>
    </row>
    <row r="107" spans="2:8" ht="12.75" hidden="1">
      <c r="B107" s="226">
        <v>5300</v>
      </c>
      <c r="C107" s="228"/>
      <c r="D107" s="228"/>
      <c r="E107" s="227">
        <v>439950000</v>
      </c>
      <c r="F107" s="227">
        <v>439950000</v>
      </c>
      <c r="G107" s="228"/>
      <c r="H107" s="229"/>
    </row>
    <row r="108" spans="2:8" ht="12.75" hidden="1">
      <c r="B108" s="226">
        <v>5310</v>
      </c>
      <c r="C108" s="228"/>
      <c r="D108" s="228"/>
      <c r="E108" s="227">
        <v>439950000</v>
      </c>
      <c r="F108" s="227">
        <v>439950000</v>
      </c>
      <c r="G108" s="228"/>
      <c r="H108" s="229"/>
    </row>
    <row r="109" spans="2:8" ht="12.75" hidden="1">
      <c r="B109" s="231" t="s">
        <v>322</v>
      </c>
      <c r="C109" s="233"/>
      <c r="D109" s="232">
        <v>1806250421.14</v>
      </c>
      <c r="E109" s="232">
        <v>3342247885.0200005</v>
      </c>
      <c r="F109" s="232">
        <v>2852219296.4</v>
      </c>
      <c r="G109" s="233"/>
      <c r="H109" s="242">
        <v>1316221832.52</v>
      </c>
    </row>
    <row r="110" spans="2:8" ht="12.75" hidden="1">
      <c r="B110" s="237" t="s">
        <v>325</v>
      </c>
      <c r="C110" s="238"/>
      <c r="D110" s="243">
        <v>526937</v>
      </c>
      <c r="E110" s="238"/>
      <c r="F110" s="238"/>
      <c r="G110" s="238"/>
      <c r="H110" s="244">
        <v>526937</v>
      </c>
    </row>
    <row r="111" spans="2:8" ht="12.75" hidden="1">
      <c r="B111" s="223" t="s">
        <v>328</v>
      </c>
      <c r="C111" s="224"/>
      <c r="D111" s="224"/>
      <c r="E111" s="224"/>
      <c r="F111" s="224"/>
      <c r="G111" s="224"/>
      <c r="H111" s="225"/>
    </row>
    <row r="112" spans="2:8" ht="24" customHeight="1" hidden="1">
      <c r="B112" s="226">
        <v>1200</v>
      </c>
      <c r="C112" s="228"/>
      <c r="D112" s="228"/>
      <c r="E112" s="227">
        <v>60125440</v>
      </c>
      <c r="F112" s="227">
        <v>60125440</v>
      </c>
      <c r="G112" s="228"/>
      <c r="H112" s="229"/>
    </row>
    <row r="113" spans="2:8" ht="12.75" customHeight="1" hidden="1">
      <c r="B113" s="226">
        <v>1210</v>
      </c>
      <c r="C113" s="228"/>
      <c r="D113" s="228"/>
      <c r="E113" s="227">
        <v>60125440</v>
      </c>
      <c r="F113" s="227">
        <v>60125440</v>
      </c>
      <c r="G113" s="228"/>
      <c r="H113" s="229"/>
    </row>
    <row r="114" spans="2:8" ht="12.75" customHeight="1" hidden="1">
      <c r="B114" s="230" t="s">
        <v>5</v>
      </c>
      <c r="C114" s="228"/>
      <c r="D114" s="228"/>
      <c r="E114" s="227">
        <v>60125440</v>
      </c>
      <c r="F114" s="227">
        <v>60125440</v>
      </c>
      <c r="G114" s="228"/>
      <c r="H114" s="229"/>
    </row>
    <row r="115" spans="2:8" ht="12.75" customHeight="1" hidden="1">
      <c r="B115" s="226">
        <v>1600</v>
      </c>
      <c r="C115" s="228"/>
      <c r="D115" s="228"/>
      <c r="E115" s="227">
        <v>46707</v>
      </c>
      <c r="F115" s="227">
        <v>46707</v>
      </c>
      <c r="G115" s="228"/>
      <c r="H115" s="229"/>
    </row>
    <row r="116" spans="2:8" ht="12.75" customHeight="1" hidden="1">
      <c r="B116" s="226">
        <v>1610</v>
      </c>
      <c r="C116" s="228"/>
      <c r="D116" s="228"/>
      <c r="E116" s="227">
        <v>46707</v>
      </c>
      <c r="F116" s="227">
        <v>46707</v>
      </c>
      <c r="G116" s="228"/>
      <c r="H116" s="229"/>
    </row>
    <row r="117" spans="2:8" ht="12.75" customHeight="1" hidden="1">
      <c r="B117" s="226">
        <v>1612</v>
      </c>
      <c r="C117" s="228"/>
      <c r="D117" s="228"/>
      <c r="E117" s="227">
        <v>46707</v>
      </c>
      <c r="F117" s="227">
        <v>46707</v>
      </c>
      <c r="G117" s="228"/>
      <c r="H117" s="229"/>
    </row>
    <row r="118" spans="2:8" ht="12.75" customHeight="1" hidden="1">
      <c r="B118" s="230" t="s">
        <v>9</v>
      </c>
      <c r="C118" s="228"/>
      <c r="D118" s="228"/>
      <c r="E118" s="227">
        <v>46707</v>
      </c>
      <c r="F118" s="227">
        <v>46707</v>
      </c>
      <c r="G118" s="228"/>
      <c r="H118" s="229"/>
    </row>
    <row r="119" spans="2:8" ht="12.75" customHeight="1" hidden="1">
      <c r="B119" s="226">
        <v>3300</v>
      </c>
      <c r="C119" s="228"/>
      <c r="D119" s="228"/>
      <c r="E119" s="227">
        <v>60247759</v>
      </c>
      <c r="F119" s="227">
        <v>60265747</v>
      </c>
      <c r="G119" s="228"/>
      <c r="H119" s="235">
        <v>17988</v>
      </c>
    </row>
    <row r="120" spans="2:8" ht="12.75" hidden="1">
      <c r="B120" s="226">
        <v>3310</v>
      </c>
      <c r="C120" s="228"/>
      <c r="D120" s="228"/>
      <c r="E120" s="227">
        <v>60247759</v>
      </c>
      <c r="F120" s="227">
        <v>60265747</v>
      </c>
      <c r="G120" s="228"/>
      <c r="H120" s="235">
        <v>17988</v>
      </c>
    </row>
    <row r="121" spans="2:8" ht="12.75" hidden="1">
      <c r="B121" s="230" t="s">
        <v>7</v>
      </c>
      <c r="C121" s="228"/>
      <c r="D121" s="228"/>
      <c r="E121" s="227">
        <v>60247759</v>
      </c>
      <c r="F121" s="227">
        <v>60265747</v>
      </c>
      <c r="G121" s="228"/>
      <c r="H121" s="235">
        <v>17988</v>
      </c>
    </row>
    <row r="122" spans="2:8" ht="12.75" hidden="1">
      <c r="B122" s="231" t="s">
        <v>322</v>
      </c>
      <c r="C122" s="233"/>
      <c r="D122" s="233"/>
      <c r="E122" s="232">
        <v>120419906</v>
      </c>
      <c r="F122" s="232">
        <v>120437894</v>
      </c>
      <c r="G122" s="233"/>
      <c r="H122" s="242">
        <v>17988</v>
      </c>
    </row>
    <row r="123" spans="2:8" ht="24">
      <c r="B123" s="223" t="s">
        <v>329</v>
      </c>
      <c r="C123" s="224"/>
      <c r="D123" s="224"/>
      <c r="E123" s="224"/>
      <c r="F123" s="224"/>
      <c r="G123" s="224"/>
      <c r="H123" s="225"/>
    </row>
    <row r="124" spans="2:8" ht="12.75">
      <c r="B124" s="226">
        <v>1200</v>
      </c>
      <c r="C124" s="228"/>
      <c r="D124" s="228"/>
      <c r="E124" s="227">
        <v>817219904.82</v>
      </c>
      <c r="F124" s="227">
        <v>4225720.29</v>
      </c>
      <c r="G124" s="227">
        <v>812994184.53</v>
      </c>
      <c r="H124" s="229"/>
    </row>
    <row r="125" spans="2:8" ht="12.75">
      <c r="B125" s="226">
        <v>1210</v>
      </c>
      <c r="C125" s="228"/>
      <c r="D125" s="228"/>
      <c r="E125" s="227">
        <v>1251850.26</v>
      </c>
      <c r="F125" s="227">
        <v>941092.29</v>
      </c>
      <c r="G125" s="227">
        <v>310757.97</v>
      </c>
      <c r="H125" s="229"/>
    </row>
    <row r="126" spans="2:8" ht="12.75">
      <c r="B126" s="230" t="s">
        <v>177</v>
      </c>
      <c r="C126" s="228"/>
      <c r="D126" s="228"/>
      <c r="E126" s="227">
        <v>1251850.26</v>
      </c>
      <c r="F126" s="227">
        <v>941092.29</v>
      </c>
      <c r="G126" s="227">
        <v>310757.97</v>
      </c>
      <c r="H126" s="229"/>
    </row>
    <row r="127" spans="2:8" ht="12.75">
      <c r="B127" s="226">
        <v>1260</v>
      </c>
      <c r="C127" s="228"/>
      <c r="D127" s="228"/>
      <c r="E127" s="227">
        <v>4791028</v>
      </c>
      <c r="F127" s="227">
        <v>3284628</v>
      </c>
      <c r="G127" s="227">
        <v>1506400</v>
      </c>
      <c r="H127" s="229"/>
    </row>
    <row r="128" spans="2:8" ht="12.75">
      <c r="B128" s="226">
        <v>1280</v>
      </c>
      <c r="C128" s="228"/>
      <c r="D128" s="228"/>
      <c r="E128" s="227">
        <v>811177026.56</v>
      </c>
      <c r="F128" s="228"/>
      <c r="G128" s="227">
        <v>811177026.56</v>
      </c>
      <c r="H128" s="229"/>
    </row>
    <row r="129" spans="2:8" ht="12.75">
      <c r="B129" s="230" t="s">
        <v>4</v>
      </c>
      <c r="C129" s="228"/>
      <c r="D129" s="228"/>
      <c r="E129" s="227">
        <v>811177026.56</v>
      </c>
      <c r="F129" s="228"/>
      <c r="G129" s="227">
        <v>811177026.56</v>
      </c>
      <c r="H129" s="229"/>
    </row>
    <row r="130" spans="2:8" ht="12.75">
      <c r="B130" s="226">
        <v>1600</v>
      </c>
      <c r="C130" s="228"/>
      <c r="D130" s="228"/>
      <c r="E130" s="227">
        <v>5396407.59</v>
      </c>
      <c r="F130" s="227">
        <v>5396407.59</v>
      </c>
      <c r="G130" s="228"/>
      <c r="H130" s="229"/>
    </row>
    <row r="131" spans="2:8" ht="12.75">
      <c r="B131" s="226">
        <v>1610</v>
      </c>
      <c r="C131" s="228"/>
      <c r="D131" s="228"/>
      <c r="E131" s="227">
        <v>5396407.59</v>
      </c>
      <c r="F131" s="227">
        <v>5396407.59</v>
      </c>
      <c r="G131" s="228"/>
      <c r="H131" s="229"/>
    </row>
    <row r="132" spans="2:8" ht="12.75">
      <c r="B132" s="226">
        <v>1612</v>
      </c>
      <c r="C132" s="228"/>
      <c r="D132" s="228"/>
      <c r="E132" s="227">
        <v>5396407.59</v>
      </c>
      <c r="F132" s="227">
        <v>5396407.59</v>
      </c>
      <c r="G132" s="228"/>
      <c r="H132" s="229"/>
    </row>
    <row r="133" spans="2:8" ht="12.75">
      <c r="B133" s="230" t="s">
        <v>9</v>
      </c>
      <c r="C133" s="228"/>
      <c r="D133" s="228"/>
      <c r="E133" s="227">
        <v>5396407.59</v>
      </c>
      <c r="F133" s="227">
        <v>5396407.59</v>
      </c>
      <c r="G133" s="228"/>
      <c r="H133" s="229"/>
    </row>
    <row r="134" spans="2:8" ht="12.75">
      <c r="B134" s="226">
        <v>3000</v>
      </c>
      <c r="C134" s="228"/>
      <c r="D134" s="228"/>
      <c r="E134" s="227">
        <v>57384</v>
      </c>
      <c r="F134" s="227">
        <v>57384</v>
      </c>
      <c r="G134" s="228"/>
      <c r="H134" s="229"/>
    </row>
    <row r="135" spans="2:8" ht="12.75">
      <c r="B135" s="226">
        <v>3030</v>
      </c>
      <c r="C135" s="228"/>
      <c r="D135" s="228"/>
      <c r="E135" s="227">
        <v>57384</v>
      </c>
      <c r="F135" s="227">
        <v>57384</v>
      </c>
      <c r="G135" s="228"/>
      <c r="H135" s="229"/>
    </row>
    <row r="136" spans="2:8" ht="12.75">
      <c r="B136" s="226">
        <v>3031</v>
      </c>
      <c r="C136" s="228"/>
      <c r="D136" s="228"/>
      <c r="E136" s="227">
        <v>57384</v>
      </c>
      <c r="F136" s="227">
        <v>57384</v>
      </c>
      <c r="G136" s="228"/>
      <c r="H136" s="229"/>
    </row>
    <row r="137" spans="2:8" ht="12.75">
      <c r="B137" s="226">
        <v>3300</v>
      </c>
      <c r="C137" s="228"/>
      <c r="D137" s="228"/>
      <c r="E137" s="227">
        <v>7459926.21</v>
      </c>
      <c r="F137" s="227">
        <v>14596767.61</v>
      </c>
      <c r="G137" s="228"/>
      <c r="H137" s="235">
        <v>7136841.4</v>
      </c>
    </row>
    <row r="138" spans="2:8" ht="12.75">
      <c r="B138" s="226">
        <v>3310</v>
      </c>
      <c r="C138" s="228"/>
      <c r="D138" s="228"/>
      <c r="E138" s="227">
        <v>7459926.21</v>
      </c>
      <c r="F138" s="227">
        <v>14596767.61</v>
      </c>
      <c r="G138" s="228"/>
      <c r="H138" s="235">
        <v>7136841.4</v>
      </c>
    </row>
    <row r="139" spans="2:8" ht="12.75">
      <c r="B139" s="230" t="s">
        <v>7</v>
      </c>
      <c r="C139" s="228"/>
      <c r="D139" s="228"/>
      <c r="E139" s="227">
        <v>7459926.21</v>
      </c>
      <c r="F139" s="227">
        <v>14596767.61</v>
      </c>
      <c r="G139" s="228"/>
      <c r="H139" s="235">
        <v>7136841.4</v>
      </c>
    </row>
    <row r="140" spans="2:8" ht="12.75">
      <c r="B140" s="226">
        <v>3500</v>
      </c>
      <c r="C140" s="228"/>
      <c r="D140" s="228"/>
      <c r="E140" s="227">
        <v>2050056</v>
      </c>
      <c r="F140" s="227">
        <v>2050056</v>
      </c>
      <c r="G140" s="228"/>
      <c r="H140" s="229"/>
    </row>
    <row r="141" spans="2:8" ht="12.75">
      <c r="B141" s="226">
        <v>3510</v>
      </c>
      <c r="C141" s="228"/>
      <c r="D141" s="228"/>
      <c r="E141" s="227">
        <v>2050056</v>
      </c>
      <c r="F141" s="227">
        <v>2050056</v>
      </c>
      <c r="G141" s="228"/>
      <c r="H141" s="229"/>
    </row>
    <row r="142" spans="2:8" ht="12.75">
      <c r="B142" s="230" t="s">
        <v>10</v>
      </c>
      <c r="C142" s="228"/>
      <c r="D142" s="228"/>
      <c r="E142" s="227">
        <v>2050056</v>
      </c>
      <c r="F142" s="227">
        <v>2050056</v>
      </c>
      <c r="G142" s="228"/>
      <c r="H142" s="229"/>
    </row>
    <row r="143" spans="2:8" ht="12.75">
      <c r="B143" s="226">
        <v>5000</v>
      </c>
      <c r="C143" s="228"/>
      <c r="D143" s="227">
        <v>164016235</v>
      </c>
      <c r="E143" s="228"/>
      <c r="F143" s="228"/>
      <c r="G143" s="228"/>
      <c r="H143" s="235">
        <v>164016235</v>
      </c>
    </row>
    <row r="144" spans="2:8" ht="12.75">
      <c r="B144" s="236" t="s">
        <v>324</v>
      </c>
      <c r="C144" s="228"/>
      <c r="D144" s="228"/>
      <c r="E144" s="228"/>
      <c r="F144" s="228"/>
      <c r="G144" s="228"/>
      <c r="H144" s="229"/>
    </row>
    <row r="145" spans="2:8" ht="12.75">
      <c r="B145" s="226">
        <v>5020</v>
      </c>
      <c r="C145" s="228"/>
      <c r="D145" s="227">
        <v>959692</v>
      </c>
      <c r="E145" s="228"/>
      <c r="F145" s="228"/>
      <c r="G145" s="228"/>
      <c r="H145" s="235">
        <v>959692</v>
      </c>
    </row>
    <row r="146" spans="2:8" ht="12.75">
      <c r="B146" s="236" t="s">
        <v>324</v>
      </c>
      <c r="C146" s="228"/>
      <c r="D146" s="228"/>
      <c r="E146" s="228"/>
      <c r="F146" s="228"/>
      <c r="G146" s="228"/>
      <c r="H146" s="229"/>
    </row>
    <row r="147" spans="2:8" ht="12.75">
      <c r="B147" s="226">
        <v>5030</v>
      </c>
      <c r="C147" s="228"/>
      <c r="D147" s="227">
        <v>163056543</v>
      </c>
      <c r="E147" s="228"/>
      <c r="F147" s="228"/>
      <c r="G147" s="228"/>
      <c r="H147" s="235">
        <v>163056543</v>
      </c>
    </row>
    <row r="148" spans="2:8" ht="12.75">
      <c r="B148" s="231" t="s">
        <v>322</v>
      </c>
      <c r="C148" s="233"/>
      <c r="D148" s="232">
        <v>164016235</v>
      </c>
      <c r="E148" s="232">
        <v>832183678.62</v>
      </c>
      <c r="F148" s="232">
        <v>26326335.49</v>
      </c>
      <c r="G148" s="232">
        <v>641841108.13</v>
      </c>
      <c r="H148" s="234"/>
    </row>
    <row r="149" spans="2:8" ht="12.75">
      <c r="B149" s="237" t="s">
        <v>325</v>
      </c>
      <c r="C149" s="238"/>
      <c r="D149" s="238"/>
      <c r="E149" s="238"/>
      <c r="F149" s="238"/>
      <c r="G149" s="238"/>
      <c r="H149" s="239"/>
    </row>
    <row r="150" spans="2:8" ht="12.75">
      <c r="B150" s="223" t="s">
        <v>330</v>
      </c>
      <c r="C150" s="224"/>
      <c r="D150" s="224"/>
      <c r="E150" s="224"/>
      <c r="F150" s="224"/>
      <c r="G150" s="224"/>
      <c r="H150" s="225"/>
    </row>
    <row r="151" spans="2:8" ht="12.75">
      <c r="B151" s="226">
        <v>1200</v>
      </c>
      <c r="C151" s="228"/>
      <c r="D151" s="228"/>
      <c r="E151" s="227">
        <v>296554078.63</v>
      </c>
      <c r="F151" s="227">
        <v>20139000</v>
      </c>
      <c r="G151" s="227">
        <v>276415078.63</v>
      </c>
      <c r="H151" s="229"/>
    </row>
    <row r="152" spans="2:8" ht="12.75">
      <c r="B152" s="226">
        <v>1280</v>
      </c>
      <c r="C152" s="228"/>
      <c r="D152" s="228"/>
      <c r="E152" s="227">
        <v>296554078.63</v>
      </c>
      <c r="F152" s="227">
        <v>20139000</v>
      </c>
      <c r="G152" s="227">
        <v>276415078.63</v>
      </c>
      <c r="H152" s="229"/>
    </row>
    <row r="153" spans="2:8" ht="12.75">
      <c r="B153" s="230" t="s">
        <v>4</v>
      </c>
      <c r="C153" s="228"/>
      <c r="D153" s="228"/>
      <c r="E153" s="227">
        <v>296554078.63</v>
      </c>
      <c r="F153" s="227">
        <v>20139000</v>
      </c>
      <c r="G153" s="227">
        <v>276415078.63</v>
      </c>
      <c r="H153" s="229"/>
    </row>
    <row r="154" spans="2:8" ht="12.75">
      <c r="B154" s="226">
        <v>1600</v>
      </c>
      <c r="C154" s="228"/>
      <c r="D154" s="228"/>
      <c r="E154" s="227">
        <v>255900000</v>
      </c>
      <c r="F154" s="227">
        <v>63630000</v>
      </c>
      <c r="G154" s="227">
        <v>192270000</v>
      </c>
      <c r="H154" s="229"/>
    </row>
    <row r="155" spans="2:8" ht="12.75">
      <c r="B155" s="226">
        <v>1610</v>
      </c>
      <c r="C155" s="228"/>
      <c r="D155" s="228"/>
      <c r="E155" s="227">
        <v>255900000</v>
      </c>
      <c r="F155" s="227">
        <v>63630000</v>
      </c>
      <c r="G155" s="227">
        <v>192270000</v>
      </c>
      <c r="H155" s="229"/>
    </row>
    <row r="156" spans="2:8" ht="12.75">
      <c r="B156" s="230" t="s">
        <v>190</v>
      </c>
      <c r="C156" s="228"/>
      <c r="D156" s="228"/>
      <c r="E156" s="227">
        <v>255900000</v>
      </c>
      <c r="F156" s="227">
        <v>63630000</v>
      </c>
      <c r="G156" s="227">
        <v>192270000</v>
      </c>
      <c r="H156" s="229"/>
    </row>
    <row r="157" spans="2:8" ht="12.75">
      <c r="B157" s="226">
        <v>3000</v>
      </c>
      <c r="C157" s="228"/>
      <c r="D157" s="228"/>
      <c r="E157" s="227">
        <v>18541224</v>
      </c>
      <c r="F157" s="227">
        <v>18541224</v>
      </c>
      <c r="G157" s="228"/>
      <c r="H157" s="229"/>
    </row>
    <row r="158" spans="2:8" ht="12.75">
      <c r="B158" s="226">
        <v>3030</v>
      </c>
      <c r="C158" s="228"/>
      <c r="D158" s="228"/>
      <c r="E158" s="227">
        <v>18541224</v>
      </c>
      <c r="F158" s="227">
        <v>18541224</v>
      </c>
      <c r="G158" s="228"/>
      <c r="H158" s="229"/>
    </row>
    <row r="159" spans="2:8" ht="12.75">
      <c r="B159" s="226">
        <v>3031</v>
      </c>
      <c r="C159" s="228"/>
      <c r="D159" s="228"/>
      <c r="E159" s="227">
        <v>18541224</v>
      </c>
      <c r="F159" s="227">
        <v>18541224</v>
      </c>
      <c r="G159" s="228"/>
      <c r="H159" s="229"/>
    </row>
    <row r="160" spans="2:8" ht="12.75">
      <c r="B160" s="226">
        <v>3300</v>
      </c>
      <c r="C160" s="228"/>
      <c r="D160" s="257">
        <v>746591.24</v>
      </c>
      <c r="E160" s="257">
        <v>213412288.74</v>
      </c>
      <c r="F160" s="257">
        <v>212844599.2</v>
      </c>
      <c r="G160" s="258"/>
      <c r="H160" s="259">
        <v>178901.7</v>
      </c>
    </row>
    <row r="161" spans="2:8" ht="12.75">
      <c r="B161" s="226">
        <v>3310</v>
      </c>
      <c r="C161" s="228"/>
      <c r="D161" s="257">
        <v>742591.24</v>
      </c>
      <c r="E161" s="257">
        <v>742591.24</v>
      </c>
      <c r="F161" s="257">
        <v>178901.7</v>
      </c>
      <c r="G161" s="258"/>
      <c r="H161" s="259">
        <v>178901.7</v>
      </c>
    </row>
    <row r="162" spans="2:8" ht="12.75">
      <c r="B162" s="230" t="s">
        <v>7</v>
      </c>
      <c r="C162" s="228"/>
      <c r="D162" s="257">
        <v>742591.24</v>
      </c>
      <c r="E162" s="257">
        <v>742591.24</v>
      </c>
      <c r="F162" s="257">
        <v>178901.7</v>
      </c>
      <c r="G162" s="258"/>
      <c r="H162" s="259">
        <v>178901.7</v>
      </c>
    </row>
    <row r="163" spans="2:8" ht="12.75">
      <c r="B163" s="226">
        <v>3390</v>
      </c>
      <c r="C163" s="228"/>
      <c r="D163" s="227">
        <v>4000</v>
      </c>
      <c r="E163" s="227">
        <v>212669697.5</v>
      </c>
      <c r="F163" s="227">
        <v>212665697.5</v>
      </c>
      <c r="G163" s="228"/>
      <c r="H163" s="229"/>
    </row>
    <row r="164" spans="2:8" ht="12.75">
      <c r="B164" s="230" t="s">
        <v>8</v>
      </c>
      <c r="C164" s="228"/>
      <c r="D164" s="227">
        <v>4000</v>
      </c>
      <c r="E164" s="227">
        <v>212669697.5</v>
      </c>
      <c r="F164" s="227">
        <v>212665697.5</v>
      </c>
      <c r="G164" s="228"/>
      <c r="H164" s="229"/>
    </row>
    <row r="165" spans="2:8" ht="12.75">
      <c r="B165" s="226">
        <v>5000</v>
      </c>
      <c r="C165" s="228"/>
      <c r="D165" s="227">
        <v>10920000</v>
      </c>
      <c r="E165" s="228"/>
      <c r="F165" s="227">
        <v>201720000</v>
      </c>
      <c r="G165" s="228"/>
      <c r="H165" s="235">
        <v>212640000</v>
      </c>
    </row>
    <row r="166" spans="2:8" ht="12.75">
      <c r="B166" s="236" t="s">
        <v>324</v>
      </c>
      <c r="C166" s="228"/>
      <c r="D166" s="228"/>
      <c r="E166" s="228"/>
      <c r="F166" s="228"/>
      <c r="G166" s="228"/>
      <c r="H166" s="229"/>
    </row>
    <row r="167" spans="2:8" ht="12.75">
      <c r="B167" s="226">
        <v>5020</v>
      </c>
      <c r="C167" s="228"/>
      <c r="D167" s="227">
        <v>10920000</v>
      </c>
      <c r="E167" s="228"/>
      <c r="F167" s="227">
        <v>201720000</v>
      </c>
      <c r="G167" s="228"/>
      <c r="H167" s="235">
        <v>212640000</v>
      </c>
    </row>
    <row r="168" spans="2:8" ht="12.75">
      <c r="B168" s="236" t="s">
        <v>324</v>
      </c>
      <c r="C168" s="228"/>
      <c r="D168" s="228"/>
      <c r="E168" s="228"/>
      <c r="F168" s="228"/>
      <c r="G168" s="228"/>
      <c r="H168" s="229"/>
    </row>
    <row r="169" spans="2:8" ht="12.75">
      <c r="B169" s="231" t="s">
        <v>322</v>
      </c>
      <c r="C169" s="233"/>
      <c r="D169" s="232">
        <v>11666591.24</v>
      </c>
      <c r="E169" s="232">
        <v>784407591.37</v>
      </c>
      <c r="F169" s="232">
        <v>516874823.2</v>
      </c>
      <c r="G169" s="232">
        <v>255866176.93</v>
      </c>
      <c r="H169" s="234"/>
    </row>
    <row r="170" spans="2:8" ht="12.75">
      <c r="B170" s="237" t="s">
        <v>325</v>
      </c>
      <c r="C170" s="238"/>
      <c r="D170" s="238"/>
      <c r="E170" s="238"/>
      <c r="F170" s="238"/>
      <c r="G170" s="238"/>
      <c r="H170" s="239"/>
    </row>
    <row r="171" spans="2:8" ht="12.75">
      <c r="B171" s="223" t="s">
        <v>331</v>
      </c>
      <c r="C171" s="224"/>
      <c r="D171" s="224"/>
      <c r="E171" s="224"/>
      <c r="F171" s="224"/>
      <c r="G171" s="224"/>
      <c r="H171" s="225"/>
    </row>
    <row r="172" spans="2:8" ht="12.75">
      <c r="B172" s="226">
        <v>1200</v>
      </c>
      <c r="C172" s="227">
        <v>200000</v>
      </c>
      <c r="D172" s="228"/>
      <c r="E172" s="227">
        <v>740000</v>
      </c>
      <c r="F172" s="227">
        <v>940000</v>
      </c>
      <c r="G172" s="228"/>
      <c r="H172" s="229"/>
    </row>
    <row r="173" spans="2:8" ht="12.75">
      <c r="B173" s="226">
        <v>1260</v>
      </c>
      <c r="C173" s="227">
        <v>200000</v>
      </c>
      <c r="D173" s="228"/>
      <c r="E173" s="227">
        <v>740000</v>
      </c>
      <c r="F173" s="227">
        <v>940000</v>
      </c>
      <c r="G173" s="228"/>
      <c r="H173" s="229"/>
    </row>
    <row r="174" spans="2:8" ht="12.75">
      <c r="B174" s="226">
        <v>3000</v>
      </c>
      <c r="C174" s="228"/>
      <c r="D174" s="228"/>
      <c r="E174" s="227">
        <v>896625</v>
      </c>
      <c r="F174" s="227">
        <v>896625</v>
      </c>
      <c r="G174" s="228"/>
      <c r="H174" s="229"/>
    </row>
    <row r="175" spans="2:8" ht="12.75">
      <c r="B175" s="226">
        <v>3030</v>
      </c>
      <c r="C175" s="228"/>
      <c r="D175" s="228"/>
      <c r="E175" s="227">
        <v>896625</v>
      </c>
      <c r="F175" s="227">
        <v>896625</v>
      </c>
      <c r="G175" s="228"/>
      <c r="H175" s="229"/>
    </row>
    <row r="176" spans="2:8" ht="12.75">
      <c r="B176" s="226">
        <v>3031</v>
      </c>
      <c r="C176" s="228"/>
      <c r="D176" s="228"/>
      <c r="E176" s="227">
        <v>896625</v>
      </c>
      <c r="F176" s="227">
        <v>896625</v>
      </c>
      <c r="G176" s="228"/>
      <c r="H176" s="229"/>
    </row>
    <row r="177" spans="2:8" ht="12.75">
      <c r="B177" s="226">
        <v>3300</v>
      </c>
      <c r="C177" s="228"/>
      <c r="D177" s="227">
        <v>214206714.87</v>
      </c>
      <c r="E177" s="227">
        <v>203456106</v>
      </c>
      <c r="F177" s="227">
        <v>475000</v>
      </c>
      <c r="G177" s="228"/>
      <c r="H177" s="235">
        <v>11225608.87</v>
      </c>
    </row>
    <row r="178" spans="2:8" ht="12.75">
      <c r="B178" s="226">
        <v>3380</v>
      </c>
      <c r="C178" s="228"/>
      <c r="D178" s="228"/>
      <c r="E178" s="227">
        <v>475000</v>
      </c>
      <c r="F178" s="227">
        <v>475000</v>
      </c>
      <c r="G178" s="228"/>
      <c r="H178" s="229"/>
    </row>
    <row r="179" spans="2:8" ht="12.75">
      <c r="B179" s="230" t="s">
        <v>194</v>
      </c>
      <c r="C179" s="228"/>
      <c r="D179" s="228"/>
      <c r="E179" s="227">
        <v>475000</v>
      </c>
      <c r="F179" s="227">
        <v>475000</v>
      </c>
      <c r="G179" s="228"/>
      <c r="H179" s="229"/>
    </row>
    <row r="180" spans="2:8" ht="12.75">
      <c r="B180" s="226">
        <v>3390</v>
      </c>
      <c r="C180" s="228"/>
      <c r="D180" s="227">
        <v>214206714.87</v>
      </c>
      <c r="E180" s="227">
        <v>202981106</v>
      </c>
      <c r="F180" s="228"/>
      <c r="G180" s="228"/>
      <c r="H180" s="235">
        <v>11225608.87</v>
      </c>
    </row>
    <row r="181" spans="2:8" ht="12.75">
      <c r="B181" s="230" t="s">
        <v>8</v>
      </c>
      <c r="C181" s="228"/>
      <c r="D181" s="227">
        <v>214206714.87</v>
      </c>
      <c r="E181" s="227">
        <v>202981106</v>
      </c>
      <c r="F181" s="228"/>
      <c r="G181" s="228"/>
      <c r="H181" s="235">
        <v>11225608.87</v>
      </c>
    </row>
    <row r="182" spans="2:8" ht="12.75">
      <c r="B182" s="226">
        <v>5000</v>
      </c>
      <c r="C182" s="228"/>
      <c r="D182" s="228"/>
      <c r="E182" s="228"/>
      <c r="F182" s="227">
        <v>14400000</v>
      </c>
      <c r="G182" s="228"/>
      <c r="H182" s="235">
        <v>14400000</v>
      </c>
    </row>
    <row r="183" spans="2:8" ht="12.75">
      <c r="B183" s="236" t="s">
        <v>324</v>
      </c>
      <c r="C183" s="228"/>
      <c r="D183" s="228"/>
      <c r="E183" s="228"/>
      <c r="F183" s="228"/>
      <c r="G183" s="228"/>
      <c r="H183" s="229"/>
    </row>
    <row r="184" spans="2:8" ht="12.75">
      <c r="B184" s="226">
        <v>5020</v>
      </c>
      <c r="C184" s="228"/>
      <c r="D184" s="228"/>
      <c r="E184" s="228"/>
      <c r="F184" s="227">
        <v>14400000</v>
      </c>
      <c r="G184" s="228"/>
      <c r="H184" s="235">
        <v>14400000</v>
      </c>
    </row>
    <row r="185" spans="2:8" ht="12.75">
      <c r="B185" s="236" t="s">
        <v>324</v>
      </c>
      <c r="C185" s="228"/>
      <c r="D185" s="228"/>
      <c r="E185" s="228"/>
      <c r="F185" s="228"/>
      <c r="G185" s="228"/>
      <c r="H185" s="229"/>
    </row>
    <row r="186" spans="2:8" ht="12.75">
      <c r="B186" s="231" t="s">
        <v>322</v>
      </c>
      <c r="C186" s="233"/>
      <c r="D186" s="232">
        <v>214006714.87</v>
      </c>
      <c r="E186" s="232">
        <v>205092731</v>
      </c>
      <c r="F186" s="232">
        <v>16711625</v>
      </c>
      <c r="G186" s="233"/>
      <c r="H186" s="242">
        <v>25625608.87</v>
      </c>
    </row>
    <row r="187" spans="2:8" ht="12.75">
      <c r="B187" s="237" t="s">
        <v>325</v>
      </c>
      <c r="C187" s="238"/>
      <c r="D187" s="238"/>
      <c r="E187" s="238"/>
      <c r="F187" s="238"/>
      <c r="G187" s="238"/>
      <c r="H187" s="239"/>
    </row>
    <row r="188" spans="2:8" ht="24">
      <c r="B188" s="223" t="s">
        <v>332</v>
      </c>
      <c r="C188" s="224"/>
      <c r="D188" s="224"/>
      <c r="E188" s="224"/>
      <c r="F188" s="224"/>
      <c r="G188" s="224"/>
      <c r="H188" s="225"/>
    </row>
    <row r="189" spans="2:8" ht="12.75">
      <c r="B189" s="226">
        <v>1600</v>
      </c>
      <c r="C189" s="227">
        <v>1358</v>
      </c>
      <c r="D189" s="228"/>
      <c r="E189" s="227">
        <v>78764</v>
      </c>
      <c r="F189" s="227">
        <v>76700</v>
      </c>
      <c r="G189" s="227">
        <v>3422</v>
      </c>
      <c r="H189" s="229"/>
    </row>
    <row r="190" spans="2:8" ht="12.75">
      <c r="B190" s="226">
        <v>1610</v>
      </c>
      <c r="C190" s="227">
        <v>1358</v>
      </c>
      <c r="D190" s="228"/>
      <c r="E190" s="227">
        <v>78764</v>
      </c>
      <c r="F190" s="227">
        <v>76700</v>
      </c>
      <c r="G190" s="227">
        <v>3422</v>
      </c>
      <c r="H190" s="229"/>
    </row>
    <row r="191" spans="2:8" ht="12.75">
      <c r="B191" s="226">
        <v>1611</v>
      </c>
      <c r="C191" s="227">
        <v>1358</v>
      </c>
      <c r="D191" s="228"/>
      <c r="E191" s="227">
        <v>78764</v>
      </c>
      <c r="F191" s="227">
        <v>76700</v>
      </c>
      <c r="G191" s="227">
        <v>3422</v>
      </c>
      <c r="H191" s="229"/>
    </row>
    <row r="192" spans="2:8" ht="12.75">
      <c r="B192" s="230" t="s">
        <v>179</v>
      </c>
      <c r="C192" s="227">
        <v>1358</v>
      </c>
      <c r="D192" s="228"/>
      <c r="E192" s="227">
        <v>78764</v>
      </c>
      <c r="F192" s="227">
        <v>76700</v>
      </c>
      <c r="G192" s="227">
        <v>3422</v>
      </c>
      <c r="H192" s="229"/>
    </row>
    <row r="193" spans="2:8" ht="12.75">
      <c r="B193" s="226">
        <v>3300</v>
      </c>
      <c r="C193" s="228"/>
      <c r="D193" s="228"/>
      <c r="E193" s="227">
        <v>76700</v>
      </c>
      <c r="F193" s="227">
        <v>76700</v>
      </c>
      <c r="G193" s="228"/>
      <c r="H193" s="229"/>
    </row>
    <row r="194" spans="2:8" ht="12.75">
      <c r="B194" s="226">
        <v>3310</v>
      </c>
      <c r="C194" s="228"/>
      <c r="D194" s="228"/>
      <c r="E194" s="227">
        <v>76700</v>
      </c>
      <c r="F194" s="227">
        <v>76700</v>
      </c>
      <c r="G194" s="228"/>
      <c r="H194" s="229"/>
    </row>
    <row r="195" spans="2:8" ht="12.75">
      <c r="B195" s="230" t="s">
        <v>181</v>
      </c>
      <c r="C195" s="228"/>
      <c r="D195" s="228"/>
      <c r="E195" s="227">
        <v>76700</v>
      </c>
      <c r="F195" s="227">
        <v>76700</v>
      </c>
      <c r="G195" s="228"/>
      <c r="H195" s="229"/>
    </row>
    <row r="196" spans="2:8" ht="12.75">
      <c r="B196" s="231" t="s">
        <v>322</v>
      </c>
      <c r="C196" s="232">
        <v>1358</v>
      </c>
      <c r="D196" s="233"/>
      <c r="E196" s="232">
        <v>155464</v>
      </c>
      <c r="F196" s="232">
        <v>153400</v>
      </c>
      <c r="G196" s="232">
        <v>3422</v>
      </c>
      <c r="H196" s="234"/>
    </row>
    <row r="197" spans="2:8" ht="12.75" hidden="1">
      <c r="B197" s="223" t="s">
        <v>333</v>
      </c>
      <c r="C197" s="224"/>
      <c r="D197" s="224"/>
      <c r="E197" s="224"/>
      <c r="F197" s="224"/>
      <c r="G197" s="224"/>
      <c r="H197" s="225"/>
    </row>
    <row r="198" spans="2:8" ht="12.75" hidden="1">
      <c r="B198" s="226">
        <v>1200</v>
      </c>
      <c r="C198" s="228"/>
      <c r="D198" s="228"/>
      <c r="E198" s="227">
        <v>1027942760.7</v>
      </c>
      <c r="F198" s="227">
        <v>1027942760.7</v>
      </c>
      <c r="G198" s="228"/>
      <c r="H198" s="229"/>
    </row>
    <row r="199" spans="2:8" ht="12.75" hidden="1">
      <c r="B199" s="226">
        <v>1280</v>
      </c>
      <c r="C199" s="228"/>
      <c r="D199" s="228"/>
      <c r="E199" s="227">
        <v>1027942760.7</v>
      </c>
      <c r="F199" s="227">
        <v>1027942760.7</v>
      </c>
      <c r="G199" s="228"/>
      <c r="H199" s="229"/>
    </row>
    <row r="200" spans="2:8" ht="12.75" hidden="1">
      <c r="B200" s="230" t="s">
        <v>4</v>
      </c>
      <c r="C200" s="228"/>
      <c r="D200" s="228"/>
      <c r="E200" s="227">
        <v>1027942760.7</v>
      </c>
      <c r="F200" s="227">
        <v>1027942760.7</v>
      </c>
      <c r="G200" s="228"/>
      <c r="H200" s="229"/>
    </row>
    <row r="201" spans="2:8" ht="12.75" hidden="1">
      <c r="B201" s="226">
        <v>1600</v>
      </c>
      <c r="C201" s="228"/>
      <c r="D201" s="228"/>
      <c r="E201" s="227">
        <v>267087940.1</v>
      </c>
      <c r="F201" s="227">
        <v>267087940.8</v>
      </c>
      <c r="G201" s="245">
        <v>-0.7</v>
      </c>
      <c r="H201" s="229"/>
    </row>
    <row r="202" spans="2:8" ht="12.75" hidden="1">
      <c r="B202" s="226">
        <v>1610</v>
      </c>
      <c r="C202" s="228"/>
      <c r="D202" s="228"/>
      <c r="E202" s="227">
        <v>267087940.1</v>
      </c>
      <c r="F202" s="227">
        <v>267087940.8</v>
      </c>
      <c r="G202" s="245">
        <v>-0.7</v>
      </c>
      <c r="H202" s="229"/>
    </row>
    <row r="203" spans="2:8" ht="12.75" hidden="1">
      <c r="B203" s="230" t="s">
        <v>190</v>
      </c>
      <c r="C203" s="228"/>
      <c r="D203" s="228"/>
      <c r="E203" s="227">
        <v>267087940.1</v>
      </c>
      <c r="F203" s="227">
        <v>267087940.8</v>
      </c>
      <c r="G203" s="245">
        <v>-0.7</v>
      </c>
      <c r="H203" s="229"/>
    </row>
    <row r="204" spans="2:8" ht="24" customHeight="1" hidden="1">
      <c r="B204" s="226">
        <v>3300</v>
      </c>
      <c r="C204" s="228"/>
      <c r="D204" s="227">
        <v>208178260</v>
      </c>
      <c r="E204" s="227">
        <v>235070160.1</v>
      </c>
      <c r="F204" s="227">
        <v>26891900.1</v>
      </c>
      <c r="G204" s="228"/>
      <c r="H204" s="229"/>
    </row>
    <row r="205" spans="2:8" ht="12.75" customHeight="1" hidden="1">
      <c r="B205" s="226">
        <v>3310</v>
      </c>
      <c r="C205" s="228"/>
      <c r="D205" s="227">
        <v>208178260</v>
      </c>
      <c r="E205" s="227">
        <v>208178260</v>
      </c>
      <c r="F205" s="228"/>
      <c r="G205" s="228"/>
      <c r="H205" s="229"/>
    </row>
    <row r="206" spans="2:8" ht="12.75" customHeight="1" hidden="1">
      <c r="B206" s="230" t="s">
        <v>181</v>
      </c>
      <c r="C206" s="228"/>
      <c r="D206" s="227">
        <v>208178260</v>
      </c>
      <c r="E206" s="227">
        <v>208178260</v>
      </c>
      <c r="F206" s="228"/>
      <c r="G206" s="228"/>
      <c r="H206" s="229"/>
    </row>
    <row r="207" spans="2:8" ht="12.75" customHeight="1" hidden="1">
      <c r="B207" s="226">
        <v>3390</v>
      </c>
      <c r="C207" s="228"/>
      <c r="D207" s="228"/>
      <c r="E207" s="227">
        <v>26891900.1</v>
      </c>
      <c r="F207" s="227">
        <v>26891900.1</v>
      </c>
      <c r="G207" s="228"/>
      <c r="H207" s="229"/>
    </row>
    <row r="208" spans="2:8" ht="12.75" customHeight="1" hidden="1">
      <c r="B208" s="230" t="s">
        <v>182</v>
      </c>
      <c r="C208" s="228"/>
      <c r="D208" s="228"/>
      <c r="E208" s="227">
        <v>26891900.1</v>
      </c>
      <c r="F208" s="227">
        <v>26891900.1</v>
      </c>
      <c r="G208" s="228"/>
      <c r="H208" s="229"/>
    </row>
    <row r="209" spans="2:8" ht="12.75" customHeight="1" hidden="1">
      <c r="B209" s="231" t="s">
        <v>322</v>
      </c>
      <c r="C209" s="233"/>
      <c r="D209" s="232">
        <v>208178260</v>
      </c>
      <c r="E209" s="232">
        <v>1530100860.9</v>
      </c>
      <c r="F209" s="232">
        <v>1321922601.6</v>
      </c>
      <c r="G209" s="233"/>
      <c r="H209" s="246">
        <v>0.7</v>
      </c>
    </row>
    <row r="210" spans="2:8" ht="12.75" customHeight="1">
      <c r="B210" s="223" t="s">
        <v>334</v>
      </c>
      <c r="C210" s="224"/>
      <c r="D210" s="224"/>
      <c r="E210" s="224"/>
      <c r="F210" s="224"/>
      <c r="G210" s="224"/>
      <c r="H210" s="225"/>
    </row>
    <row r="211" spans="2:8" ht="12.75" customHeight="1">
      <c r="B211" s="226">
        <v>1200</v>
      </c>
      <c r="C211" s="227">
        <v>532664</v>
      </c>
      <c r="D211" s="228"/>
      <c r="E211" s="227">
        <v>18739887.5</v>
      </c>
      <c r="F211" s="228"/>
      <c r="G211" s="227">
        <v>19272551.5</v>
      </c>
      <c r="H211" s="229"/>
    </row>
    <row r="212" spans="2:8" ht="12.75" customHeight="1">
      <c r="B212" s="226">
        <v>1220</v>
      </c>
      <c r="C212" s="227">
        <v>502000</v>
      </c>
      <c r="D212" s="228"/>
      <c r="E212" s="227">
        <v>290000</v>
      </c>
      <c r="F212" s="228"/>
      <c r="G212" s="227">
        <v>792000</v>
      </c>
      <c r="H212" s="229"/>
    </row>
    <row r="213" spans="2:8" ht="12.75" customHeight="1">
      <c r="B213" s="226">
        <v>1280</v>
      </c>
      <c r="C213" s="227">
        <v>30664</v>
      </c>
      <c r="D213" s="228"/>
      <c r="E213" s="227">
        <v>18449887.5</v>
      </c>
      <c r="F213" s="228"/>
      <c r="G213" s="227">
        <v>18480551.5</v>
      </c>
      <c r="H213" s="229"/>
    </row>
    <row r="214" spans="2:8" ht="12.75" customHeight="1">
      <c r="B214" s="230" t="s">
        <v>4</v>
      </c>
      <c r="C214" s="227">
        <v>30664</v>
      </c>
      <c r="D214" s="228"/>
      <c r="E214" s="227">
        <v>18449887.5</v>
      </c>
      <c r="F214" s="228"/>
      <c r="G214" s="227">
        <v>18480551.5</v>
      </c>
      <c r="H214" s="229"/>
    </row>
    <row r="215" spans="2:8" ht="12.75" customHeight="1">
      <c r="B215" s="231" t="s">
        <v>322</v>
      </c>
      <c r="C215" s="232">
        <v>532664</v>
      </c>
      <c r="D215" s="233"/>
      <c r="E215" s="232">
        <v>18739887.5</v>
      </c>
      <c r="F215" s="233"/>
      <c r="G215" s="232">
        <v>19272551.5</v>
      </c>
      <c r="H215" s="234"/>
    </row>
    <row r="216" spans="2:8" ht="12.75" customHeight="1">
      <c r="B216" s="223" t="s">
        <v>335</v>
      </c>
      <c r="C216" s="224"/>
      <c r="D216" s="224"/>
      <c r="E216" s="224"/>
      <c r="F216" s="224"/>
      <c r="G216" s="224"/>
      <c r="H216" s="225"/>
    </row>
    <row r="217" spans="2:8" ht="12.75" customHeight="1">
      <c r="B217" s="226">
        <v>1200</v>
      </c>
      <c r="C217" s="227">
        <v>832609376.79</v>
      </c>
      <c r="D217" s="228"/>
      <c r="E217" s="228"/>
      <c r="F217" s="228"/>
      <c r="G217" s="227">
        <v>832609376.79</v>
      </c>
      <c r="H217" s="229"/>
    </row>
    <row r="218" spans="2:8" ht="12.75" customHeight="1">
      <c r="B218" s="226">
        <v>1210</v>
      </c>
      <c r="C218" s="227">
        <v>40500</v>
      </c>
      <c r="D218" s="228"/>
      <c r="E218" s="228"/>
      <c r="F218" s="228"/>
      <c r="G218" s="227">
        <v>40500</v>
      </c>
      <c r="H218" s="229"/>
    </row>
    <row r="219" spans="2:8" ht="12.75" customHeight="1">
      <c r="B219" s="230" t="s">
        <v>5</v>
      </c>
      <c r="C219" s="227">
        <v>40500</v>
      </c>
      <c r="D219" s="228"/>
      <c r="E219" s="228"/>
      <c r="F219" s="228"/>
      <c r="G219" s="227">
        <v>40500</v>
      </c>
      <c r="H219" s="229"/>
    </row>
    <row r="220" spans="2:8" ht="12.75" customHeight="1">
      <c r="B220" s="226">
        <v>1280</v>
      </c>
      <c r="C220" s="227">
        <v>832568876.79</v>
      </c>
      <c r="D220" s="228"/>
      <c r="E220" s="228"/>
      <c r="F220" s="228"/>
      <c r="G220" s="227">
        <v>832568876.79</v>
      </c>
      <c r="H220" s="229"/>
    </row>
    <row r="221" spans="2:8" ht="12.75">
      <c r="B221" s="230" t="s">
        <v>4</v>
      </c>
      <c r="C221" s="227">
        <v>832568876.79</v>
      </c>
      <c r="D221" s="228"/>
      <c r="E221" s="228"/>
      <c r="F221" s="228"/>
      <c r="G221" s="227">
        <v>832568876.79</v>
      </c>
      <c r="H221" s="229"/>
    </row>
    <row r="222" spans="2:8" ht="12.75">
      <c r="B222" s="226">
        <v>1600</v>
      </c>
      <c r="C222" s="228"/>
      <c r="D222" s="228"/>
      <c r="E222" s="227">
        <v>123107985</v>
      </c>
      <c r="F222" s="227">
        <v>123107985</v>
      </c>
      <c r="G222" s="228"/>
      <c r="H222" s="229"/>
    </row>
    <row r="223" spans="2:8" ht="12.75">
      <c r="B223" s="226">
        <v>1610</v>
      </c>
      <c r="C223" s="228"/>
      <c r="D223" s="228"/>
      <c r="E223" s="227">
        <v>123107985</v>
      </c>
      <c r="F223" s="227">
        <v>123107985</v>
      </c>
      <c r="G223" s="228"/>
      <c r="H223" s="229"/>
    </row>
    <row r="224" spans="2:8" ht="12.75">
      <c r="B224" s="230" t="s">
        <v>190</v>
      </c>
      <c r="C224" s="228"/>
      <c r="D224" s="228"/>
      <c r="E224" s="227">
        <v>123107985</v>
      </c>
      <c r="F224" s="227">
        <v>123107985</v>
      </c>
      <c r="G224" s="228"/>
      <c r="H224" s="229"/>
    </row>
    <row r="225" spans="2:8" ht="12.75">
      <c r="B225" s="226">
        <v>2200</v>
      </c>
      <c r="C225" s="228"/>
      <c r="D225" s="228"/>
      <c r="E225" s="227">
        <v>27000</v>
      </c>
      <c r="F225" s="228"/>
      <c r="G225" s="227">
        <v>27000</v>
      </c>
      <c r="H225" s="229"/>
    </row>
    <row r="226" spans="2:8" ht="12.75">
      <c r="B226" s="226">
        <v>2210</v>
      </c>
      <c r="C226" s="228"/>
      <c r="D226" s="228"/>
      <c r="E226" s="227">
        <v>27000</v>
      </c>
      <c r="F226" s="228"/>
      <c r="G226" s="227">
        <v>27000</v>
      </c>
      <c r="H226" s="229"/>
    </row>
    <row r="227" spans="2:8" ht="12.75">
      <c r="B227" s="230" t="s">
        <v>3</v>
      </c>
      <c r="C227" s="228"/>
      <c r="D227" s="228"/>
      <c r="E227" s="227">
        <v>27000</v>
      </c>
      <c r="F227" s="228"/>
      <c r="G227" s="227">
        <v>27000</v>
      </c>
      <c r="H227" s="229"/>
    </row>
    <row r="228" spans="2:8" ht="12.75">
      <c r="B228" s="226">
        <v>3300</v>
      </c>
      <c r="C228" s="228"/>
      <c r="D228" s="227">
        <v>6995128.84</v>
      </c>
      <c r="E228" s="228"/>
      <c r="F228" s="227">
        <v>27000</v>
      </c>
      <c r="G228" s="228"/>
      <c r="H228" s="235">
        <v>7022128.84</v>
      </c>
    </row>
    <row r="229" spans="2:8" ht="12.75">
      <c r="B229" s="226">
        <v>3310</v>
      </c>
      <c r="C229" s="228"/>
      <c r="D229" s="227">
        <v>6995128.84</v>
      </c>
      <c r="E229" s="228"/>
      <c r="F229" s="227">
        <v>27000</v>
      </c>
      <c r="G229" s="228"/>
      <c r="H229" s="235">
        <v>7022128.84</v>
      </c>
    </row>
    <row r="230" spans="2:8" ht="12.75">
      <c r="B230" s="230" t="s">
        <v>7</v>
      </c>
      <c r="C230" s="228"/>
      <c r="D230" s="227">
        <v>6995128.84</v>
      </c>
      <c r="E230" s="228"/>
      <c r="F230" s="227">
        <v>27000</v>
      </c>
      <c r="G230" s="228"/>
      <c r="H230" s="235">
        <v>7022128.84</v>
      </c>
    </row>
    <row r="231" spans="2:8" ht="12.75">
      <c r="B231" s="226">
        <v>5000</v>
      </c>
      <c r="C231" s="228"/>
      <c r="D231" s="228"/>
      <c r="E231" s="228"/>
      <c r="F231" s="227">
        <v>216720000</v>
      </c>
      <c r="G231" s="228"/>
      <c r="H231" s="235">
        <v>216720000</v>
      </c>
    </row>
    <row r="232" spans="2:8" ht="12.75">
      <c r="B232" s="236" t="s">
        <v>324</v>
      </c>
      <c r="C232" s="228"/>
      <c r="D232" s="228"/>
      <c r="E232" s="228"/>
      <c r="F232" s="228"/>
      <c r="G232" s="228"/>
      <c r="H232" s="229"/>
    </row>
    <row r="233" spans="2:8" ht="24" customHeight="1">
      <c r="B233" s="226">
        <v>5020</v>
      </c>
      <c r="C233" s="228"/>
      <c r="D233" s="228"/>
      <c r="E233" s="228"/>
      <c r="F233" s="227">
        <v>216720000</v>
      </c>
      <c r="G233" s="228"/>
      <c r="H233" s="235">
        <v>216720000</v>
      </c>
    </row>
    <row r="234" spans="2:8" ht="12.75" customHeight="1">
      <c r="B234" s="236" t="s">
        <v>324</v>
      </c>
      <c r="C234" s="228"/>
      <c r="D234" s="228"/>
      <c r="E234" s="228"/>
      <c r="F234" s="228"/>
      <c r="G234" s="228"/>
      <c r="H234" s="229"/>
    </row>
    <row r="235" spans="2:8" ht="12.75" customHeight="1">
      <c r="B235" s="231" t="s">
        <v>322</v>
      </c>
      <c r="C235" s="232">
        <v>825614247.95</v>
      </c>
      <c r="D235" s="233"/>
      <c r="E235" s="232">
        <v>123134985</v>
      </c>
      <c r="F235" s="232">
        <v>339854985</v>
      </c>
      <c r="G235" s="232">
        <v>608894247.95</v>
      </c>
      <c r="H235" s="234"/>
    </row>
    <row r="236" spans="2:8" ht="12.75" customHeight="1">
      <c r="B236" s="237" t="s">
        <v>325</v>
      </c>
      <c r="C236" s="238"/>
      <c r="D236" s="238"/>
      <c r="E236" s="238"/>
      <c r="F236" s="238"/>
      <c r="G236" s="238"/>
      <c r="H236" s="239"/>
    </row>
    <row r="237" spans="2:8" ht="12.75" customHeight="1">
      <c r="B237" s="223" t="s">
        <v>314</v>
      </c>
      <c r="C237" s="224"/>
      <c r="D237" s="224"/>
      <c r="E237" s="224"/>
      <c r="F237" s="224"/>
      <c r="G237" s="224"/>
      <c r="H237" s="225"/>
    </row>
    <row r="238" spans="2:8" ht="12.75" customHeight="1">
      <c r="B238" s="226">
        <v>3000</v>
      </c>
      <c r="C238" s="228"/>
      <c r="D238" s="228"/>
      <c r="E238" s="227">
        <v>17169</v>
      </c>
      <c r="F238" s="227">
        <v>17169</v>
      </c>
      <c r="G238" s="228"/>
      <c r="H238" s="229"/>
    </row>
    <row r="239" spans="2:8" ht="12.75" customHeight="1">
      <c r="B239" s="226">
        <v>3030</v>
      </c>
      <c r="C239" s="228"/>
      <c r="D239" s="228"/>
      <c r="E239" s="227">
        <v>17169</v>
      </c>
      <c r="F239" s="227">
        <v>17169</v>
      </c>
      <c r="G239" s="228"/>
      <c r="H239" s="229"/>
    </row>
    <row r="240" spans="2:8" ht="12.75" customHeight="1">
      <c r="B240" s="226">
        <v>3031</v>
      </c>
      <c r="C240" s="228"/>
      <c r="D240" s="228"/>
      <c r="E240" s="227">
        <v>17169</v>
      </c>
      <c r="F240" s="227">
        <v>17169</v>
      </c>
      <c r="G240" s="228"/>
      <c r="H240" s="229"/>
    </row>
    <row r="241" spans="2:8" ht="12.75" customHeight="1">
      <c r="B241" s="226">
        <v>3300</v>
      </c>
      <c r="C241" s="228"/>
      <c r="D241" s="227">
        <v>62218254</v>
      </c>
      <c r="E241" s="227">
        <v>62693254</v>
      </c>
      <c r="F241" s="227">
        <v>475000</v>
      </c>
      <c r="G241" s="228"/>
      <c r="H241" s="229"/>
    </row>
    <row r="242" spans="2:8" ht="12.75" customHeight="1">
      <c r="B242" s="226">
        <v>3380</v>
      </c>
      <c r="C242" s="228"/>
      <c r="D242" s="228"/>
      <c r="E242" s="227">
        <v>475000</v>
      </c>
      <c r="F242" s="227">
        <v>475000</v>
      </c>
      <c r="G242" s="228"/>
      <c r="H242" s="229"/>
    </row>
    <row r="243" spans="2:8" ht="12.75" customHeight="1">
      <c r="B243" s="230" t="s">
        <v>194</v>
      </c>
      <c r="C243" s="228"/>
      <c r="D243" s="228"/>
      <c r="E243" s="227">
        <v>475000</v>
      </c>
      <c r="F243" s="227">
        <v>475000</v>
      </c>
      <c r="G243" s="228"/>
      <c r="H243" s="229"/>
    </row>
    <row r="244" spans="2:8" ht="12.75" customHeight="1">
      <c r="B244" s="226">
        <v>3390</v>
      </c>
      <c r="C244" s="228"/>
      <c r="D244" s="227">
        <v>62218254</v>
      </c>
      <c r="E244" s="227">
        <v>62218254</v>
      </c>
      <c r="F244" s="228"/>
      <c r="G244" s="228"/>
      <c r="H244" s="229"/>
    </row>
    <row r="245" spans="2:8" ht="12.75" customHeight="1">
      <c r="B245" s="230" t="s">
        <v>8</v>
      </c>
      <c r="C245" s="228"/>
      <c r="D245" s="227">
        <v>62218254</v>
      </c>
      <c r="E245" s="227">
        <v>62218254</v>
      </c>
      <c r="F245" s="228"/>
      <c r="G245" s="228"/>
      <c r="H245" s="229"/>
    </row>
    <row r="246" spans="2:8" ht="12.75" customHeight="1">
      <c r="B246" s="226">
        <v>5000</v>
      </c>
      <c r="C246" s="228"/>
      <c r="D246" s="227">
        <v>120000</v>
      </c>
      <c r="E246" s="228"/>
      <c r="F246" s="228"/>
      <c r="G246" s="228"/>
      <c r="H246" s="235">
        <v>120000</v>
      </c>
    </row>
    <row r="247" spans="2:8" ht="12.75" customHeight="1">
      <c r="B247" s="236" t="s">
        <v>324</v>
      </c>
      <c r="C247" s="228"/>
      <c r="D247" s="228"/>
      <c r="E247" s="228"/>
      <c r="F247" s="228"/>
      <c r="G247" s="228"/>
      <c r="H247" s="229"/>
    </row>
    <row r="248" spans="2:8" ht="12.75" customHeight="1">
      <c r="B248" s="226">
        <v>5020</v>
      </c>
      <c r="C248" s="228"/>
      <c r="D248" s="227">
        <v>120000</v>
      </c>
      <c r="E248" s="228"/>
      <c r="F248" s="228"/>
      <c r="G248" s="228"/>
      <c r="H248" s="235">
        <v>120000</v>
      </c>
    </row>
    <row r="249" spans="2:8" ht="12.75" customHeight="1">
      <c r="B249" s="236" t="s">
        <v>324</v>
      </c>
      <c r="C249" s="228"/>
      <c r="D249" s="228"/>
      <c r="E249" s="228"/>
      <c r="F249" s="228"/>
      <c r="G249" s="228"/>
      <c r="H249" s="229"/>
    </row>
    <row r="250" spans="2:8" ht="12.75">
      <c r="B250" s="231" t="s">
        <v>322</v>
      </c>
      <c r="C250" s="233"/>
      <c r="D250" s="232">
        <v>62338254</v>
      </c>
      <c r="E250" s="232">
        <v>62710423</v>
      </c>
      <c r="F250" s="232">
        <v>492169</v>
      </c>
      <c r="G250" s="233"/>
      <c r="H250" s="242">
        <v>120000</v>
      </c>
    </row>
    <row r="251" spans="2:8" ht="12.75">
      <c r="B251" s="237" t="s">
        <v>325</v>
      </c>
      <c r="C251" s="238"/>
      <c r="D251" s="238"/>
      <c r="E251" s="238"/>
      <c r="F251" s="238"/>
      <c r="G251" s="238"/>
      <c r="H251" s="239"/>
    </row>
    <row r="252" spans="2:8" ht="24" hidden="1">
      <c r="B252" s="223" t="s">
        <v>336</v>
      </c>
      <c r="C252" s="224"/>
      <c r="D252" s="224"/>
      <c r="E252" s="224"/>
      <c r="F252" s="224"/>
      <c r="G252" s="224"/>
      <c r="H252" s="225"/>
    </row>
    <row r="253" spans="2:8" ht="12.75" hidden="1">
      <c r="B253" s="226">
        <v>1200</v>
      </c>
      <c r="C253" s="227">
        <v>198664.69</v>
      </c>
      <c r="D253" s="228"/>
      <c r="E253" s="227">
        <v>159923010</v>
      </c>
      <c r="F253" s="227">
        <v>159923010</v>
      </c>
      <c r="G253" s="227">
        <v>198664.69</v>
      </c>
      <c r="H253" s="229"/>
    </row>
    <row r="254" spans="2:8" ht="12.75" hidden="1">
      <c r="B254" s="226">
        <v>1220</v>
      </c>
      <c r="C254" s="227">
        <v>198664.69</v>
      </c>
      <c r="D254" s="228"/>
      <c r="E254" s="228"/>
      <c r="F254" s="228"/>
      <c r="G254" s="227">
        <v>198664.69</v>
      </c>
      <c r="H254" s="229"/>
    </row>
    <row r="255" spans="2:8" ht="12.75" hidden="1">
      <c r="B255" s="226">
        <v>1270</v>
      </c>
      <c r="C255" s="228"/>
      <c r="D255" s="228"/>
      <c r="E255" s="227">
        <v>159923010</v>
      </c>
      <c r="F255" s="227">
        <v>159923010</v>
      </c>
      <c r="G255" s="228"/>
      <c r="H255" s="229"/>
    </row>
    <row r="256" spans="2:8" ht="12.75" hidden="1">
      <c r="B256" s="230" t="s">
        <v>178</v>
      </c>
      <c r="C256" s="228"/>
      <c r="D256" s="228"/>
      <c r="E256" s="227">
        <v>159923010</v>
      </c>
      <c r="F256" s="227">
        <v>159923010</v>
      </c>
      <c r="G256" s="228"/>
      <c r="H256" s="229"/>
    </row>
    <row r="257" spans="2:8" ht="12.75" hidden="1">
      <c r="B257" s="226">
        <v>1600</v>
      </c>
      <c r="C257" s="228"/>
      <c r="D257" s="228"/>
      <c r="E257" s="227">
        <v>156000000</v>
      </c>
      <c r="F257" s="227">
        <v>156000000</v>
      </c>
      <c r="G257" s="228"/>
      <c r="H257" s="229"/>
    </row>
    <row r="258" spans="2:8" ht="12.75" hidden="1">
      <c r="B258" s="226">
        <v>1610</v>
      </c>
      <c r="C258" s="228"/>
      <c r="D258" s="228"/>
      <c r="E258" s="227">
        <v>156000000</v>
      </c>
      <c r="F258" s="227">
        <v>156000000</v>
      </c>
      <c r="G258" s="228"/>
      <c r="H258" s="229"/>
    </row>
    <row r="259" spans="2:8" ht="12.75" hidden="1">
      <c r="B259" s="230" t="s">
        <v>190</v>
      </c>
      <c r="C259" s="228"/>
      <c r="D259" s="228"/>
      <c r="E259" s="227">
        <v>156000000</v>
      </c>
      <c r="F259" s="227">
        <v>156000000</v>
      </c>
      <c r="G259" s="228"/>
      <c r="H259" s="229"/>
    </row>
    <row r="260" spans="2:8" ht="12.75" hidden="1">
      <c r="B260" s="226">
        <v>2200</v>
      </c>
      <c r="C260" s="227">
        <v>1128323416</v>
      </c>
      <c r="D260" s="228"/>
      <c r="E260" s="227">
        <v>73971380.7</v>
      </c>
      <c r="F260" s="227">
        <v>221311380.7</v>
      </c>
      <c r="G260" s="227">
        <v>980983416</v>
      </c>
      <c r="H260" s="229"/>
    </row>
    <row r="261" spans="2:8" ht="12.75" hidden="1">
      <c r="B261" s="226">
        <v>2210</v>
      </c>
      <c r="C261" s="227">
        <v>1128323416</v>
      </c>
      <c r="D261" s="228"/>
      <c r="E261" s="227">
        <v>73971380.7</v>
      </c>
      <c r="F261" s="227">
        <v>221311380.7</v>
      </c>
      <c r="G261" s="227">
        <v>980983416</v>
      </c>
      <c r="H261" s="229"/>
    </row>
    <row r="262" spans="2:8" ht="12.75" hidden="1">
      <c r="B262" s="230" t="s">
        <v>3</v>
      </c>
      <c r="C262" s="227">
        <v>980983416</v>
      </c>
      <c r="D262" s="228"/>
      <c r="E262" s="227">
        <v>73971380.7</v>
      </c>
      <c r="F262" s="227">
        <v>73971380.7</v>
      </c>
      <c r="G262" s="227">
        <v>980983416</v>
      </c>
      <c r="H262" s="229"/>
    </row>
    <row r="263" spans="2:8" ht="12.75" hidden="1">
      <c r="B263" s="230" t="s">
        <v>6</v>
      </c>
      <c r="C263" s="227">
        <v>147340000</v>
      </c>
      <c r="D263" s="228"/>
      <c r="E263" s="228"/>
      <c r="F263" s="227">
        <v>147340000</v>
      </c>
      <c r="G263" s="228"/>
      <c r="H263" s="229"/>
    </row>
    <row r="264" spans="2:8" ht="12.75" hidden="1">
      <c r="B264" s="226">
        <v>3300</v>
      </c>
      <c r="C264" s="228"/>
      <c r="D264" s="227">
        <v>14492606.24</v>
      </c>
      <c r="E264" s="227">
        <v>6030</v>
      </c>
      <c r="F264" s="228"/>
      <c r="G264" s="228"/>
      <c r="H264" s="235">
        <v>14486576.24</v>
      </c>
    </row>
    <row r="265" spans="2:8" ht="12.75" hidden="1">
      <c r="B265" s="226">
        <v>3320</v>
      </c>
      <c r="C265" s="228"/>
      <c r="D265" s="227">
        <v>14492606.24</v>
      </c>
      <c r="E265" s="227">
        <v>6030</v>
      </c>
      <c r="F265" s="228"/>
      <c r="G265" s="228"/>
      <c r="H265" s="235">
        <v>14486576.24</v>
      </c>
    </row>
    <row r="266" spans="2:8" ht="12.75" hidden="1">
      <c r="B266" s="226">
        <v>5400</v>
      </c>
      <c r="C266" s="228"/>
      <c r="D266" s="227">
        <v>60363869.85</v>
      </c>
      <c r="E266" s="228"/>
      <c r="F266" s="227">
        <v>83282443.68</v>
      </c>
      <c r="G266" s="228"/>
      <c r="H266" s="235">
        <v>143646313.53</v>
      </c>
    </row>
    <row r="267" spans="2:8" ht="12.75" hidden="1">
      <c r="B267" s="226">
        <v>5480</v>
      </c>
      <c r="C267" s="228"/>
      <c r="D267" s="227">
        <v>60363869.85</v>
      </c>
      <c r="E267" s="228"/>
      <c r="F267" s="227">
        <v>83282443.68</v>
      </c>
      <c r="G267" s="228"/>
      <c r="H267" s="235">
        <v>143646313.53</v>
      </c>
    </row>
    <row r="268" spans="2:8" ht="12.75" hidden="1">
      <c r="B268" s="231" t="s">
        <v>322</v>
      </c>
      <c r="C268" s="232">
        <v>1053665604.6</v>
      </c>
      <c r="D268" s="233"/>
      <c r="E268" s="232">
        <v>389900420.7</v>
      </c>
      <c r="F268" s="232">
        <v>620516834.38</v>
      </c>
      <c r="G268" s="232">
        <v>823049190.92</v>
      </c>
      <c r="H268" s="234"/>
    </row>
    <row r="269" spans="2:8" ht="12.75">
      <c r="B269" s="223" t="s">
        <v>337</v>
      </c>
      <c r="C269" s="224"/>
      <c r="D269" s="224"/>
      <c r="E269" s="224"/>
      <c r="F269" s="224"/>
      <c r="G269" s="224"/>
      <c r="H269" s="225"/>
    </row>
    <row r="270" spans="2:8" ht="12.75">
      <c r="B270" s="226">
        <v>1200</v>
      </c>
      <c r="C270" s="227">
        <v>1285805786.86</v>
      </c>
      <c r="D270" s="228"/>
      <c r="E270" s="227">
        <v>47174288.07</v>
      </c>
      <c r="F270" s="227">
        <v>1331738751.5500002</v>
      </c>
      <c r="G270" s="227">
        <v>1241323.38</v>
      </c>
      <c r="H270" s="229"/>
    </row>
    <row r="271" spans="2:8" ht="12.75">
      <c r="B271" s="226">
        <v>1210</v>
      </c>
      <c r="C271" s="227">
        <v>22218871.06</v>
      </c>
      <c r="D271" s="228"/>
      <c r="E271" s="227">
        <v>2963189.3</v>
      </c>
      <c r="F271" s="227">
        <v>25074476.36</v>
      </c>
      <c r="G271" s="227">
        <v>107584</v>
      </c>
      <c r="H271" s="229"/>
    </row>
    <row r="272" spans="2:8" ht="12.75">
      <c r="B272" s="230" t="s">
        <v>5</v>
      </c>
      <c r="C272" s="227">
        <v>21285692.51</v>
      </c>
      <c r="D272" s="228"/>
      <c r="E272" s="227">
        <v>93240</v>
      </c>
      <c r="F272" s="227">
        <v>21274896.51</v>
      </c>
      <c r="G272" s="227">
        <v>104036</v>
      </c>
      <c r="H272" s="229"/>
    </row>
    <row r="273" spans="2:8" ht="12.75">
      <c r="B273" s="230" t="s">
        <v>177</v>
      </c>
      <c r="C273" s="227">
        <v>933178.55</v>
      </c>
      <c r="D273" s="228"/>
      <c r="E273" s="227">
        <v>2869949.3</v>
      </c>
      <c r="F273" s="227">
        <v>3799579.85</v>
      </c>
      <c r="G273" s="227">
        <v>3548</v>
      </c>
      <c r="H273" s="229"/>
    </row>
    <row r="274" spans="2:8" ht="12.75">
      <c r="B274" s="226">
        <v>1260</v>
      </c>
      <c r="C274" s="227">
        <v>1813710.67</v>
      </c>
      <c r="D274" s="228"/>
      <c r="E274" s="227">
        <v>1421217.2</v>
      </c>
      <c r="F274" s="227">
        <v>2101188.5</v>
      </c>
      <c r="G274" s="227">
        <v>1133739.37</v>
      </c>
      <c r="H274" s="229"/>
    </row>
    <row r="275" spans="2:8" ht="12.75">
      <c r="B275" s="226">
        <v>1280</v>
      </c>
      <c r="C275" s="227">
        <v>1261773205.1299999</v>
      </c>
      <c r="D275" s="228"/>
      <c r="E275" s="227">
        <v>42789881.57</v>
      </c>
      <c r="F275" s="227">
        <v>1304563086.6899998</v>
      </c>
      <c r="G275" s="245">
        <v>0.01</v>
      </c>
      <c r="H275" s="229"/>
    </row>
    <row r="276" spans="2:8" ht="12.75">
      <c r="B276" s="230" t="s">
        <v>4</v>
      </c>
      <c r="C276" s="227">
        <v>1261773205.1299999</v>
      </c>
      <c r="D276" s="228"/>
      <c r="E276" s="227">
        <v>42789881.57</v>
      </c>
      <c r="F276" s="227">
        <v>1304563086.6899998</v>
      </c>
      <c r="G276" s="245">
        <v>0.01</v>
      </c>
      <c r="H276" s="229"/>
    </row>
    <row r="277" spans="2:8" ht="12.75">
      <c r="B277" s="226">
        <v>3000</v>
      </c>
      <c r="C277" s="228"/>
      <c r="D277" s="228"/>
      <c r="E277" s="227">
        <v>1384812</v>
      </c>
      <c r="F277" s="227">
        <v>1384812</v>
      </c>
      <c r="G277" s="228"/>
      <c r="H277" s="229"/>
    </row>
    <row r="278" spans="2:8" ht="12.75">
      <c r="B278" s="226">
        <v>3030</v>
      </c>
      <c r="C278" s="228"/>
      <c r="D278" s="228"/>
      <c r="E278" s="227">
        <v>1384812</v>
      </c>
      <c r="F278" s="227">
        <v>1384812</v>
      </c>
      <c r="G278" s="228"/>
      <c r="H278" s="229"/>
    </row>
    <row r="279" spans="2:8" ht="12.75">
      <c r="B279" s="226">
        <v>3031</v>
      </c>
      <c r="C279" s="227"/>
      <c r="D279" s="228"/>
      <c r="E279" s="227">
        <v>1384812</v>
      </c>
      <c r="F279" s="227">
        <v>1384812</v>
      </c>
      <c r="G279" s="228"/>
      <c r="H279" s="229"/>
    </row>
    <row r="280" spans="2:8" ht="12.75">
      <c r="B280" s="226">
        <v>3300</v>
      </c>
      <c r="C280" s="228"/>
      <c r="D280" s="227">
        <v>52794344.36</v>
      </c>
      <c r="E280" s="227">
        <v>108495171.7</v>
      </c>
      <c r="F280" s="227">
        <v>56223106.81</v>
      </c>
      <c r="G280" s="228"/>
      <c r="H280" s="235">
        <v>522279.47</v>
      </c>
    </row>
    <row r="281" spans="2:8" ht="12.75">
      <c r="B281" s="226">
        <v>3310</v>
      </c>
      <c r="C281" s="228"/>
      <c r="D281" s="227">
        <v>26580234.16</v>
      </c>
      <c r="E281" s="227">
        <v>48419099.73</v>
      </c>
      <c r="F281" s="227">
        <v>22252049.04</v>
      </c>
      <c r="G281" s="228"/>
      <c r="H281" s="235">
        <v>413183.47</v>
      </c>
    </row>
    <row r="282" spans="2:8" ht="12.75">
      <c r="B282" s="230" t="s">
        <v>7</v>
      </c>
      <c r="C282" s="228"/>
      <c r="D282" s="227">
        <v>26580234.16</v>
      </c>
      <c r="E282" s="227">
        <v>48419099.73</v>
      </c>
      <c r="F282" s="227">
        <v>22252049.04</v>
      </c>
      <c r="G282" s="228"/>
      <c r="H282" s="235">
        <v>413183.47</v>
      </c>
    </row>
    <row r="283" spans="2:8" ht="12.75">
      <c r="B283" s="226">
        <v>3390</v>
      </c>
      <c r="C283" s="228"/>
      <c r="D283" s="227">
        <v>26214110.2</v>
      </c>
      <c r="E283" s="227">
        <v>60076071.97</v>
      </c>
      <c r="F283" s="227">
        <v>33971057.77</v>
      </c>
      <c r="G283" s="228"/>
      <c r="H283" s="235">
        <v>109096</v>
      </c>
    </row>
    <row r="284" spans="2:8" ht="12.75">
      <c r="B284" s="230" t="s">
        <v>8</v>
      </c>
      <c r="C284" s="228"/>
      <c r="D284" s="227">
        <v>26214110.2</v>
      </c>
      <c r="E284" s="227">
        <v>60076071.97</v>
      </c>
      <c r="F284" s="227">
        <v>33971057.77</v>
      </c>
      <c r="G284" s="228"/>
      <c r="H284" s="235">
        <v>109096</v>
      </c>
    </row>
    <row r="285" spans="2:8" ht="12.75">
      <c r="B285" s="226">
        <v>3500</v>
      </c>
      <c r="C285" s="227"/>
      <c r="D285" s="228"/>
      <c r="E285" s="227">
        <v>83200.05</v>
      </c>
      <c r="F285" s="227">
        <v>887243.95</v>
      </c>
      <c r="G285" s="228"/>
      <c r="H285" s="235">
        <v>804043.9</v>
      </c>
    </row>
    <row r="286" spans="2:8" ht="12.75">
      <c r="B286" s="226">
        <v>3510</v>
      </c>
      <c r="C286" s="228"/>
      <c r="D286" s="228"/>
      <c r="E286" s="227">
        <v>83200.05</v>
      </c>
      <c r="F286" s="227">
        <v>887243.95</v>
      </c>
      <c r="G286" s="228"/>
      <c r="H286" s="235">
        <v>804043.9</v>
      </c>
    </row>
    <row r="287" spans="2:8" ht="12.75">
      <c r="B287" s="230" t="s">
        <v>10</v>
      </c>
      <c r="C287" s="228"/>
      <c r="D287" s="228"/>
      <c r="E287" s="227">
        <v>83200.05</v>
      </c>
      <c r="F287" s="227">
        <v>887243.95</v>
      </c>
      <c r="G287" s="228"/>
      <c r="H287" s="235">
        <v>804043.9</v>
      </c>
    </row>
    <row r="288" spans="2:8" ht="12.75">
      <c r="B288" s="226">
        <v>5000</v>
      </c>
      <c r="C288" s="228"/>
      <c r="D288" s="227">
        <v>9118644</v>
      </c>
      <c r="E288" s="228"/>
      <c r="F288" s="228"/>
      <c r="G288" s="228"/>
      <c r="H288" s="235">
        <v>9118644</v>
      </c>
    </row>
    <row r="289" spans="2:8" ht="12.75">
      <c r="B289" s="236" t="s">
        <v>324</v>
      </c>
      <c r="C289" s="228"/>
      <c r="D289" s="247">
        <v>1</v>
      </c>
      <c r="E289" s="228"/>
      <c r="F289" s="228"/>
      <c r="G289" s="228"/>
      <c r="H289" s="248">
        <v>1</v>
      </c>
    </row>
    <row r="290" spans="2:8" ht="12.75">
      <c r="B290" s="226">
        <v>5020</v>
      </c>
      <c r="C290" s="228"/>
      <c r="D290" s="227">
        <v>9118644</v>
      </c>
      <c r="E290" s="228"/>
      <c r="F290" s="228"/>
      <c r="G290" s="228"/>
      <c r="H290" s="235">
        <v>9118644</v>
      </c>
    </row>
    <row r="291" spans="2:8" ht="12.75">
      <c r="B291" s="236" t="s">
        <v>324</v>
      </c>
      <c r="C291" s="228"/>
      <c r="D291" s="247">
        <v>1</v>
      </c>
      <c r="E291" s="228"/>
      <c r="F291" s="228"/>
      <c r="G291" s="228"/>
      <c r="H291" s="248">
        <v>1</v>
      </c>
    </row>
    <row r="292" spans="2:8" ht="12.75">
      <c r="B292" s="231" t="s">
        <v>322</v>
      </c>
      <c r="C292" s="232">
        <v>1223892798.5</v>
      </c>
      <c r="D292" s="233"/>
      <c r="E292" s="232">
        <v>157137471.82</v>
      </c>
      <c r="F292" s="232">
        <v>1390233914.3100002</v>
      </c>
      <c r="G292" s="233"/>
      <c r="H292" s="242">
        <v>9203643.99</v>
      </c>
    </row>
    <row r="293" spans="2:8" ht="12.75">
      <c r="B293" s="237" t="s">
        <v>325</v>
      </c>
      <c r="C293" s="238"/>
      <c r="D293" s="249">
        <v>1</v>
      </c>
      <c r="E293" s="238"/>
      <c r="F293" s="238"/>
      <c r="G293" s="238"/>
      <c r="H293" s="250">
        <v>1</v>
      </c>
    </row>
    <row r="294" spans="2:8" ht="36">
      <c r="B294" s="223" t="s">
        <v>338</v>
      </c>
      <c r="C294" s="224"/>
      <c r="D294" s="224"/>
      <c r="E294" s="224"/>
      <c r="F294" s="224"/>
      <c r="G294" s="224"/>
      <c r="H294" s="225"/>
    </row>
    <row r="295" spans="2:8" ht="12.75">
      <c r="B295" s="226">
        <v>1200</v>
      </c>
      <c r="C295" s="227">
        <v>12239303.42</v>
      </c>
      <c r="D295" s="228"/>
      <c r="E295" s="227">
        <v>1191218371.72</v>
      </c>
      <c r="F295" s="227">
        <v>1173902703.06</v>
      </c>
      <c r="G295" s="227">
        <v>29554972.08</v>
      </c>
      <c r="H295" s="229"/>
    </row>
    <row r="296" spans="2:8" ht="24" customHeight="1">
      <c r="B296" s="226">
        <v>1260</v>
      </c>
      <c r="C296" s="228"/>
      <c r="D296" s="228"/>
      <c r="E296" s="227">
        <v>62404.2</v>
      </c>
      <c r="F296" s="227">
        <v>62404.2</v>
      </c>
      <c r="G296" s="228"/>
      <c r="H296" s="229"/>
    </row>
    <row r="297" spans="2:8" ht="12.75" customHeight="1">
      <c r="B297" s="226">
        <v>1280</v>
      </c>
      <c r="C297" s="227">
        <v>12239303.42</v>
      </c>
      <c r="D297" s="228"/>
      <c r="E297" s="227">
        <v>1191155967.52</v>
      </c>
      <c r="F297" s="227">
        <v>1173840298.86</v>
      </c>
      <c r="G297" s="227">
        <v>29554972.08</v>
      </c>
      <c r="H297" s="229"/>
    </row>
    <row r="298" spans="2:8" ht="12.75" customHeight="1">
      <c r="B298" s="230" t="s">
        <v>4</v>
      </c>
      <c r="C298" s="227">
        <v>12239303.42</v>
      </c>
      <c r="D298" s="228"/>
      <c r="E298" s="227">
        <v>1191155967.52</v>
      </c>
      <c r="F298" s="227">
        <v>1173840298.86</v>
      </c>
      <c r="G298" s="227">
        <v>29554972.08</v>
      </c>
      <c r="H298" s="229"/>
    </row>
    <row r="299" spans="2:8" ht="12.75" customHeight="1">
      <c r="B299" s="226">
        <v>1600</v>
      </c>
      <c r="C299" s="227">
        <v>5330820.97</v>
      </c>
      <c r="D299" s="228"/>
      <c r="E299" s="227">
        <v>948502571.77</v>
      </c>
      <c r="F299" s="227">
        <v>953833392.74</v>
      </c>
      <c r="G299" s="228"/>
      <c r="H299" s="229"/>
    </row>
    <row r="300" spans="2:8" ht="12.75" customHeight="1">
      <c r="B300" s="226">
        <v>1610</v>
      </c>
      <c r="C300" s="227">
        <v>5330820.97</v>
      </c>
      <c r="D300" s="228"/>
      <c r="E300" s="227">
        <v>948502571.77</v>
      </c>
      <c r="F300" s="227">
        <v>953833392.74</v>
      </c>
      <c r="G300" s="228"/>
      <c r="H300" s="229"/>
    </row>
    <row r="301" spans="2:8" ht="12.75" customHeight="1">
      <c r="B301" s="230" t="s">
        <v>190</v>
      </c>
      <c r="C301" s="245">
        <v>-0.02</v>
      </c>
      <c r="D301" s="228"/>
      <c r="E301" s="227">
        <v>948468833.04</v>
      </c>
      <c r="F301" s="227">
        <v>948468833.02</v>
      </c>
      <c r="G301" s="228"/>
      <c r="H301" s="229"/>
    </row>
    <row r="302" spans="2:8" ht="12.75" customHeight="1">
      <c r="B302" s="226">
        <v>1612</v>
      </c>
      <c r="C302" s="227">
        <v>5330820.99</v>
      </c>
      <c r="D302" s="228"/>
      <c r="E302" s="227">
        <v>33738.73</v>
      </c>
      <c r="F302" s="227">
        <v>5364559.72</v>
      </c>
      <c r="G302" s="228"/>
      <c r="H302" s="229"/>
    </row>
    <row r="303" spans="2:8" ht="12.75" customHeight="1">
      <c r="B303" s="230" t="s">
        <v>9</v>
      </c>
      <c r="C303" s="227">
        <v>5330820.99</v>
      </c>
      <c r="D303" s="228"/>
      <c r="E303" s="227">
        <v>33738.73</v>
      </c>
      <c r="F303" s="227">
        <v>5364559.72</v>
      </c>
      <c r="G303" s="228"/>
      <c r="H303" s="229"/>
    </row>
    <row r="304" spans="2:8" ht="12.75" customHeight="1">
      <c r="B304" s="226">
        <v>3000</v>
      </c>
      <c r="C304" s="228"/>
      <c r="D304" s="228"/>
      <c r="E304" s="227">
        <v>28188648</v>
      </c>
      <c r="F304" s="227">
        <v>28188648</v>
      </c>
      <c r="G304" s="228"/>
      <c r="H304" s="229"/>
    </row>
    <row r="305" spans="2:8" ht="12.75" customHeight="1">
      <c r="B305" s="226">
        <v>3030</v>
      </c>
      <c r="C305" s="228"/>
      <c r="D305" s="228"/>
      <c r="E305" s="227">
        <v>28188648</v>
      </c>
      <c r="F305" s="227">
        <v>28188648</v>
      </c>
      <c r="G305" s="228"/>
      <c r="H305" s="229"/>
    </row>
    <row r="306" spans="2:8" ht="12.75" customHeight="1">
      <c r="B306" s="226">
        <v>3031</v>
      </c>
      <c r="C306" s="228"/>
      <c r="D306" s="228"/>
      <c r="E306" s="227">
        <v>28188648</v>
      </c>
      <c r="F306" s="227">
        <v>28188648</v>
      </c>
      <c r="G306" s="228"/>
      <c r="H306" s="229"/>
    </row>
    <row r="307" spans="2:8" ht="12.75" customHeight="1">
      <c r="B307" s="226">
        <v>3300</v>
      </c>
      <c r="C307" s="228"/>
      <c r="D307" s="227">
        <v>111704642.72</v>
      </c>
      <c r="E307" s="227">
        <v>276529285.51</v>
      </c>
      <c r="F307" s="227">
        <v>298860908.65</v>
      </c>
      <c r="G307" s="228"/>
      <c r="H307" s="235">
        <v>134036265.86</v>
      </c>
    </row>
    <row r="308" spans="2:8" ht="12.75" customHeight="1">
      <c r="B308" s="226">
        <v>3310</v>
      </c>
      <c r="C308" s="228"/>
      <c r="D308" s="227">
        <v>2505855.08</v>
      </c>
      <c r="E308" s="227">
        <v>16026004.29</v>
      </c>
      <c r="F308" s="227">
        <v>38357627.43</v>
      </c>
      <c r="G308" s="228"/>
      <c r="H308" s="235">
        <v>24837478.22</v>
      </c>
    </row>
    <row r="309" spans="2:8" ht="12.75" customHeight="1">
      <c r="B309" s="230" t="s">
        <v>7</v>
      </c>
      <c r="C309" s="228"/>
      <c r="D309" s="227">
        <v>2505855.08</v>
      </c>
      <c r="E309" s="227">
        <v>16026004.29</v>
      </c>
      <c r="F309" s="227">
        <v>38357627.43</v>
      </c>
      <c r="G309" s="228"/>
      <c r="H309" s="235">
        <v>24837478.22</v>
      </c>
    </row>
    <row r="310" spans="2:8" ht="12.75" customHeight="1">
      <c r="B310" s="226">
        <v>3390</v>
      </c>
      <c r="C310" s="228"/>
      <c r="D310" s="227">
        <v>109198787.64</v>
      </c>
      <c r="E310" s="227">
        <v>260503281.22</v>
      </c>
      <c r="F310" s="227">
        <v>260503281.22</v>
      </c>
      <c r="G310" s="228"/>
      <c r="H310" s="235">
        <v>109198787.64</v>
      </c>
    </row>
    <row r="311" spans="2:8" ht="12.75" customHeight="1">
      <c r="B311" s="230" t="s">
        <v>182</v>
      </c>
      <c r="C311" s="228"/>
      <c r="D311" s="228"/>
      <c r="E311" s="227">
        <v>110503281.22</v>
      </c>
      <c r="F311" s="227">
        <v>110503281.22</v>
      </c>
      <c r="G311" s="228"/>
      <c r="H311" s="229"/>
    </row>
    <row r="312" spans="2:8" ht="12.75" customHeight="1">
      <c r="B312" s="230" t="s">
        <v>8</v>
      </c>
      <c r="C312" s="228"/>
      <c r="D312" s="227">
        <v>109198787.64</v>
      </c>
      <c r="E312" s="227">
        <v>150000000</v>
      </c>
      <c r="F312" s="227">
        <v>150000000</v>
      </c>
      <c r="G312" s="228"/>
      <c r="H312" s="235">
        <v>109198787.64</v>
      </c>
    </row>
    <row r="313" spans="2:8" ht="12.75" customHeight="1">
      <c r="B313" s="226">
        <v>3500</v>
      </c>
      <c r="C313" s="228"/>
      <c r="D313" s="228"/>
      <c r="E313" s="227">
        <v>50598</v>
      </c>
      <c r="F313" s="227">
        <v>50598</v>
      </c>
      <c r="G313" s="228"/>
      <c r="H313" s="229"/>
    </row>
    <row r="314" spans="2:8" ht="12.75" customHeight="1">
      <c r="B314" s="226">
        <v>3510</v>
      </c>
      <c r="C314" s="228"/>
      <c r="D314" s="228"/>
      <c r="E314" s="227">
        <v>50598</v>
      </c>
      <c r="F314" s="227">
        <v>50598</v>
      </c>
      <c r="G314" s="228"/>
      <c r="H314" s="229"/>
    </row>
    <row r="315" spans="2:8" ht="12.75" customHeight="1">
      <c r="B315" s="230" t="s">
        <v>10</v>
      </c>
      <c r="C315" s="228"/>
      <c r="D315" s="228"/>
      <c r="E315" s="227">
        <v>50598</v>
      </c>
      <c r="F315" s="227">
        <v>50598</v>
      </c>
      <c r="G315" s="228"/>
      <c r="H315" s="229"/>
    </row>
    <row r="316" spans="2:8" ht="12.75" customHeight="1">
      <c r="B316" s="231" t="s">
        <v>322</v>
      </c>
      <c r="C316" s="233"/>
      <c r="D316" s="232">
        <v>94134518.33</v>
      </c>
      <c r="E316" s="232">
        <v>2444489475</v>
      </c>
      <c r="F316" s="232">
        <v>2454836250.45</v>
      </c>
      <c r="G316" s="233"/>
      <c r="H316" s="242">
        <v>104481293.78</v>
      </c>
    </row>
    <row r="317" spans="2:8" ht="12.75" customHeight="1">
      <c r="B317" s="223" t="s">
        <v>339</v>
      </c>
      <c r="C317" s="224"/>
      <c r="D317" s="224"/>
      <c r="E317" s="224"/>
      <c r="F317" s="224"/>
      <c r="G317" s="224"/>
      <c r="H317" s="225"/>
    </row>
    <row r="318" spans="2:8" ht="12.75" customHeight="1">
      <c r="B318" s="226">
        <v>3300</v>
      </c>
      <c r="C318" s="228"/>
      <c r="D318" s="227">
        <v>16896668.66</v>
      </c>
      <c r="E318" s="228"/>
      <c r="F318" s="228"/>
      <c r="G318" s="228"/>
      <c r="H318" s="235">
        <v>16896668.66</v>
      </c>
    </row>
    <row r="319" spans="2:8" ht="12.75" customHeight="1">
      <c r="B319" s="226">
        <v>3310</v>
      </c>
      <c r="C319" s="228"/>
      <c r="D319" s="227">
        <v>16896668.66</v>
      </c>
      <c r="E319" s="228"/>
      <c r="F319" s="228"/>
      <c r="G319" s="228"/>
      <c r="H319" s="235">
        <v>16896668.66</v>
      </c>
    </row>
    <row r="320" spans="2:8" ht="12.75" customHeight="1">
      <c r="B320" s="230" t="s">
        <v>7</v>
      </c>
      <c r="C320" s="228"/>
      <c r="D320" s="227">
        <v>16896668.66</v>
      </c>
      <c r="E320" s="228"/>
      <c r="F320" s="228"/>
      <c r="G320" s="228"/>
      <c r="H320" s="235">
        <v>16896668.66</v>
      </c>
    </row>
    <row r="321" spans="2:8" ht="12.75" customHeight="1">
      <c r="B321" s="231" t="s">
        <v>322</v>
      </c>
      <c r="C321" s="233"/>
      <c r="D321" s="232">
        <v>16896668.66</v>
      </c>
      <c r="E321" s="233"/>
      <c r="F321" s="233"/>
      <c r="G321" s="233"/>
      <c r="H321" s="242">
        <v>16896668.66</v>
      </c>
    </row>
    <row r="322" spans="2:8" ht="12.75" customHeight="1">
      <c r="B322" s="223" t="s">
        <v>340</v>
      </c>
      <c r="C322" s="224"/>
      <c r="D322" s="224"/>
      <c r="E322" s="224"/>
      <c r="F322" s="224"/>
      <c r="G322" s="224"/>
      <c r="H322" s="225"/>
    </row>
    <row r="323" spans="2:8" ht="12.75" customHeight="1">
      <c r="B323" s="226">
        <v>5000</v>
      </c>
      <c r="C323" s="228"/>
      <c r="D323" s="227">
        <v>129065525.2</v>
      </c>
      <c r="E323" s="228"/>
      <c r="F323" s="227">
        <v>301152892.11</v>
      </c>
      <c r="G323" s="228"/>
      <c r="H323" s="235">
        <v>430218417.31</v>
      </c>
    </row>
    <row r="324" spans="2:8" ht="12.75" customHeight="1">
      <c r="B324" s="226">
        <v>5030</v>
      </c>
      <c r="C324" s="228"/>
      <c r="D324" s="227">
        <v>129065525.2</v>
      </c>
      <c r="E324" s="228"/>
      <c r="F324" s="227">
        <v>301152892.11</v>
      </c>
      <c r="G324" s="228"/>
      <c r="H324" s="235">
        <v>430218417.31</v>
      </c>
    </row>
    <row r="325" spans="2:8" ht="12.75" customHeight="1">
      <c r="B325" s="231" t="s">
        <v>322</v>
      </c>
      <c r="C325" s="233"/>
      <c r="D325" s="232">
        <v>129065525.2</v>
      </c>
      <c r="E325" s="233"/>
      <c r="F325" s="232">
        <v>301152892.11</v>
      </c>
      <c r="G325" s="233"/>
      <c r="H325" s="242">
        <v>430218417.31</v>
      </c>
    </row>
    <row r="326" spans="2:8" ht="24">
      <c r="B326" s="223" t="s">
        <v>209</v>
      </c>
      <c r="C326" s="224"/>
      <c r="D326" s="224"/>
      <c r="E326" s="224"/>
      <c r="F326" s="224"/>
      <c r="G326" s="224"/>
      <c r="H326" s="225"/>
    </row>
    <row r="327" spans="2:8" ht="12.75">
      <c r="B327" s="226">
        <v>1200</v>
      </c>
      <c r="C327" s="245">
        <v>0.44</v>
      </c>
      <c r="D327" s="228"/>
      <c r="E327" s="227">
        <v>126597348.31</v>
      </c>
      <c r="F327" s="228"/>
      <c r="G327" s="227">
        <v>126597348.75</v>
      </c>
      <c r="H327" s="229"/>
    </row>
    <row r="328" spans="2:8" ht="12.75">
      <c r="B328" s="226">
        <v>1280</v>
      </c>
      <c r="C328" s="245">
        <v>0.44</v>
      </c>
      <c r="D328" s="228"/>
      <c r="E328" s="227">
        <v>126597348.31</v>
      </c>
      <c r="F328" s="228"/>
      <c r="G328" s="227">
        <v>126597348.75</v>
      </c>
      <c r="H328" s="229"/>
    </row>
    <row r="329" spans="2:8" ht="12.75">
      <c r="B329" s="230" t="s">
        <v>4</v>
      </c>
      <c r="C329" s="245">
        <v>0.44</v>
      </c>
      <c r="D329" s="228"/>
      <c r="E329" s="227">
        <v>126597348.31</v>
      </c>
      <c r="F329" s="228"/>
      <c r="G329" s="227">
        <v>126597348.75</v>
      </c>
      <c r="H329" s="229"/>
    </row>
    <row r="330" spans="2:8" ht="12.75">
      <c r="B330" s="226">
        <v>2100</v>
      </c>
      <c r="C330" s="227">
        <v>312841410.58</v>
      </c>
      <c r="D330" s="228"/>
      <c r="E330" s="227">
        <v>52624749.42</v>
      </c>
      <c r="F330" s="227">
        <v>365466160</v>
      </c>
      <c r="G330" s="228"/>
      <c r="H330" s="229"/>
    </row>
    <row r="331" spans="2:8" ht="12.75">
      <c r="B331" s="226">
        <v>2180</v>
      </c>
      <c r="C331" s="227">
        <v>312841410.58</v>
      </c>
      <c r="D331" s="228"/>
      <c r="E331" s="227">
        <v>52624749.42</v>
      </c>
      <c r="F331" s="227">
        <v>365466160</v>
      </c>
      <c r="G331" s="228"/>
      <c r="H331" s="229"/>
    </row>
    <row r="332" spans="2:8" ht="12.75">
      <c r="B332" s="226">
        <v>2184</v>
      </c>
      <c r="C332" s="227">
        <v>365466160</v>
      </c>
      <c r="D332" s="228"/>
      <c r="E332" s="228"/>
      <c r="F332" s="227">
        <v>365466160</v>
      </c>
      <c r="G332" s="228"/>
      <c r="H332" s="229"/>
    </row>
    <row r="333" spans="2:8" ht="12.75">
      <c r="B333" s="226">
        <v>2185</v>
      </c>
      <c r="C333" s="227">
        <v>-52624749.42</v>
      </c>
      <c r="D333" s="228"/>
      <c r="E333" s="227">
        <v>52624749.42</v>
      </c>
      <c r="F333" s="228"/>
      <c r="G333" s="228"/>
      <c r="H333" s="229"/>
    </row>
    <row r="334" spans="2:8" ht="12.75">
      <c r="B334" s="226">
        <v>3300</v>
      </c>
      <c r="C334" s="228"/>
      <c r="D334" s="227">
        <v>180000</v>
      </c>
      <c r="E334" s="228"/>
      <c r="F334" s="228"/>
      <c r="G334" s="228"/>
      <c r="H334" s="235">
        <v>180000</v>
      </c>
    </row>
    <row r="335" spans="2:8" ht="12.75" customHeight="1">
      <c r="B335" s="226">
        <v>3310</v>
      </c>
      <c r="C335" s="228"/>
      <c r="D335" s="227">
        <v>180000</v>
      </c>
      <c r="E335" s="228"/>
      <c r="F335" s="228"/>
      <c r="G335" s="228"/>
      <c r="H335" s="235">
        <v>180000</v>
      </c>
    </row>
    <row r="336" spans="2:8" ht="12.75" customHeight="1">
      <c r="B336" s="230" t="s">
        <v>7</v>
      </c>
      <c r="C336" s="228"/>
      <c r="D336" s="227">
        <v>180000</v>
      </c>
      <c r="E336" s="228"/>
      <c r="F336" s="228"/>
      <c r="G336" s="228"/>
      <c r="H336" s="235">
        <v>180000</v>
      </c>
    </row>
    <row r="337" spans="2:8" ht="12.75" customHeight="1">
      <c r="B337" s="231" t="s">
        <v>322</v>
      </c>
      <c r="C337" s="232">
        <v>312661411.02</v>
      </c>
      <c r="D337" s="233"/>
      <c r="E337" s="232">
        <v>179222097.73</v>
      </c>
      <c r="F337" s="232">
        <v>365466160</v>
      </c>
      <c r="G337" s="232">
        <v>126417348.75</v>
      </c>
      <c r="H337" s="234"/>
    </row>
    <row r="338" spans="2:8" ht="12.75" customHeight="1">
      <c r="B338" s="223" t="s">
        <v>341</v>
      </c>
      <c r="C338" s="224"/>
      <c r="D338" s="224"/>
      <c r="E338" s="224"/>
      <c r="F338" s="224"/>
      <c r="G338" s="224"/>
      <c r="H338" s="225"/>
    </row>
    <row r="339" spans="2:8" ht="12.75" customHeight="1">
      <c r="B339" s="226">
        <v>1200</v>
      </c>
      <c r="C339" s="228"/>
      <c r="D339" s="228"/>
      <c r="E339" s="227">
        <v>1048270764.19</v>
      </c>
      <c r="F339" s="228"/>
      <c r="G339" s="227">
        <v>1048270764.19</v>
      </c>
      <c r="H339" s="229"/>
    </row>
    <row r="340" spans="2:8" ht="12.75" customHeight="1">
      <c r="B340" s="226">
        <v>1280</v>
      </c>
      <c r="C340" s="228"/>
      <c r="D340" s="228"/>
      <c r="E340" s="227">
        <v>1048270764.19</v>
      </c>
      <c r="F340" s="228"/>
      <c r="G340" s="227">
        <v>1048270764.19</v>
      </c>
      <c r="H340" s="229"/>
    </row>
    <row r="341" spans="2:8" ht="12.75" customHeight="1">
      <c r="B341" s="230" t="s">
        <v>4</v>
      </c>
      <c r="C341" s="228"/>
      <c r="D341" s="228"/>
      <c r="E341" s="227">
        <v>1048270764.19</v>
      </c>
      <c r="F341" s="228"/>
      <c r="G341" s="227">
        <v>1048270764.19</v>
      </c>
      <c r="H341" s="229"/>
    </row>
    <row r="342" spans="2:8" ht="12.75" customHeight="1">
      <c r="B342" s="226">
        <v>2100</v>
      </c>
      <c r="C342" s="227">
        <v>432017824.93</v>
      </c>
      <c r="D342" s="228"/>
      <c r="E342" s="227">
        <v>72672060.07</v>
      </c>
      <c r="F342" s="227">
        <v>504689885</v>
      </c>
      <c r="G342" s="228"/>
      <c r="H342" s="229"/>
    </row>
    <row r="343" spans="2:8" ht="12.75" customHeight="1">
      <c r="B343" s="226">
        <v>2180</v>
      </c>
      <c r="C343" s="227">
        <v>432017824.93</v>
      </c>
      <c r="D343" s="228"/>
      <c r="E343" s="227">
        <v>72672060.07</v>
      </c>
      <c r="F343" s="227">
        <v>504689885</v>
      </c>
      <c r="G343" s="228"/>
      <c r="H343" s="229"/>
    </row>
    <row r="344" spans="2:8" ht="12.75" customHeight="1">
      <c r="B344" s="226">
        <v>2184</v>
      </c>
      <c r="C344" s="227">
        <v>504689885</v>
      </c>
      <c r="D344" s="228"/>
      <c r="E344" s="228"/>
      <c r="F344" s="227">
        <v>504689885</v>
      </c>
      <c r="G344" s="228"/>
      <c r="H344" s="229"/>
    </row>
    <row r="345" spans="2:8" ht="12.75" customHeight="1">
      <c r="B345" s="226">
        <v>2185</v>
      </c>
      <c r="C345" s="227">
        <v>-72672060.07</v>
      </c>
      <c r="D345" s="228"/>
      <c r="E345" s="227">
        <v>72672060.07</v>
      </c>
      <c r="F345" s="228"/>
      <c r="G345" s="228"/>
      <c r="H345" s="229"/>
    </row>
    <row r="346" spans="2:8" ht="12.75" customHeight="1">
      <c r="B346" s="231" t="s">
        <v>322</v>
      </c>
      <c r="C346" s="232">
        <v>432017824.93</v>
      </c>
      <c r="D346" s="233"/>
      <c r="E346" s="232">
        <v>1120942824.26</v>
      </c>
      <c r="F346" s="232">
        <v>504689885</v>
      </c>
      <c r="G346" s="232">
        <v>1048270764.19</v>
      </c>
      <c r="H346" s="234"/>
    </row>
    <row r="347" spans="2:8" ht="12.75" customHeight="1">
      <c r="B347" s="223" t="s">
        <v>342</v>
      </c>
      <c r="C347" s="224"/>
      <c r="D347" s="224"/>
      <c r="E347" s="224"/>
      <c r="F347" s="224"/>
      <c r="G347" s="224"/>
      <c r="H347" s="225"/>
    </row>
    <row r="348" spans="2:8" ht="12.75" customHeight="1">
      <c r="B348" s="226">
        <v>3300</v>
      </c>
      <c r="C348" s="228"/>
      <c r="D348" s="227">
        <v>15146.71</v>
      </c>
      <c r="E348" s="228"/>
      <c r="F348" s="228"/>
      <c r="G348" s="228"/>
      <c r="H348" s="235">
        <v>15146.71</v>
      </c>
    </row>
    <row r="349" spans="2:8" ht="12.75" customHeight="1">
      <c r="B349" s="226">
        <v>3310</v>
      </c>
      <c r="C349" s="228"/>
      <c r="D349" s="227">
        <v>15146.71</v>
      </c>
      <c r="E349" s="228"/>
      <c r="F349" s="228"/>
      <c r="G349" s="228"/>
      <c r="H349" s="235">
        <v>15146.71</v>
      </c>
    </row>
    <row r="350" spans="2:8" ht="12.75" customHeight="1">
      <c r="B350" s="230" t="s">
        <v>7</v>
      </c>
      <c r="C350" s="228"/>
      <c r="D350" s="227">
        <v>15146.71</v>
      </c>
      <c r="E350" s="228"/>
      <c r="F350" s="228"/>
      <c r="G350" s="228"/>
      <c r="H350" s="235">
        <v>15146.71</v>
      </c>
    </row>
    <row r="351" spans="2:8" ht="12.75" customHeight="1">
      <c r="B351" s="226">
        <v>5000</v>
      </c>
      <c r="C351" s="228"/>
      <c r="D351" s="227">
        <v>347561292.8</v>
      </c>
      <c r="E351" s="228"/>
      <c r="F351" s="227">
        <v>313444846.89</v>
      </c>
      <c r="G351" s="228"/>
      <c r="H351" s="235">
        <v>661006139.69</v>
      </c>
    </row>
    <row r="352" spans="2:8" ht="12.75" customHeight="1">
      <c r="B352" s="226">
        <v>5030</v>
      </c>
      <c r="C352" s="228"/>
      <c r="D352" s="227">
        <v>347561292.8</v>
      </c>
      <c r="E352" s="228"/>
      <c r="F352" s="227">
        <v>313444846.89</v>
      </c>
      <c r="G352" s="228"/>
      <c r="H352" s="235">
        <v>661006139.69</v>
      </c>
    </row>
    <row r="353" spans="2:8" ht="12.75" customHeight="1">
      <c r="B353" s="231" t="s">
        <v>322</v>
      </c>
      <c r="C353" s="233"/>
      <c r="D353" s="232">
        <v>347576439.51</v>
      </c>
      <c r="E353" s="233"/>
      <c r="F353" s="232">
        <v>313444846.89</v>
      </c>
      <c r="G353" s="233"/>
      <c r="H353" s="242">
        <v>661021286.4</v>
      </c>
    </row>
    <row r="354" spans="2:8" ht="12.75" customHeight="1" hidden="1">
      <c r="B354" s="223" t="s">
        <v>343</v>
      </c>
      <c r="C354" s="224"/>
      <c r="D354" s="224"/>
      <c r="E354" s="224"/>
      <c r="F354" s="224"/>
      <c r="G354" s="224"/>
      <c r="H354" s="225"/>
    </row>
    <row r="355" spans="2:8" ht="12.75" customHeight="1" hidden="1">
      <c r="B355" s="226">
        <v>1200</v>
      </c>
      <c r="C355" s="227">
        <v>259043071.01</v>
      </c>
      <c r="D355" s="228"/>
      <c r="E355" s="227">
        <v>157273265.22</v>
      </c>
      <c r="F355" s="227">
        <v>63782296.46</v>
      </c>
      <c r="G355" s="227">
        <v>352534039.77</v>
      </c>
      <c r="H355" s="229"/>
    </row>
    <row r="356" spans="2:8" ht="12.75" customHeight="1" hidden="1">
      <c r="B356" s="226">
        <v>1210</v>
      </c>
      <c r="C356" s="227">
        <v>3876955</v>
      </c>
      <c r="D356" s="228"/>
      <c r="E356" s="227">
        <v>24000</v>
      </c>
      <c r="F356" s="228"/>
      <c r="G356" s="227">
        <v>3900955</v>
      </c>
      <c r="H356" s="229"/>
    </row>
    <row r="357" spans="2:8" ht="12.75" hidden="1">
      <c r="B357" s="230" t="s">
        <v>5</v>
      </c>
      <c r="C357" s="227">
        <v>3876955</v>
      </c>
      <c r="D357" s="228"/>
      <c r="E357" s="227">
        <v>24000</v>
      </c>
      <c r="F357" s="228"/>
      <c r="G357" s="227">
        <v>3900955</v>
      </c>
      <c r="H357" s="229"/>
    </row>
    <row r="358" spans="2:8" ht="12.75" hidden="1">
      <c r="B358" s="226">
        <v>1280</v>
      </c>
      <c r="C358" s="227">
        <v>255166116.01</v>
      </c>
      <c r="D358" s="228"/>
      <c r="E358" s="227">
        <v>157249265.22</v>
      </c>
      <c r="F358" s="227">
        <v>63782296.46</v>
      </c>
      <c r="G358" s="227">
        <v>348633084.77</v>
      </c>
      <c r="H358" s="229"/>
    </row>
    <row r="359" spans="2:8" ht="12.75" hidden="1">
      <c r="B359" s="230" t="s">
        <v>4</v>
      </c>
      <c r="C359" s="227">
        <v>255166116.01</v>
      </c>
      <c r="D359" s="228"/>
      <c r="E359" s="227">
        <v>157249265.22</v>
      </c>
      <c r="F359" s="227">
        <v>63782296.46</v>
      </c>
      <c r="G359" s="227">
        <v>348633084.77</v>
      </c>
      <c r="H359" s="229"/>
    </row>
    <row r="360" spans="2:8" ht="12.75" hidden="1">
      <c r="B360" s="226">
        <v>2200</v>
      </c>
      <c r="C360" s="227">
        <v>25133382661</v>
      </c>
      <c r="D360" s="228"/>
      <c r="E360" s="227">
        <v>874429000</v>
      </c>
      <c r="F360" s="227">
        <v>25133382661</v>
      </c>
      <c r="G360" s="227">
        <v>874429000</v>
      </c>
      <c r="H360" s="229"/>
    </row>
    <row r="361" spans="2:8" ht="12.75" hidden="1">
      <c r="B361" s="226">
        <v>2210</v>
      </c>
      <c r="C361" s="227">
        <v>25133382661</v>
      </c>
      <c r="D361" s="228"/>
      <c r="E361" s="227">
        <v>874429000</v>
      </c>
      <c r="F361" s="227">
        <v>25133382661</v>
      </c>
      <c r="G361" s="227">
        <v>874429000</v>
      </c>
      <c r="H361" s="229"/>
    </row>
    <row r="362" spans="2:8" ht="12.75" hidden="1">
      <c r="B362" s="230" t="s">
        <v>0</v>
      </c>
      <c r="C362" s="227">
        <v>25133382661</v>
      </c>
      <c r="D362" s="228"/>
      <c r="E362" s="228"/>
      <c r="F362" s="227">
        <v>25133382661</v>
      </c>
      <c r="G362" s="228"/>
      <c r="H362" s="229"/>
    </row>
    <row r="363" spans="2:8" ht="12.75" hidden="1">
      <c r="B363" s="230" t="s">
        <v>3</v>
      </c>
      <c r="C363" s="228"/>
      <c r="D363" s="228"/>
      <c r="E363" s="227">
        <v>874429000</v>
      </c>
      <c r="F363" s="228"/>
      <c r="G363" s="227">
        <v>874429000</v>
      </c>
      <c r="H363" s="229"/>
    </row>
    <row r="364" spans="2:8" ht="12.75" hidden="1">
      <c r="B364" s="226">
        <v>3300</v>
      </c>
      <c r="C364" s="228"/>
      <c r="D364" s="227">
        <v>121685165.33</v>
      </c>
      <c r="E364" s="227">
        <v>97668659.08</v>
      </c>
      <c r="F364" s="227">
        <v>619475257.84</v>
      </c>
      <c r="G364" s="228"/>
      <c r="H364" s="235">
        <v>643491764.09</v>
      </c>
    </row>
    <row r="365" spans="2:8" ht="12.75" hidden="1">
      <c r="B365" s="226">
        <v>3310</v>
      </c>
      <c r="C365" s="228"/>
      <c r="D365" s="227">
        <v>121685165.33</v>
      </c>
      <c r="E365" s="227">
        <v>97668659.08</v>
      </c>
      <c r="F365" s="227">
        <v>592819693.64</v>
      </c>
      <c r="G365" s="228"/>
      <c r="H365" s="235">
        <v>616836199.89</v>
      </c>
    </row>
    <row r="366" spans="2:8" ht="12.75" hidden="1">
      <c r="B366" s="230" t="s">
        <v>181</v>
      </c>
      <c r="C366" s="228"/>
      <c r="D366" s="228"/>
      <c r="E366" s="228"/>
      <c r="F366" s="227">
        <v>549973900</v>
      </c>
      <c r="G366" s="228"/>
      <c r="H366" s="235">
        <v>549973900</v>
      </c>
    </row>
    <row r="367" spans="2:8" ht="12.75" hidden="1">
      <c r="B367" s="230" t="s">
        <v>7</v>
      </c>
      <c r="C367" s="228"/>
      <c r="D367" s="227">
        <v>121685165.33</v>
      </c>
      <c r="E367" s="227">
        <v>97668659.08</v>
      </c>
      <c r="F367" s="227">
        <v>42845793.64</v>
      </c>
      <c r="G367" s="228"/>
      <c r="H367" s="235">
        <v>66862299.89</v>
      </c>
    </row>
    <row r="368" spans="2:8" ht="12.75" hidden="1">
      <c r="B368" s="226">
        <v>3390</v>
      </c>
      <c r="C368" s="228"/>
      <c r="D368" s="228"/>
      <c r="E368" s="228"/>
      <c r="F368" s="227">
        <v>26655564.2</v>
      </c>
      <c r="G368" s="228"/>
      <c r="H368" s="235">
        <v>26655564.2</v>
      </c>
    </row>
    <row r="369" spans="2:8" ht="12.75" hidden="1">
      <c r="B369" s="230" t="s">
        <v>8</v>
      </c>
      <c r="C369" s="228"/>
      <c r="D369" s="228"/>
      <c r="E369" s="228"/>
      <c r="F369" s="227">
        <v>26655564.2</v>
      </c>
      <c r="G369" s="228"/>
      <c r="H369" s="235">
        <v>26655564.2</v>
      </c>
    </row>
    <row r="370" spans="2:8" ht="12.75" hidden="1">
      <c r="B370" s="226">
        <v>3500</v>
      </c>
      <c r="C370" s="228"/>
      <c r="D370" s="227">
        <v>197892723.88</v>
      </c>
      <c r="E370" s="228"/>
      <c r="F370" s="228"/>
      <c r="G370" s="228"/>
      <c r="H370" s="235">
        <v>197892723.88</v>
      </c>
    </row>
    <row r="371" spans="2:8" ht="12.75" hidden="1">
      <c r="B371" s="226">
        <v>3510</v>
      </c>
      <c r="C371" s="228"/>
      <c r="D371" s="227">
        <v>197892723.88</v>
      </c>
      <c r="E371" s="228"/>
      <c r="F371" s="228"/>
      <c r="G371" s="228"/>
      <c r="H371" s="235">
        <v>197892723.88</v>
      </c>
    </row>
    <row r="372" spans="2:8" ht="12.75" hidden="1">
      <c r="B372" s="230" t="s">
        <v>10</v>
      </c>
      <c r="C372" s="228"/>
      <c r="D372" s="227">
        <v>197892723.88</v>
      </c>
      <c r="E372" s="228"/>
      <c r="F372" s="228"/>
      <c r="G372" s="228"/>
      <c r="H372" s="235">
        <v>197892723.88</v>
      </c>
    </row>
    <row r="373" spans="2:8" ht="12.75" hidden="1">
      <c r="B373" s="226">
        <v>5400</v>
      </c>
      <c r="C373" s="228"/>
      <c r="D373" s="227">
        <v>23591485833.2</v>
      </c>
      <c r="E373" s="228"/>
      <c r="F373" s="227">
        <v>-23591485833.2</v>
      </c>
      <c r="G373" s="228"/>
      <c r="H373" s="229"/>
    </row>
    <row r="374" spans="2:8" ht="12.75" hidden="1">
      <c r="B374" s="226">
        <v>5480</v>
      </c>
      <c r="C374" s="228"/>
      <c r="D374" s="227">
        <v>23591485833.2</v>
      </c>
      <c r="E374" s="228"/>
      <c r="F374" s="227">
        <v>-23591485833.2</v>
      </c>
      <c r="G374" s="228"/>
      <c r="H374" s="229"/>
    </row>
    <row r="375" spans="2:8" ht="12.75" hidden="1">
      <c r="B375" s="231" t="s">
        <v>322</v>
      </c>
      <c r="C375" s="232">
        <v>1481362009.6</v>
      </c>
      <c r="D375" s="233"/>
      <c r="E375" s="232">
        <v>1129370924.3</v>
      </c>
      <c r="F375" s="232">
        <v>2225154382.1</v>
      </c>
      <c r="G375" s="232">
        <v>385578551.8</v>
      </c>
      <c r="H375" s="234"/>
    </row>
    <row r="376" spans="2:8" ht="12.75" hidden="1">
      <c r="B376" s="223" t="s">
        <v>344</v>
      </c>
      <c r="C376" s="224"/>
      <c r="D376" s="224"/>
      <c r="E376" s="224"/>
      <c r="F376" s="224"/>
      <c r="G376" s="224"/>
      <c r="H376" s="225"/>
    </row>
    <row r="377" spans="2:8" ht="12.75" hidden="1">
      <c r="B377" s="226">
        <v>1200</v>
      </c>
      <c r="C377" s="227">
        <v>40000</v>
      </c>
      <c r="D377" s="228"/>
      <c r="E377" s="227">
        <v>568999.8</v>
      </c>
      <c r="F377" s="227">
        <v>608999.8</v>
      </c>
      <c r="G377" s="228"/>
      <c r="H377" s="229"/>
    </row>
    <row r="378" spans="2:8" ht="12.75" hidden="1">
      <c r="B378" s="226">
        <v>1260</v>
      </c>
      <c r="C378" s="227">
        <v>40000</v>
      </c>
      <c r="D378" s="228"/>
      <c r="E378" s="227">
        <v>568999.8</v>
      </c>
      <c r="F378" s="227">
        <v>608999.8</v>
      </c>
      <c r="G378" s="228"/>
      <c r="H378" s="229"/>
    </row>
    <row r="379" spans="2:8" ht="12.75" hidden="1">
      <c r="B379" s="226">
        <v>3500</v>
      </c>
      <c r="C379" s="228"/>
      <c r="D379" s="245">
        <v>0.01</v>
      </c>
      <c r="E379" s="245">
        <v>0.01</v>
      </c>
      <c r="F379" s="228"/>
      <c r="G379" s="228"/>
      <c r="H379" s="229"/>
    </row>
    <row r="380" spans="2:8" ht="12.75" hidden="1">
      <c r="B380" s="226">
        <v>3510</v>
      </c>
      <c r="C380" s="228"/>
      <c r="D380" s="245">
        <v>0.01</v>
      </c>
      <c r="E380" s="245">
        <v>0.01</v>
      </c>
      <c r="F380" s="228"/>
      <c r="G380" s="228"/>
      <c r="H380" s="229"/>
    </row>
    <row r="381" spans="2:8" ht="12.75" hidden="1">
      <c r="B381" s="230" t="s">
        <v>10</v>
      </c>
      <c r="C381" s="228"/>
      <c r="D381" s="245">
        <v>0.01</v>
      </c>
      <c r="E381" s="245">
        <v>0.01</v>
      </c>
      <c r="F381" s="228"/>
      <c r="G381" s="228"/>
      <c r="H381" s="229"/>
    </row>
    <row r="382" spans="2:8" ht="12.75" hidden="1">
      <c r="B382" s="231" t="s">
        <v>322</v>
      </c>
      <c r="C382" s="232">
        <v>39999.99</v>
      </c>
      <c r="D382" s="233"/>
      <c r="E382" s="232">
        <v>568999.81</v>
      </c>
      <c r="F382" s="232">
        <v>608999.8</v>
      </c>
      <c r="G382" s="233"/>
      <c r="H382" s="234"/>
    </row>
    <row r="383" spans="2:8" ht="24">
      <c r="B383" s="223" t="s">
        <v>312</v>
      </c>
      <c r="C383" s="224"/>
      <c r="D383" s="224"/>
      <c r="E383" s="224"/>
      <c r="F383" s="224"/>
      <c r="G383" s="224"/>
      <c r="H383" s="225"/>
    </row>
    <row r="384" spans="2:8" ht="24" customHeight="1">
      <c r="B384" s="226">
        <v>1200</v>
      </c>
      <c r="C384" s="227">
        <v>74607033</v>
      </c>
      <c r="D384" s="228"/>
      <c r="E384" s="228"/>
      <c r="F384" s="228"/>
      <c r="G384" s="227">
        <v>74607033</v>
      </c>
      <c r="H384" s="229"/>
    </row>
    <row r="385" spans="2:8" ht="12.75" customHeight="1">
      <c r="B385" s="226">
        <v>1210</v>
      </c>
      <c r="C385" s="227">
        <v>385171</v>
      </c>
      <c r="D385" s="228"/>
      <c r="E385" s="228"/>
      <c r="F385" s="228"/>
      <c r="G385" s="227">
        <v>385171</v>
      </c>
      <c r="H385" s="229"/>
    </row>
    <row r="386" spans="2:8" ht="12.75" customHeight="1">
      <c r="B386" s="230" t="s">
        <v>177</v>
      </c>
      <c r="C386" s="227">
        <v>385171</v>
      </c>
      <c r="D386" s="228"/>
      <c r="E386" s="228"/>
      <c r="F386" s="228"/>
      <c r="G386" s="227">
        <v>385171</v>
      </c>
      <c r="H386" s="229"/>
    </row>
    <row r="387" spans="2:8" ht="12.75" customHeight="1">
      <c r="B387" s="226">
        <v>1260</v>
      </c>
      <c r="C387" s="227">
        <v>694710</v>
      </c>
      <c r="D387" s="228"/>
      <c r="E387" s="228"/>
      <c r="F387" s="228"/>
      <c r="G387" s="227">
        <v>694710</v>
      </c>
      <c r="H387" s="229"/>
    </row>
    <row r="388" spans="2:8" ht="12.75" customHeight="1">
      <c r="B388" s="226">
        <v>1280</v>
      </c>
      <c r="C388" s="227">
        <v>73527152</v>
      </c>
      <c r="D388" s="228"/>
      <c r="E388" s="228"/>
      <c r="F388" s="228"/>
      <c r="G388" s="227">
        <v>73527152</v>
      </c>
      <c r="H388" s="229"/>
    </row>
    <row r="389" spans="2:8" ht="12.75" customHeight="1">
      <c r="B389" s="230" t="s">
        <v>4</v>
      </c>
      <c r="C389" s="227">
        <v>73527152</v>
      </c>
      <c r="D389" s="228"/>
      <c r="E389" s="228"/>
      <c r="F389" s="228"/>
      <c r="G389" s="227">
        <v>73527152</v>
      </c>
      <c r="H389" s="229"/>
    </row>
    <row r="390" spans="2:8" ht="12.75" customHeight="1">
      <c r="B390" s="226">
        <v>3300</v>
      </c>
      <c r="C390" s="228"/>
      <c r="D390" s="227">
        <v>13137722.43</v>
      </c>
      <c r="E390" s="228"/>
      <c r="F390" s="228"/>
      <c r="G390" s="228"/>
      <c r="H390" s="235">
        <v>13137722.43</v>
      </c>
    </row>
    <row r="391" spans="2:8" ht="12.75" customHeight="1">
      <c r="B391" s="226">
        <v>3310</v>
      </c>
      <c r="C391" s="228"/>
      <c r="D391" s="227">
        <v>13137722.43</v>
      </c>
      <c r="E391" s="228"/>
      <c r="F391" s="228"/>
      <c r="G391" s="228"/>
      <c r="H391" s="235">
        <v>13137722.43</v>
      </c>
    </row>
    <row r="392" spans="2:8" ht="12.75" customHeight="1">
      <c r="B392" s="230" t="s">
        <v>181</v>
      </c>
      <c r="C392" s="228"/>
      <c r="D392" s="227">
        <v>13000000</v>
      </c>
      <c r="E392" s="228"/>
      <c r="F392" s="228"/>
      <c r="G392" s="228"/>
      <c r="H392" s="235">
        <v>13000000</v>
      </c>
    </row>
    <row r="393" spans="2:8" ht="12.75" customHeight="1">
      <c r="B393" s="230" t="s">
        <v>7</v>
      </c>
      <c r="C393" s="228"/>
      <c r="D393" s="227">
        <v>137722.43</v>
      </c>
      <c r="E393" s="228"/>
      <c r="F393" s="228"/>
      <c r="G393" s="228"/>
      <c r="H393" s="235">
        <v>137722.43</v>
      </c>
    </row>
    <row r="394" spans="2:8" ht="12.75" customHeight="1">
      <c r="B394" s="226">
        <v>3500</v>
      </c>
      <c r="C394" s="228"/>
      <c r="D394" s="227">
        <v>2104522</v>
      </c>
      <c r="E394" s="228"/>
      <c r="F394" s="228"/>
      <c r="G394" s="228"/>
      <c r="H394" s="235">
        <v>2104522</v>
      </c>
    </row>
    <row r="395" spans="2:8" ht="12.75" customHeight="1">
      <c r="B395" s="226">
        <v>3510</v>
      </c>
      <c r="C395" s="228"/>
      <c r="D395" s="227">
        <v>2104522</v>
      </c>
      <c r="E395" s="228"/>
      <c r="F395" s="228"/>
      <c r="G395" s="228"/>
      <c r="H395" s="235">
        <v>2104522</v>
      </c>
    </row>
    <row r="396" spans="2:8" ht="12.75" customHeight="1">
      <c r="B396" s="230" t="s">
        <v>10</v>
      </c>
      <c r="C396" s="228"/>
      <c r="D396" s="227">
        <v>2104522</v>
      </c>
      <c r="E396" s="228"/>
      <c r="F396" s="228"/>
      <c r="G396" s="228"/>
      <c r="H396" s="235">
        <v>2104522</v>
      </c>
    </row>
    <row r="397" spans="2:8" ht="12.75" customHeight="1">
      <c r="B397" s="231" t="s">
        <v>322</v>
      </c>
      <c r="C397" s="232">
        <v>59364788.57</v>
      </c>
      <c r="D397" s="233"/>
      <c r="E397" s="233"/>
      <c r="F397" s="233"/>
      <c r="G397" s="232">
        <v>59364788.57</v>
      </c>
      <c r="H397" s="234"/>
    </row>
    <row r="398" spans="2:8" ht="12.75" customHeight="1">
      <c r="B398" s="223" t="s">
        <v>311</v>
      </c>
      <c r="C398" s="224"/>
      <c r="D398" s="224"/>
      <c r="E398" s="224"/>
      <c r="F398" s="224"/>
      <c r="G398" s="224"/>
      <c r="H398" s="225"/>
    </row>
    <row r="399" spans="2:8" ht="12.75" customHeight="1">
      <c r="B399" s="226">
        <v>3300</v>
      </c>
      <c r="C399" s="228"/>
      <c r="D399" s="227">
        <v>525780</v>
      </c>
      <c r="E399" s="228"/>
      <c r="F399" s="228"/>
      <c r="G399" s="228"/>
      <c r="H399" s="235">
        <v>525780</v>
      </c>
    </row>
    <row r="400" spans="2:8" ht="12.75" customHeight="1">
      <c r="B400" s="226">
        <v>3310</v>
      </c>
      <c r="C400" s="228"/>
      <c r="D400" s="227">
        <v>525780</v>
      </c>
      <c r="E400" s="228"/>
      <c r="F400" s="228"/>
      <c r="G400" s="228"/>
      <c r="H400" s="235">
        <v>525780</v>
      </c>
    </row>
    <row r="401" spans="2:8" ht="12.75" customHeight="1">
      <c r="B401" s="230" t="s">
        <v>7</v>
      </c>
      <c r="C401" s="228"/>
      <c r="D401" s="227">
        <v>525780</v>
      </c>
      <c r="E401" s="228"/>
      <c r="F401" s="228"/>
      <c r="G401" s="228"/>
      <c r="H401" s="235">
        <v>525780</v>
      </c>
    </row>
    <row r="402" spans="2:8" ht="12.75" customHeight="1">
      <c r="B402" s="231" t="s">
        <v>322</v>
      </c>
      <c r="C402" s="233"/>
      <c r="D402" s="232">
        <v>525780</v>
      </c>
      <c r="E402" s="233"/>
      <c r="F402" s="233"/>
      <c r="G402" s="233"/>
      <c r="H402" s="242">
        <v>525780</v>
      </c>
    </row>
    <row r="403" spans="2:8" ht="12.75" customHeight="1" hidden="1">
      <c r="B403" s="223" t="s">
        <v>345</v>
      </c>
      <c r="C403" s="224"/>
      <c r="D403" s="224"/>
      <c r="E403" s="224"/>
      <c r="F403" s="224"/>
      <c r="G403" s="224"/>
      <c r="H403" s="225"/>
    </row>
    <row r="404" spans="2:8" ht="12.75" customHeight="1" hidden="1">
      <c r="B404" s="226">
        <v>1200</v>
      </c>
      <c r="C404" s="227">
        <v>5840000</v>
      </c>
      <c r="D404" s="228"/>
      <c r="E404" s="228"/>
      <c r="F404" s="228"/>
      <c r="G404" s="227">
        <v>5840000</v>
      </c>
      <c r="H404" s="229"/>
    </row>
    <row r="405" spans="2:8" ht="12.75" customHeight="1" hidden="1">
      <c r="B405" s="226">
        <v>1280</v>
      </c>
      <c r="C405" s="227">
        <v>5840000</v>
      </c>
      <c r="D405" s="228"/>
      <c r="E405" s="228"/>
      <c r="F405" s="228"/>
      <c r="G405" s="227">
        <v>5840000</v>
      </c>
      <c r="H405" s="229"/>
    </row>
    <row r="406" spans="2:8" ht="12.75" customHeight="1" hidden="1">
      <c r="B406" s="230" t="s">
        <v>4</v>
      </c>
      <c r="C406" s="227">
        <v>5840000</v>
      </c>
      <c r="D406" s="228"/>
      <c r="E406" s="228"/>
      <c r="F406" s="228"/>
      <c r="G406" s="227">
        <v>5840000</v>
      </c>
      <c r="H406" s="229"/>
    </row>
    <row r="407" spans="2:8" ht="12.75" customHeight="1" hidden="1">
      <c r="B407" s="226">
        <v>1600</v>
      </c>
      <c r="C407" s="227">
        <v>8661910.05</v>
      </c>
      <c r="D407" s="228"/>
      <c r="E407" s="227">
        <v>1792366528.1299999</v>
      </c>
      <c r="F407" s="227">
        <v>1800008155.38</v>
      </c>
      <c r="G407" s="227">
        <v>1020282.8</v>
      </c>
      <c r="H407" s="229"/>
    </row>
    <row r="408" spans="2:8" ht="12.75" customHeight="1" hidden="1">
      <c r="B408" s="226">
        <v>1610</v>
      </c>
      <c r="C408" s="227">
        <v>-480000</v>
      </c>
      <c r="D408" s="228"/>
      <c r="E408" s="227">
        <v>1792366528.1299999</v>
      </c>
      <c r="F408" s="227">
        <v>1792935753.33</v>
      </c>
      <c r="G408" s="227">
        <v>-1049225.2</v>
      </c>
      <c r="H408" s="229"/>
    </row>
    <row r="409" spans="2:8" ht="12.75" customHeight="1" hidden="1">
      <c r="B409" s="230" t="s">
        <v>190</v>
      </c>
      <c r="C409" s="227">
        <v>-480000</v>
      </c>
      <c r="D409" s="228"/>
      <c r="E409" s="227">
        <v>1792366528.1299999</v>
      </c>
      <c r="F409" s="227">
        <v>1792935753.33</v>
      </c>
      <c r="G409" s="227">
        <v>-1049225.2</v>
      </c>
      <c r="H409" s="229"/>
    </row>
    <row r="410" spans="2:8" ht="12.75" customHeight="1" hidden="1">
      <c r="B410" s="226">
        <v>1620</v>
      </c>
      <c r="C410" s="227">
        <v>9141910.05</v>
      </c>
      <c r="D410" s="228"/>
      <c r="E410" s="228"/>
      <c r="F410" s="227">
        <v>7072402.05</v>
      </c>
      <c r="G410" s="227">
        <v>2069508</v>
      </c>
      <c r="H410" s="229"/>
    </row>
    <row r="411" spans="2:8" ht="12.75" customHeight="1" hidden="1">
      <c r="B411" s="230" t="s">
        <v>180</v>
      </c>
      <c r="C411" s="227">
        <v>9141910.05</v>
      </c>
      <c r="D411" s="228"/>
      <c r="E411" s="228"/>
      <c r="F411" s="227">
        <v>7072402.05</v>
      </c>
      <c r="G411" s="227">
        <v>2069508</v>
      </c>
      <c r="H411" s="229"/>
    </row>
    <row r="412" spans="2:8" ht="12.75" customHeight="1" hidden="1">
      <c r="B412" s="226">
        <v>3000</v>
      </c>
      <c r="C412" s="228"/>
      <c r="D412" s="228"/>
      <c r="E412" s="227">
        <v>5262367.19</v>
      </c>
      <c r="F412" s="227">
        <v>5262367.19</v>
      </c>
      <c r="G412" s="228"/>
      <c r="H412" s="229"/>
    </row>
    <row r="413" spans="2:8" ht="12.75" customHeight="1" hidden="1">
      <c r="B413" s="226">
        <v>3040</v>
      </c>
      <c r="C413" s="228"/>
      <c r="D413" s="228"/>
      <c r="E413" s="227">
        <v>5262367.19</v>
      </c>
      <c r="F413" s="227">
        <v>5262367.19</v>
      </c>
      <c r="G413" s="228"/>
      <c r="H413" s="229"/>
    </row>
    <row r="414" spans="2:8" ht="12.75" customHeight="1" hidden="1">
      <c r="B414" s="230" t="s">
        <v>206</v>
      </c>
      <c r="C414" s="228"/>
      <c r="D414" s="228"/>
      <c r="E414" s="227">
        <v>5262367.19</v>
      </c>
      <c r="F414" s="227">
        <v>5262367.19</v>
      </c>
      <c r="G414" s="228"/>
      <c r="H414" s="229"/>
    </row>
    <row r="415" spans="2:8" ht="13.5" customHeight="1" hidden="1">
      <c r="B415" s="226">
        <v>3300</v>
      </c>
      <c r="C415" s="228"/>
      <c r="D415" s="227">
        <v>3175005.25</v>
      </c>
      <c r="E415" s="227">
        <v>940795809.02</v>
      </c>
      <c r="F415" s="227">
        <v>1012576384.08</v>
      </c>
      <c r="G415" s="228"/>
      <c r="H415" s="235">
        <v>74955580.31</v>
      </c>
    </row>
    <row r="416" spans="2:8" ht="13.5" customHeight="1" hidden="1">
      <c r="B416" s="226">
        <v>3380</v>
      </c>
      <c r="C416" s="228"/>
      <c r="D416" s="227">
        <v>3175005.25</v>
      </c>
      <c r="E416" s="227">
        <v>143656150</v>
      </c>
      <c r="F416" s="227">
        <v>215436725.06</v>
      </c>
      <c r="G416" s="228"/>
      <c r="H416" s="235">
        <v>74955580.31</v>
      </c>
    </row>
    <row r="417" spans="2:8" ht="12.75" hidden="1">
      <c r="B417" s="230" t="s">
        <v>194</v>
      </c>
      <c r="C417" s="228"/>
      <c r="D417" s="227">
        <v>3175005.25</v>
      </c>
      <c r="E417" s="227">
        <v>143656150</v>
      </c>
      <c r="F417" s="227">
        <v>215436725.06</v>
      </c>
      <c r="G417" s="228"/>
      <c r="H417" s="235">
        <v>74955580.31</v>
      </c>
    </row>
    <row r="418" spans="2:8" ht="12.75" hidden="1">
      <c r="B418" s="226">
        <v>3390</v>
      </c>
      <c r="C418" s="228"/>
      <c r="D418" s="228"/>
      <c r="E418" s="227">
        <v>797139659.02</v>
      </c>
      <c r="F418" s="227">
        <v>797139659.02</v>
      </c>
      <c r="G418" s="228"/>
      <c r="H418" s="229"/>
    </row>
    <row r="419" spans="2:8" ht="12.75" hidden="1">
      <c r="B419" s="230" t="s">
        <v>182</v>
      </c>
      <c r="C419" s="228"/>
      <c r="D419" s="228"/>
      <c r="E419" s="227">
        <v>797139659.02</v>
      </c>
      <c r="F419" s="227">
        <v>797139659.02</v>
      </c>
      <c r="G419" s="228"/>
      <c r="H419" s="229"/>
    </row>
    <row r="420" spans="2:8" ht="12.75" hidden="1">
      <c r="B420" s="226">
        <v>3500</v>
      </c>
      <c r="C420" s="228"/>
      <c r="D420" s="227">
        <v>13433924.62</v>
      </c>
      <c r="E420" s="227">
        <v>-44071.92</v>
      </c>
      <c r="F420" s="227">
        <v>-7865003.38</v>
      </c>
      <c r="G420" s="228"/>
      <c r="H420" s="235">
        <v>5612993.16</v>
      </c>
    </row>
    <row r="421" spans="2:8" ht="12.75" hidden="1">
      <c r="B421" s="226">
        <v>3520</v>
      </c>
      <c r="C421" s="228"/>
      <c r="D421" s="227">
        <v>13433924.62</v>
      </c>
      <c r="E421" s="227">
        <v>-44071.92</v>
      </c>
      <c r="F421" s="227">
        <v>-7865003.38</v>
      </c>
      <c r="G421" s="228"/>
      <c r="H421" s="235">
        <v>5612993.16</v>
      </c>
    </row>
    <row r="422" spans="2:8" ht="12.75" hidden="1">
      <c r="B422" s="226">
        <v>4000</v>
      </c>
      <c r="C422" s="228"/>
      <c r="D422" s="227">
        <v>3055486796.41</v>
      </c>
      <c r="E422" s="227">
        <v>5127824.97</v>
      </c>
      <c r="F422" s="227">
        <v>19955928.08</v>
      </c>
      <c r="G422" s="228"/>
      <c r="H422" s="235">
        <v>3070314899.52</v>
      </c>
    </row>
    <row r="423" spans="2:8" ht="12.75" hidden="1">
      <c r="B423" s="226">
        <v>4030</v>
      </c>
      <c r="C423" s="228"/>
      <c r="D423" s="227">
        <v>3055486796.41</v>
      </c>
      <c r="E423" s="227">
        <v>5127824.97</v>
      </c>
      <c r="F423" s="227">
        <v>19955928.08</v>
      </c>
      <c r="G423" s="228"/>
      <c r="H423" s="235">
        <v>3070314899.52</v>
      </c>
    </row>
    <row r="424" spans="2:8" ht="12.75" hidden="1">
      <c r="B424" s="230" t="s">
        <v>195</v>
      </c>
      <c r="C424" s="228"/>
      <c r="D424" s="227">
        <v>47586796.41</v>
      </c>
      <c r="E424" s="227">
        <v>-134542.22</v>
      </c>
      <c r="F424" s="227">
        <v>-44071.92</v>
      </c>
      <c r="G424" s="228"/>
      <c r="H424" s="235">
        <v>47677266.71</v>
      </c>
    </row>
    <row r="425" spans="2:8" ht="12.75" hidden="1">
      <c r="B425" s="230" t="s">
        <v>196</v>
      </c>
      <c r="C425" s="228"/>
      <c r="D425" s="227">
        <v>3007900000</v>
      </c>
      <c r="E425" s="227">
        <v>5262367.19</v>
      </c>
      <c r="F425" s="227">
        <v>20000000</v>
      </c>
      <c r="G425" s="228"/>
      <c r="H425" s="235">
        <v>3022637632.81</v>
      </c>
    </row>
    <row r="426" spans="2:8" ht="12.75" hidden="1">
      <c r="B426" s="226">
        <v>5000</v>
      </c>
      <c r="C426" s="228"/>
      <c r="D426" s="227">
        <v>198920000</v>
      </c>
      <c r="E426" s="228"/>
      <c r="F426" s="228"/>
      <c r="G426" s="228"/>
      <c r="H426" s="235">
        <v>198920000</v>
      </c>
    </row>
    <row r="427" spans="2:8" ht="12.75" hidden="1">
      <c r="B427" s="236" t="s">
        <v>324</v>
      </c>
      <c r="C427" s="228"/>
      <c r="D427" s="228"/>
      <c r="E427" s="228"/>
      <c r="F427" s="228"/>
      <c r="G427" s="228"/>
      <c r="H427" s="229"/>
    </row>
    <row r="428" spans="2:8" ht="12.75" hidden="1">
      <c r="B428" s="226">
        <v>5020</v>
      </c>
      <c r="C428" s="228"/>
      <c r="D428" s="227">
        <v>198920000</v>
      </c>
      <c r="E428" s="228"/>
      <c r="F428" s="228"/>
      <c r="G428" s="228"/>
      <c r="H428" s="235">
        <v>198920000</v>
      </c>
    </row>
    <row r="429" spans="2:8" ht="12.75" hidden="1">
      <c r="B429" s="236" t="s">
        <v>324</v>
      </c>
      <c r="C429" s="228"/>
      <c r="D429" s="228"/>
      <c r="E429" s="228"/>
      <c r="F429" s="228"/>
      <c r="G429" s="228"/>
      <c r="H429" s="229"/>
    </row>
    <row r="430" spans="2:8" ht="12.75" hidden="1">
      <c r="B430" s="226">
        <v>7300</v>
      </c>
      <c r="C430" s="228"/>
      <c r="D430" s="228"/>
      <c r="E430" s="227">
        <v>215436725.06</v>
      </c>
      <c r="F430" s="228"/>
      <c r="G430" s="228"/>
      <c r="H430" s="229"/>
    </row>
    <row r="431" spans="2:8" ht="12.75" hidden="1">
      <c r="B431" s="226">
        <v>7310</v>
      </c>
      <c r="C431" s="228"/>
      <c r="D431" s="228"/>
      <c r="E431" s="227">
        <v>215436725.06</v>
      </c>
      <c r="F431" s="228"/>
      <c r="G431" s="228"/>
      <c r="H431" s="229"/>
    </row>
    <row r="432" spans="2:8" ht="12.75" hidden="1">
      <c r="B432" s="230" t="s">
        <v>193</v>
      </c>
      <c r="C432" s="228"/>
      <c r="D432" s="228"/>
      <c r="E432" s="227">
        <v>215436725.06</v>
      </c>
      <c r="F432" s="228"/>
      <c r="G432" s="228"/>
      <c r="H432" s="229"/>
    </row>
    <row r="433" spans="2:8" ht="12.75" hidden="1">
      <c r="B433" s="231" t="s">
        <v>322</v>
      </c>
      <c r="C433" s="233"/>
      <c r="D433" s="232">
        <v>3256513816.23</v>
      </c>
      <c r="E433" s="232">
        <v>2958945182.45</v>
      </c>
      <c r="F433" s="232">
        <v>2829937831.35</v>
      </c>
      <c r="G433" s="233"/>
      <c r="H433" s="242">
        <v>3342943190.19</v>
      </c>
    </row>
    <row r="434" spans="2:8" ht="13.5" hidden="1" thickBot="1">
      <c r="B434" s="237" t="s">
        <v>325</v>
      </c>
      <c r="C434" s="238"/>
      <c r="D434" s="238"/>
      <c r="E434" s="238"/>
      <c r="F434" s="238"/>
      <c r="G434" s="238"/>
      <c r="H434" s="239"/>
    </row>
    <row r="435" spans="2:8" ht="13.5" hidden="1" thickBot="1">
      <c r="B435" s="251" t="s">
        <v>322</v>
      </c>
      <c r="C435" s="252">
        <v>1023196744.74</v>
      </c>
      <c r="D435" s="253"/>
      <c r="E435" s="254">
        <v>17602627699.29</v>
      </c>
      <c r="F435" s="254">
        <v>17289650383.68</v>
      </c>
      <c r="G435" s="254">
        <v>1336174060.3500001</v>
      </c>
      <c r="H435" s="255"/>
    </row>
    <row r="436" spans="2:8" ht="12.75">
      <c r="B436" s="212"/>
      <c r="C436" s="212"/>
      <c r="D436" s="212"/>
      <c r="E436" s="212"/>
      <c r="F436" s="212"/>
      <c r="G436" s="212"/>
      <c r="H436" s="212"/>
    </row>
    <row r="437" spans="2:8" ht="12.75">
      <c r="B437" s="212"/>
      <c r="C437" s="212"/>
      <c r="D437" s="212"/>
      <c r="E437" s="212"/>
      <c r="F437" s="212"/>
      <c r="G437" s="212"/>
      <c r="H437" s="212"/>
    </row>
    <row r="438" spans="2:8" ht="12.75">
      <c r="B438" s="212"/>
      <c r="C438" s="212"/>
      <c r="D438" s="212"/>
      <c r="E438" s="212"/>
      <c r="F438" s="212"/>
      <c r="G438" s="212"/>
      <c r="H438" s="212"/>
    </row>
    <row r="439" spans="2:8" ht="12.75">
      <c r="B439" s="212"/>
      <c r="C439" s="212"/>
      <c r="D439" s="212"/>
      <c r="E439" s="212"/>
      <c r="F439" s="212"/>
      <c r="G439" s="212"/>
      <c r="H439" s="212"/>
    </row>
    <row r="440" spans="2:8" ht="12.75">
      <c r="B440" s="212"/>
      <c r="C440" s="212"/>
      <c r="D440" s="212"/>
      <c r="E440" s="212"/>
      <c r="F440" s="212"/>
      <c r="G440" s="212"/>
      <c r="H440" s="212"/>
    </row>
    <row r="441" spans="2:8" ht="12.75">
      <c r="B441" s="212"/>
      <c r="C441" s="212"/>
      <c r="D441" s="212"/>
      <c r="E441" s="212"/>
      <c r="F441" s="212"/>
      <c r="G441" s="212"/>
      <c r="H441" s="212"/>
    </row>
    <row r="442" spans="2:8" ht="12.75">
      <c r="B442" s="212"/>
      <c r="C442" s="212"/>
      <c r="D442" s="212"/>
      <c r="E442" s="212"/>
      <c r="F442" s="212"/>
      <c r="G442" s="212"/>
      <c r="H442" s="212"/>
    </row>
    <row r="443" spans="2:8" ht="12.75">
      <c r="B443" s="212"/>
      <c r="C443" s="212"/>
      <c r="D443" s="212"/>
      <c r="E443" s="212"/>
      <c r="F443" s="212"/>
      <c r="G443" s="212"/>
      <c r="H443" s="212"/>
    </row>
    <row r="444" spans="2:8" ht="12.75">
      <c r="B444" s="212"/>
      <c r="C444" s="212"/>
      <c r="D444" s="212"/>
      <c r="E444" s="212"/>
      <c r="F444" s="212"/>
      <c r="G444" s="212"/>
      <c r="H444" s="212"/>
    </row>
    <row r="445" spans="2:8" ht="12.75">
      <c r="B445" s="212"/>
      <c r="C445" s="212"/>
      <c r="D445" s="212"/>
      <c r="E445" s="212"/>
      <c r="F445" s="212"/>
      <c r="G445" s="212"/>
      <c r="H445" s="212"/>
    </row>
    <row r="446" spans="2:8" ht="12.75">
      <c r="B446" s="212"/>
      <c r="C446" s="212"/>
      <c r="D446" s="212"/>
      <c r="E446" s="212"/>
      <c r="F446" s="212"/>
      <c r="G446" s="212"/>
      <c r="H446" s="212"/>
    </row>
    <row r="447" spans="2:8" ht="12.75">
      <c r="B447" s="212"/>
      <c r="C447" s="212"/>
      <c r="D447" s="212"/>
      <c r="E447" s="212"/>
      <c r="F447" s="212"/>
      <c r="G447" s="212"/>
      <c r="H447" s="212"/>
    </row>
    <row r="448" spans="2:8" ht="12.75">
      <c r="B448" s="212"/>
      <c r="C448" s="212"/>
      <c r="D448" s="212"/>
      <c r="E448" s="212"/>
      <c r="F448" s="212"/>
      <c r="G448" s="212"/>
      <c r="H448" s="212"/>
    </row>
    <row r="449" spans="2:8" ht="12.75">
      <c r="B449" s="212"/>
      <c r="C449" s="212"/>
      <c r="D449" s="212"/>
      <c r="E449" s="212"/>
      <c r="F449" s="212"/>
      <c r="G449" s="212"/>
      <c r="H449" s="212"/>
    </row>
    <row r="450" spans="2:8" ht="12.75">
      <c r="B450" s="212"/>
      <c r="C450" s="212"/>
      <c r="D450" s="212"/>
      <c r="E450" s="212"/>
      <c r="F450" s="212"/>
      <c r="G450" s="212"/>
      <c r="H450" s="212"/>
    </row>
    <row r="451" spans="2:8" ht="12.75">
      <c r="B451" s="212"/>
      <c r="C451" s="212"/>
      <c r="D451" s="212"/>
      <c r="E451" s="212"/>
      <c r="F451" s="212"/>
      <c r="G451" s="212"/>
      <c r="H451" s="212"/>
    </row>
    <row r="452" spans="2:8" ht="12.75">
      <c r="B452" s="212"/>
      <c r="C452" s="212"/>
      <c r="D452" s="212"/>
      <c r="E452" s="212"/>
      <c r="F452" s="212"/>
      <c r="G452" s="212"/>
      <c r="H452" s="212"/>
    </row>
    <row r="453" spans="2:8" ht="12.75">
      <c r="B453" s="212"/>
      <c r="C453" s="212"/>
      <c r="D453" s="212"/>
      <c r="E453" s="212"/>
      <c r="F453" s="212"/>
      <c r="G453" s="212"/>
      <c r="H453" s="212"/>
    </row>
    <row r="454" spans="2:8" ht="12.75">
      <c r="B454" s="212"/>
      <c r="C454" s="212"/>
      <c r="D454" s="212"/>
      <c r="E454" s="212"/>
      <c r="F454" s="212"/>
      <c r="G454" s="212"/>
      <c r="H454" s="212"/>
    </row>
    <row r="455" spans="2:8" ht="12.75">
      <c r="B455" s="212"/>
      <c r="C455" s="212"/>
      <c r="D455" s="212"/>
      <c r="E455" s="212"/>
      <c r="F455" s="212"/>
      <c r="G455" s="212"/>
      <c r="H455" s="212"/>
    </row>
    <row r="456" spans="2:8" ht="12.75">
      <c r="B456" s="212"/>
      <c r="C456" s="212"/>
      <c r="D456" s="212"/>
      <c r="E456" s="212"/>
      <c r="F456" s="212"/>
      <c r="G456" s="212"/>
      <c r="H456" s="212"/>
    </row>
    <row r="457" spans="2:8" ht="12.75">
      <c r="B457" s="212"/>
      <c r="C457" s="212"/>
      <c r="D457" s="212"/>
      <c r="E457" s="212"/>
      <c r="F457" s="212"/>
      <c r="G457" s="212"/>
      <c r="H457" s="212"/>
    </row>
    <row r="458" spans="2:8" ht="12.75">
      <c r="B458" s="212"/>
      <c r="C458" s="212"/>
      <c r="D458" s="212"/>
      <c r="E458" s="212"/>
      <c r="F458" s="212"/>
      <c r="G458" s="212"/>
      <c r="H458" s="212"/>
    </row>
    <row r="459" spans="2:8" ht="12.75">
      <c r="B459" s="212"/>
      <c r="C459" s="212"/>
      <c r="D459" s="212"/>
      <c r="E459" s="212"/>
      <c r="F459" s="212"/>
      <c r="G459" s="212"/>
      <c r="H459" s="212"/>
    </row>
    <row r="460" spans="2:8" ht="12.75">
      <c r="B460" s="212"/>
      <c r="C460" s="212"/>
      <c r="D460" s="212"/>
      <c r="E460" s="212"/>
      <c r="F460" s="212"/>
      <c r="G460" s="212"/>
      <c r="H460" s="212"/>
    </row>
    <row r="461" spans="2:8" ht="12.75">
      <c r="B461" s="212"/>
      <c r="C461" s="212"/>
      <c r="D461" s="212"/>
      <c r="E461" s="212"/>
      <c r="F461" s="212"/>
      <c r="G461" s="212"/>
      <c r="H461" s="212"/>
    </row>
    <row r="462" spans="2:8" ht="12.75">
      <c r="B462" s="212"/>
      <c r="C462" s="212"/>
      <c r="D462" s="212"/>
      <c r="E462" s="212"/>
      <c r="F462" s="212"/>
      <c r="G462" s="212"/>
      <c r="H462" s="212"/>
    </row>
    <row r="463" spans="2:8" ht="12.75">
      <c r="B463" s="212"/>
      <c r="C463" s="212"/>
      <c r="D463" s="212"/>
      <c r="E463" s="212"/>
      <c r="F463" s="212"/>
      <c r="G463" s="212"/>
      <c r="H463" s="212"/>
    </row>
    <row r="464" spans="2:8" ht="12.75">
      <c r="B464" s="212"/>
      <c r="C464" s="212"/>
      <c r="D464" s="212"/>
      <c r="E464" s="212"/>
      <c r="F464" s="212"/>
      <c r="G464" s="212"/>
      <c r="H464" s="212"/>
    </row>
    <row r="465" spans="2:8" ht="12.75">
      <c r="B465" s="212"/>
      <c r="C465" s="212"/>
      <c r="D465" s="212"/>
      <c r="E465" s="212"/>
      <c r="F465" s="212"/>
      <c r="G465" s="212"/>
      <c r="H465" s="212"/>
    </row>
    <row r="466" spans="2:8" ht="12.75">
      <c r="B466" s="212"/>
      <c r="C466" s="212"/>
      <c r="D466" s="212"/>
      <c r="E466" s="212"/>
      <c r="F466" s="212"/>
      <c r="G466" s="212"/>
      <c r="H466" s="212"/>
    </row>
    <row r="467" spans="2:8" ht="12.75">
      <c r="B467" s="212"/>
      <c r="C467" s="212"/>
      <c r="D467" s="212"/>
      <c r="E467" s="212"/>
      <c r="F467" s="212"/>
      <c r="G467" s="212"/>
      <c r="H467" s="212"/>
    </row>
    <row r="468" spans="2:8" ht="12.75">
      <c r="B468" s="212"/>
      <c r="C468" s="212"/>
      <c r="D468" s="212"/>
      <c r="E468" s="212"/>
      <c r="F468" s="212"/>
      <c r="G468" s="212"/>
      <c r="H468" s="212"/>
    </row>
    <row r="469" spans="2:8" ht="12.75">
      <c r="B469" s="212"/>
      <c r="C469" s="212"/>
      <c r="D469" s="212"/>
      <c r="E469" s="212"/>
      <c r="F469" s="212"/>
      <c r="G469" s="212"/>
      <c r="H469" s="212"/>
    </row>
    <row r="470" spans="2:8" ht="12.75">
      <c r="B470" s="212"/>
      <c r="C470" s="212"/>
      <c r="D470" s="212"/>
      <c r="E470" s="212"/>
      <c r="F470" s="212"/>
      <c r="G470" s="212"/>
      <c r="H470" s="212"/>
    </row>
    <row r="471" spans="2:8" ht="12.75">
      <c r="B471" s="212"/>
      <c r="C471" s="212"/>
      <c r="D471" s="212"/>
      <c r="E471" s="212"/>
      <c r="F471" s="212"/>
      <c r="G471" s="212"/>
      <c r="H471" s="212"/>
    </row>
    <row r="472" spans="2:8" ht="12.75">
      <c r="B472" s="212"/>
      <c r="C472" s="212"/>
      <c r="D472" s="212"/>
      <c r="E472" s="212"/>
      <c r="F472" s="212"/>
      <c r="G472" s="212"/>
      <c r="H472" s="212"/>
    </row>
    <row r="473" spans="2:8" ht="12.75">
      <c r="B473" s="212"/>
      <c r="C473" s="212"/>
      <c r="D473" s="212"/>
      <c r="E473" s="212"/>
      <c r="F473" s="212"/>
      <c r="G473" s="212"/>
      <c r="H473" s="212"/>
    </row>
    <row r="474" spans="2:8" ht="12.75">
      <c r="B474" s="212"/>
      <c r="C474" s="212"/>
      <c r="D474" s="212"/>
      <c r="E474" s="212"/>
      <c r="F474" s="212"/>
      <c r="G474" s="212"/>
      <c r="H474" s="212"/>
    </row>
    <row r="475" spans="2:8" ht="12.75">
      <c r="B475" s="212"/>
      <c r="C475" s="212"/>
      <c r="D475" s="212"/>
      <c r="E475" s="212"/>
      <c r="F475" s="212"/>
      <c r="G475" s="212"/>
      <c r="H475" s="212"/>
    </row>
    <row r="476" spans="2:8" ht="12.75">
      <c r="B476" s="212"/>
      <c r="C476" s="212"/>
      <c r="D476" s="212"/>
      <c r="E476" s="212"/>
      <c r="F476" s="212"/>
      <c r="G476" s="212"/>
      <c r="H476" s="212"/>
    </row>
    <row r="477" spans="2:8" ht="12.75">
      <c r="B477" s="212"/>
      <c r="C477" s="212"/>
      <c r="D477" s="212"/>
      <c r="E477" s="212"/>
      <c r="F477" s="212"/>
      <c r="G477" s="212"/>
      <c r="H477" s="212"/>
    </row>
    <row r="478" spans="2:8" ht="12.75">
      <c r="B478" s="212"/>
      <c r="C478" s="212"/>
      <c r="D478" s="212"/>
      <c r="E478" s="212"/>
      <c r="F478" s="212"/>
      <c r="G478" s="212"/>
      <c r="H478" s="212"/>
    </row>
    <row r="479" spans="2:8" ht="12.75">
      <c r="B479" s="212"/>
      <c r="C479" s="212"/>
      <c r="D479" s="212"/>
      <c r="E479" s="212"/>
      <c r="F479" s="212"/>
      <c r="G479" s="212"/>
      <c r="H479" s="212"/>
    </row>
    <row r="480" spans="2:8" ht="12.75">
      <c r="B480" s="212"/>
      <c r="C480" s="212"/>
      <c r="D480" s="212"/>
      <c r="E480" s="212"/>
      <c r="F480" s="212"/>
      <c r="G480" s="212"/>
      <c r="H480" s="212"/>
    </row>
    <row r="481" spans="2:8" ht="12.75">
      <c r="B481" s="212"/>
      <c r="C481" s="212"/>
      <c r="D481" s="212"/>
      <c r="E481" s="212"/>
      <c r="F481" s="212"/>
      <c r="G481" s="212"/>
      <c r="H481" s="212"/>
    </row>
    <row r="482" spans="2:8" ht="12.75">
      <c r="B482" s="212"/>
      <c r="C482" s="212"/>
      <c r="D482" s="212"/>
      <c r="E482" s="212"/>
      <c r="F482" s="212"/>
      <c r="G482" s="212"/>
      <c r="H482" s="212"/>
    </row>
    <row r="483" spans="2:8" ht="12.75">
      <c r="B483" s="212"/>
      <c r="C483" s="212"/>
      <c r="D483" s="212"/>
      <c r="E483" s="212"/>
      <c r="F483" s="212"/>
      <c r="G483" s="212"/>
      <c r="H483" s="212"/>
    </row>
    <row r="484" spans="2:8" ht="12.75">
      <c r="B484" s="212"/>
      <c r="C484" s="212"/>
      <c r="D484" s="212"/>
      <c r="E484" s="212"/>
      <c r="F484" s="212"/>
      <c r="G484" s="212"/>
      <c r="H484" s="212"/>
    </row>
    <row r="485" spans="2:8" ht="12.75">
      <c r="B485" s="212"/>
      <c r="C485" s="212"/>
      <c r="D485" s="212"/>
      <c r="E485" s="212"/>
      <c r="F485" s="212"/>
      <c r="G485" s="212"/>
      <c r="H485" s="212"/>
    </row>
    <row r="486" spans="2:8" ht="12.75">
      <c r="B486" s="212"/>
      <c r="C486" s="212"/>
      <c r="D486" s="212"/>
      <c r="E486" s="212"/>
      <c r="F486" s="212"/>
      <c r="G486" s="212"/>
      <c r="H486" s="212"/>
    </row>
    <row r="487" spans="2:8" ht="12.75">
      <c r="B487" s="212"/>
      <c r="C487" s="212"/>
      <c r="D487" s="212"/>
      <c r="E487" s="212"/>
      <c r="F487" s="212"/>
      <c r="G487" s="212"/>
      <c r="H487" s="212"/>
    </row>
    <row r="488" spans="2:8" ht="12.75">
      <c r="B488" s="212"/>
      <c r="C488" s="212"/>
      <c r="D488" s="212"/>
      <c r="E488" s="212"/>
      <c r="F488" s="212"/>
      <c r="G488" s="212"/>
      <c r="H488" s="212"/>
    </row>
    <row r="489" spans="2:8" ht="12.75">
      <c r="B489" s="212"/>
      <c r="C489" s="212"/>
      <c r="D489" s="212"/>
      <c r="E489" s="212"/>
      <c r="F489" s="212"/>
      <c r="G489" s="212"/>
      <c r="H489" s="212"/>
    </row>
    <row r="490" spans="2:8" ht="12.75">
      <c r="B490" s="212"/>
      <c r="C490" s="212"/>
      <c r="D490" s="212"/>
      <c r="E490" s="212"/>
      <c r="F490" s="212"/>
      <c r="G490" s="212"/>
      <c r="H490" s="212"/>
    </row>
    <row r="491" spans="2:8" ht="12.75">
      <c r="B491" s="212"/>
      <c r="C491" s="212"/>
      <c r="D491" s="212"/>
      <c r="E491" s="212"/>
      <c r="F491" s="212"/>
      <c r="G491" s="212"/>
      <c r="H491" s="212"/>
    </row>
    <row r="492" spans="2:8" ht="12.75">
      <c r="B492" s="212"/>
      <c r="C492" s="212"/>
      <c r="D492" s="212"/>
      <c r="E492" s="212"/>
      <c r="F492" s="212"/>
      <c r="G492" s="212"/>
      <c r="H492" s="212"/>
    </row>
    <row r="493" spans="2:8" ht="12.75">
      <c r="B493" s="212"/>
      <c r="C493" s="212"/>
      <c r="D493" s="212"/>
      <c r="E493" s="212"/>
      <c r="F493" s="212"/>
      <c r="G493" s="212"/>
      <c r="H493" s="212"/>
    </row>
    <row r="494" spans="2:8" ht="12.75">
      <c r="B494" s="212"/>
      <c r="C494" s="212"/>
      <c r="D494" s="212"/>
      <c r="E494" s="212"/>
      <c r="F494" s="212"/>
      <c r="G494" s="212"/>
      <c r="H494" s="212"/>
    </row>
    <row r="495" spans="2:8" ht="12.75">
      <c r="B495" s="212"/>
      <c r="C495" s="212"/>
      <c r="D495" s="212"/>
      <c r="E495" s="212"/>
      <c r="F495" s="212"/>
      <c r="G495" s="212"/>
      <c r="H495" s="212"/>
    </row>
    <row r="496" spans="2:8" ht="12.75">
      <c r="B496" s="212"/>
      <c r="C496" s="212"/>
      <c r="D496" s="212"/>
      <c r="E496" s="212"/>
      <c r="F496" s="212"/>
      <c r="G496" s="212"/>
      <c r="H496" s="212"/>
    </row>
    <row r="497" spans="2:8" ht="12.75">
      <c r="B497" s="212"/>
      <c r="C497" s="212"/>
      <c r="D497" s="212"/>
      <c r="E497" s="212"/>
      <c r="F497" s="212"/>
      <c r="G497" s="212"/>
      <c r="H497" s="212"/>
    </row>
    <row r="498" spans="2:8" ht="12.75">
      <c r="B498" s="212"/>
      <c r="C498" s="212"/>
      <c r="D498" s="212"/>
      <c r="E498" s="212"/>
      <c r="F498" s="212"/>
      <c r="G498" s="212"/>
      <c r="H498" s="212"/>
    </row>
    <row r="499" spans="2:8" ht="12.75">
      <c r="B499" s="212"/>
      <c r="C499" s="212"/>
      <c r="D499" s="212"/>
      <c r="E499" s="212"/>
      <c r="F499" s="212"/>
      <c r="G499" s="212"/>
      <c r="H499" s="212"/>
    </row>
    <row r="500" spans="2:8" ht="12.75">
      <c r="B500" s="212"/>
      <c r="C500" s="212"/>
      <c r="D500" s="212"/>
      <c r="E500" s="212"/>
      <c r="F500" s="212"/>
      <c r="G500" s="212"/>
      <c r="H500" s="212"/>
    </row>
    <row r="501" spans="2:8" ht="12.75">
      <c r="B501" s="212"/>
      <c r="C501" s="212"/>
      <c r="D501" s="212"/>
      <c r="E501" s="212"/>
      <c r="F501" s="212"/>
      <c r="G501" s="212"/>
      <c r="H501" s="212"/>
    </row>
    <row r="502" spans="2:8" ht="12.75">
      <c r="B502" s="212"/>
      <c r="C502" s="212"/>
      <c r="D502" s="212"/>
      <c r="E502" s="212"/>
      <c r="F502" s="212"/>
      <c r="G502" s="212"/>
      <c r="H502" s="212"/>
    </row>
    <row r="503" spans="2:8" ht="12.75">
      <c r="B503" s="212"/>
      <c r="C503" s="212"/>
      <c r="D503" s="212"/>
      <c r="E503" s="212"/>
      <c r="F503" s="212"/>
      <c r="G503" s="212"/>
      <c r="H503" s="212"/>
    </row>
    <row r="504" spans="2:8" ht="12.75">
      <c r="B504" s="212"/>
      <c r="C504" s="212"/>
      <c r="D504" s="212"/>
      <c r="E504" s="212"/>
      <c r="F504" s="212"/>
      <c r="G504" s="212"/>
      <c r="H504" s="212"/>
    </row>
    <row r="505" spans="2:8" ht="12.75">
      <c r="B505" s="212"/>
      <c r="C505" s="212"/>
      <c r="D505" s="212"/>
      <c r="E505" s="212"/>
      <c r="F505" s="212"/>
      <c r="G505" s="212"/>
      <c r="H505" s="212"/>
    </row>
    <row r="506" spans="2:8" ht="12.75">
      <c r="B506" s="212"/>
      <c r="C506" s="212"/>
      <c r="D506" s="212"/>
      <c r="E506" s="212"/>
      <c r="F506" s="212"/>
      <c r="G506" s="212"/>
      <c r="H506" s="212"/>
    </row>
    <row r="507" spans="2:8" ht="12.75">
      <c r="B507" s="212"/>
      <c r="C507" s="212"/>
      <c r="D507" s="212"/>
      <c r="E507" s="212"/>
      <c r="F507" s="212"/>
      <c r="G507" s="212"/>
      <c r="H507" s="212"/>
    </row>
    <row r="508" spans="2:8" ht="12.75">
      <c r="B508" s="212"/>
      <c r="C508" s="212"/>
      <c r="D508" s="212"/>
      <c r="E508" s="212"/>
      <c r="F508" s="212"/>
      <c r="G508" s="212"/>
      <c r="H508" s="212"/>
    </row>
    <row r="509" spans="2:8" ht="12.75">
      <c r="B509" s="212"/>
      <c r="C509" s="212"/>
      <c r="D509" s="212"/>
      <c r="E509" s="212"/>
      <c r="F509" s="212"/>
      <c r="G509" s="212"/>
      <c r="H509" s="212"/>
    </row>
    <row r="510" spans="2:8" ht="12.75">
      <c r="B510" s="212"/>
      <c r="C510" s="212"/>
      <c r="D510" s="212"/>
      <c r="E510" s="212"/>
      <c r="F510" s="212"/>
      <c r="G510" s="212"/>
      <c r="H510" s="212"/>
    </row>
    <row r="511" spans="2:8" ht="12.75">
      <c r="B511" s="212"/>
      <c r="C511" s="212"/>
      <c r="D511" s="212"/>
      <c r="E511" s="212"/>
      <c r="F511" s="212"/>
      <c r="G511" s="212"/>
      <c r="H511" s="212"/>
    </row>
    <row r="512" spans="2:8" ht="12.75">
      <c r="B512" s="212"/>
      <c r="C512" s="212"/>
      <c r="D512" s="212"/>
      <c r="E512" s="212"/>
      <c r="F512" s="212"/>
      <c r="G512" s="212"/>
      <c r="H512" s="212"/>
    </row>
    <row r="513" spans="2:8" ht="12.75">
      <c r="B513" s="212"/>
      <c r="C513" s="212"/>
      <c r="D513" s="212"/>
      <c r="E513" s="212"/>
      <c r="F513" s="212"/>
      <c r="G513" s="212"/>
      <c r="H513" s="212"/>
    </row>
    <row r="514" spans="2:8" ht="12.75">
      <c r="B514" s="212"/>
      <c r="C514" s="212"/>
      <c r="D514" s="212"/>
      <c r="E514" s="212"/>
      <c r="F514" s="212"/>
      <c r="G514" s="212"/>
      <c r="H514" s="212"/>
    </row>
    <row r="515" spans="2:8" ht="12.75">
      <c r="B515" s="212"/>
      <c r="C515" s="212"/>
      <c r="D515" s="212"/>
      <c r="E515" s="212"/>
      <c r="F515" s="212"/>
      <c r="G515" s="212"/>
      <c r="H515" s="212"/>
    </row>
    <row r="516" spans="2:8" ht="12.75">
      <c r="B516" s="212"/>
      <c r="C516" s="212"/>
      <c r="D516" s="212"/>
      <c r="E516" s="212"/>
      <c r="F516" s="212"/>
      <c r="G516" s="212"/>
      <c r="H516" s="212"/>
    </row>
    <row r="517" spans="2:8" ht="12.75">
      <c r="B517" s="212"/>
      <c r="C517" s="212"/>
      <c r="D517" s="212"/>
      <c r="E517" s="212"/>
      <c r="F517" s="212"/>
      <c r="G517" s="212"/>
      <c r="H517" s="212"/>
    </row>
    <row r="518" spans="2:8" ht="12.75">
      <c r="B518" s="212"/>
      <c r="C518" s="212"/>
      <c r="D518" s="212"/>
      <c r="E518" s="212"/>
      <c r="F518" s="212"/>
      <c r="G518" s="212"/>
      <c r="H518" s="212"/>
    </row>
    <row r="519" spans="2:8" ht="12.75">
      <c r="B519" s="212"/>
      <c r="C519" s="212"/>
      <c r="D519" s="212"/>
      <c r="E519" s="212"/>
      <c r="F519" s="212"/>
      <c r="G519" s="212"/>
      <c r="H519" s="212"/>
    </row>
    <row r="520" spans="2:8" ht="12.75">
      <c r="B520" s="212"/>
      <c r="C520" s="212"/>
      <c r="D520" s="212"/>
      <c r="E520" s="212"/>
      <c r="F520" s="212"/>
      <c r="G520" s="212"/>
      <c r="H520" s="212"/>
    </row>
    <row r="521" spans="2:8" ht="12.75">
      <c r="B521" s="212"/>
      <c r="C521" s="212"/>
      <c r="D521" s="212"/>
      <c r="E521" s="212"/>
      <c r="F521" s="212"/>
      <c r="G521" s="212"/>
      <c r="H521" s="212"/>
    </row>
    <row r="522" spans="2:8" ht="12.75">
      <c r="B522" s="212"/>
      <c r="C522" s="212"/>
      <c r="D522" s="212"/>
      <c r="E522" s="212"/>
      <c r="F522" s="212"/>
      <c r="G522" s="212"/>
      <c r="H522" s="212"/>
    </row>
    <row r="523" spans="2:8" ht="12.75">
      <c r="B523" s="212"/>
      <c r="C523" s="212"/>
      <c r="D523" s="212"/>
      <c r="E523" s="212"/>
      <c r="F523" s="212"/>
      <c r="G523" s="212"/>
      <c r="H523" s="212"/>
    </row>
    <row r="524" spans="2:8" ht="12.75">
      <c r="B524" s="212"/>
      <c r="C524" s="212"/>
      <c r="D524" s="212"/>
      <c r="E524" s="212"/>
      <c r="F524" s="212"/>
      <c r="G524" s="212"/>
      <c r="H524" s="212"/>
    </row>
    <row r="525" spans="2:8" ht="12.75">
      <c r="B525" s="212"/>
      <c r="C525" s="212"/>
      <c r="D525" s="212"/>
      <c r="E525" s="212"/>
      <c r="F525" s="212"/>
      <c r="G525" s="212"/>
      <c r="H525" s="212"/>
    </row>
    <row r="526" spans="2:8" ht="12.75">
      <c r="B526" s="212"/>
      <c r="C526" s="212"/>
      <c r="D526" s="212"/>
      <c r="E526" s="212"/>
      <c r="F526" s="212"/>
      <c r="G526" s="212"/>
      <c r="H526" s="212"/>
    </row>
    <row r="527" spans="2:8" ht="12.75">
      <c r="B527" s="212"/>
      <c r="C527" s="212"/>
      <c r="D527" s="212"/>
      <c r="E527" s="212"/>
      <c r="F527" s="212"/>
      <c r="G527" s="212"/>
      <c r="H527" s="212"/>
    </row>
    <row r="528" spans="2:8" ht="12.75">
      <c r="B528" s="212"/>
      <c r="C528" s="212"/>
      <c r="D528" s="212"/>
      <c r="E528" s="212"/>
      <c r="F528" s="212"/>
      <c r="G528" s="212"/>
      <c r="H528" s="212"/>
    </row>
    <row r="529" spans="2:8" ht="12.75">
      <c r="B529" s="212"/>
      <c r="C529" s="212"/>
      <c r="D529" s="212"/>
      <c r="E529" s="212"/>
      <c r="F529" s="212"/>
      <c r="G529" s="212"/>
      <c r="H529" s="212"/>
    </row>
    <row r="530" spans="2:8" ht="12.75">
      <c r="B530" s="212"/>
      <c r="C530" s="212"/>
      <c r="D530" s="212"/>
      <c r="E530" s="212"/>
      <c r="F530" s="212"/>
      <c r="G530" s="212"/>
      <c r="H530" s="212"/>
    </row>
    <row r="531" spans="2:8" ht="12.75">
      <c r="B531" s="212"/>
      <c r="C531" s="212"/>
      <c r="D531" s="212"/>
      <c r="E531" s="212"/>
      <c r="F531" s="212"/>
      <c r="G531" s="212"/>
      <c r="H531" s="212"/>
    </row>
    <row r="532" spans="2:8" ht="12.75">
      <c r="B532" s="212"/>
      <c r="C532" s="212"/>
      <c r="D532" s="212"/>
      <c r="E532" s="212"/>
      <c r="F532" s="212"/>
      <c r="G532" s="212"/>
      <c r="H532" s="212"/>
    </row>
    <row r="533" spans="2:8" ht="12.75">
      <c r="B533" s="212"/>
      <c r="C533" s="212"/>
      <c r="D533" s="212"/>
      <c r="E533" s="212"/>
      <c r="F533" s="212"/>
      <c r="G533" s="212"/>
      <c r="H533" s="212"/>
    </row>
    <row r="534" spans="2:8" ht="12.75">
      <c r="B534" s="212"/>
      <c r="C534" s="212"/>
      <c r="D534" s="212"/>
      <c r="E534" s="212"/>
      <c r="F534" s="212"/>
      <c r="G534" s="212"/>
      <c r="H534" s="212"/>
    </row>
    <row r="535" spans="2:8" ht="12.75">
      <c r="B535" s="212"/>
      <c r="C535" s="212"/>
      <c r="D535" s="212"/>
      <c r="E535" s="212"/>
      <c r="F535" s="212"/>
      <c r="G535" s="212"/>
      <c r="H535" s="212"/>
    </row>
    <row r="536" spans="2:8" ht="12.75">
      <c r="B536" s="212"/>
      <c r="C536" s="212"/>
      <c r="D536" s="212"/>
      <c r="E536" s="212"/>
      <c r="F536" s="212"/>
      <c r="G536" s="212"/>
      <c r="H536" s="212"/>
    </row>
    <row r="537" spans="2:8" ht="12.75">
      <c r="B537" s="212"/>
      <c r="C537" s="212"/>
      <c r="D537" s="212"/>
      <c r="E537" s="212"/>
      <c r="F537" s="212"/>
      <c r="G537" s="212"/>
      <c r="H537" s="212"/>
    </row>
    <row r="538" spans="2:8" ht="12.75">
      <c r="B538" s="212"/>
      <c r="C538" s="212"/>
      <c r="D538" s="212"/>
      <c r="E538" s="212"/>
      <c r="F538" s="212"/>
      <c r="G538" s="212"/>
      <c r="H538" s="212"/>
    </row>
    <row r="539" spans="2:8" ht="12.75">
      <c r="B539" s="212"/>
      <c r="C539" s="212"/>
      <c r="D539" s="212"/>
      <c r="E539" s="212"/>
      <c r="F539" s="212"/>
      <c r="G539" s="212"/>
      <c r="H539" s="212"/>
    </row>
    <row r="540" spans="2:8" ht="12.75">
      <c r="B540" s="212"/>
      <c r="C540" s="212"/>
      <c r="D540" s="212"/>
      <c r="E540" s="212"/>
      <c r="F540" s="212"/>
      <c r="G540" s="212"/>
      <c r="H540" s="212"/>
    </row>
    <row r="541" spans="2:8" ht="12.75">
      <c r="B541" s="212"/>
      <c r="C541" s="212"/>
      <c r="D541" s="212"/>
      <c r="E541" s="212"/>
      <c r="F541" s="212"/>
      <c r="G541" s="212"/>
      <c r="H541" s="212"/>
    </row>
    <row r="542" spans="2:8" ht="12.75">
      <c r="B542" s="212"/>
      <c r="C542" s="212"/>
      <c r="D542" s="212"/>
      <c r="E542" s="212"/>
      <c r="F542" s="212"/>
      <c r="G542" s="212"/>
      <c r="H542" s="212"/>
    </row>
    <row r="543" spans="2:8" ht="12.75">
      <c r="B543" s="212"/>
      <c r="C543" s="212"/>
      <c r="D543" s="212"/>
      <c r="E543" s="212"/>
      <c r="F543" s="212"/>
      <c r="G543" s="212"/>
      <c r="H543" s="212"/>
    </row>
    <row r="544" spans="2:8" ht="12.75">
      <c r="B544" s="212"/>
      <c r="C544" s="212"/>
      <c r="D544" s="212"/>
      <c r="E544" s="212"/>
      <c r="F544" s="212"/>
      <c r="G544" s="212"/>
      <c r="H544" s="212"/>
    </row>
    <row r="545" spans="2:8" ht="12.75">
      <c r="B545" s="212"/>
      <c r="C545" s="212"/>
      <c r="D545" s="212"/>
      <c r="E545" s="212"/>
      <c r="F545" s="212"/>
      <c r="G545" s="212"/>
      <c r="H545" s="212"/>
    </row>
    <row r="546" spans="2:8" ht="12.75">
      <c r="B546" s="212"/>
      <c r="C546" s="212"/>
      <c r="D546" s="212"/>
      <c r="E546" s="212"/>
      <c r="F546" s="212"/>
      <c r="G546" s="212"/>
      <c r="H546" s="212"/>
    </row>
    <row r="547" spans="2:8" ht="12.75">
      <c r="B547" s="212"/>
      <c r="C547" s="212"/>
      <c r="D547" s="212"/>
      <c r="E547" s="212"/>
      <c r="F547" s="212"/>
      <c r="G547" s="212"/>
      <c r="H547" s="212"/>
    </row>
    <row r="548" spans="2:8" ht="12.75">
      <c r="B548" s="212"/>
      <c r="C548" s="212"/>
      <c r="D548" s="212"/>
      <c r="E548" s="212"/>
      <c r="F548" s="212"/>
      <c r="G548" s="212"/>
      <c r="H548" s="212"/>
    </row>
    <row r="549" spans="2:8" ht="12.75">
      <c r="B549" s="212"/>
      <c r="C549" s="212"/>
      <c r="D549" s="212"/>
      <c r="E549" s="212"/>
      <c r="F549" s="212"/>
      <c r="G549" s="212"/>
      <c r="H549" s="212"/>
    </row>
    <row r="550" spans="2:8" ht="12.75">
      <c r="B550" s="212"/>
      <c r="C550" s="212"/>
      <c r="D550" s="212"/>
      <c r="E550" s="212"/>
      <c r="F550" s="212"/>
      <c r="G550" s="212"/>
      <c r="H550" s="212"/>
    </row>
    <row r="551" spans="2:8" ht="12.75">
      <c r="B551" s="212"/>
      <c r="C551" s="212"/>
      <c r="D551" s="212"/>
      <c r="E551" s="212"/>
      <c r="F551" s="212"/>
      <c r="G551" s="212"/>
      <c r="H551" s="212"/>
    </row>
    <row r="552" spans="2:8" ht="12.75">
      <c r="B552" s="212"/>
      <c r="C552" s="212"/>
      <c r="D552" s="212"/>
      <c r="E552" s="212"/>
      <c r="F552" s="212"/>
      <c r="G552" s="212"/>
      <c r="H552" s="212"/>
    </row>
    <row r="553" spans="2:8" ht="12.75">
      <c r="B553" s="212"/>
      <c r="C553" s="212"/>
      <c r="D553" s="212"/>
      <c r="E553" s="212"/>
      <c r="F553" s="212"/>
      <c r="G553" s="212"/>
      <c r="H553" s="212"/>
    </row>
    <row r="554" spans="2:8" ht="12.75">
      <c r="B554" s="212"/>
      <c r="C554" s="212"/>
      <c r="D554" s="212"/>
      <c r="E554" s="212"/>
      <c r="F554" s="212"/>
      <c r="G554" s="212"/>
      <c r="H554" s="212"/>
    </row>
    <row r="555" spans="2:8" ht="12.75">
      <c r="B555" s="212"/>
      <c r="C555" s="212"/>
      <c r="D555" s="212"/>
      <c r="E555" s="212"/>
      <c r="F555" s="212"/>
      <c r="G555" s="212"/>
      <c r="H555" s="212"/>
    </row>
    <row r="556" spans="2:8" ht="12.75">
      <c r="B556" s="212"/>
      <c r="C556" s="212"/>
      <c r="D556" s="212"/>
      <c r="E556" s="212"/>
      <c r="F556" s="212"/>
      <c r="G556" s="212"/>
      <c r="H556" s="212"/>
    </row>
    <row r="557" spans="2:8" ht="12.75">
      <c r="B557" s="212"/>
      <c r="C557" s="212"/>
      <c r="D557" s="212"/>
      <c r="E557" s="212"/>
      <c r="F557" s="212"/>
      <c r="G557" s="212"/>
      <c r="H557" s="212"/>
    </row>
    <row r="558" spans="2:8" ht="12.75">
      <c r="B558" s="212"/>
      <c r="C558" s="212"/>
      <c r="D558" s="212"/>
      <c r="E558" s="212"/>
      <c r="F558" s="212"/>
      <c r="G558" s="212"/>
      <c r="H558" s="212"/>
    </row>
    <row r="559" spans="2:8" ht="12.75">
      <c r="B559" s="212"/>
      <c r="C559" s="212"/>
      <c r="D559" s="212"/>
      <c r="E559" s="212"/>
      <c r="F559" s="212"/>
      <c r="G559" s="212"/>
      <c r="H559" s="212"/>
    </row>
    <row r="560" spans="2:8" ht="12.75">
      <c r="B560" s="212"/>
      <c r="C560" s="212"/>
      <c r="D560" s="212"/>
      <c r="E560" s="212"/>
      <c r="F560" s="212"/>
      <c r="G560" s="212"/>
      <c r="H560" s="212"/>
    </row>
    <row r="561" spans="2:8" ht="12.75">
      <c r="B561" s="212"/>
      <c r="C561" s="212"/>
      <c r="D561" s="212"/>
      <c r="E561" s="212"/>
      <c r="F561" s="212"/>
      <c r="G561" s="212"/>
      <c r="H561" s="212"/>
    </row>
    <row r="562" spans="2:8" ht="12.75">
      <c r="B562" s="212"/>
      <c r="C562" s="212"/>
      <c r="D562" s="212"/>
      <c r="E562" s="212"/>
      <c r="F562" s="212"/>
      <c r="G562" s="212"/>
      <c r="H562" s="212"/>
    </row>
    <row r="563" spans="2:8" ht="12.75">
      <c r="B563" s="212"/>
      <c r="C563" s="212"/>
      <c r="D563" s="212"/>
      <c r="E563" s="212"/>
      <c r="F563" s="212"/>
      <c r="G563" s="212"/>
      <c r="H563" s="212"/>
    </row>
    <row r="564" spans="2:8" ht="12.75">
      <c r="B564" s="212"/>
      <c r="C564" s="212"/>
      <c r="D564" s="212"/>
      <c r="E564" s="212"/>
      <c r="F564" s="212"/>
      <c r="G564" s="212"/>
      <c r="H564" s="212"/>
    </row>
    <row r="565" spans="2:8" ht="12.75">
      <c r="B565" s="212"/>
      <c r="C565" s="212"/>
      <c r="D565" s="212"/>
      <c r="E565" s="212"/>
      <c r="F565" s="212"/>
      <c r="G565" s="212"/>
      <c r="H565" s="212"/>
    </row>
    <row r="566" spans="2:8" ht="12.75">
      <c r="B566" s="212"/>
      <c r="C566" s="212"/>
      <c r="D566" s="212"/>
      <c r="E566" s="212"/>
      <c r="F566" s="212"/>
      <c r="G566" s="212"/>
      <c r="H566" s="212"/>
    </row>
    <row r="567" spans="2:8" ht="12.75">
      <c r="B567" s="212"/>
      <c r="C567" s="212"/>
      <c r="D567" s="212"/>
      <c r="E567" s="212"/>
      <c r="F567" s="212"/>
      <c r="G567" s="212"/>
      <c r="H567" s="212"/>
    </row>
    <row r="568" spans="2:8" ht="12.75">
      <c r="B568" s="212"/>
      <c r="C568" s="212"/>
      <c r="D568" s="212"/>
      <c r="E568" s="212"/>
      <c r="F568" s="212"/>
      <c r="G568" s="212"/>
      <c r="H568" s="212"/>
    </row>
    <row r="569" spans="2:8" ht="12.75">
      <c r="B569" s="212"/>
      <c r="C569" s="212"/>
      <c r="D569" s="212"/>
      <c r="E569" s="212"/>
      <c r="F569" s="212"/>
      <c r="G569" s="212"/>
      <c r="H569" s="212"/>
    </row>
    <row r="570" spans="2:8" ht="12.75">
      <c r="B570" s="212"/>
      <c r="C570" s="212"/>
      <c r="D570" s="212"/>
      <c r="E570" s="212"/>
      <c r="F570" s="212"/>
      <c r="G570" s="212"/>
      <c r="H570" s="212"/>
    </row>
    <row r="571" spans="2:8" ht="12.75">
      <c r="B571" s="212"/>
      <c r="C571" s="212"/>
      <c r="D571" s="212"/>
      <c r="E571" s="212"/>
      <c r="F571" s="212"/>
      <c r="G571" s="212"/>
      <c r="H571" s="212"/>
    </row>
    <row r="572" spans="2:8" ht="12.75">
      <c r="B572" s="212"/>
      <c r="C572" s="212"/>
      <c r="D572" s="212"/>
      <c r="E572" s="212"/>
      <c r="F572" s="212"/>
      <c r="G572" s="212"/>
      <c r="H572" s="212"/>
    </row>
    <row r="573" spans="2:8" ht="12.75">
      <c r="B573" s="212"/>
      <c r="C573" s="212"/>
      <c r="D573" s="212"/>
      <c r="E573" s="212"/>
      <c r="F573" s="212"/>
      <c r="G573" s="212"/>
      <c r="H573" s="212"/>
    </row>
    <row r="574" spans="2:8" ht="12.75">
      <c r="B574" s="212"/>
      <c r="C574" s="212"/>
      <c r="D574" s="212"/>
      <c r="E574" s="212"/>
      <c r="F574" s="212"/>
      <c r="G574" s="212"/>
      <c r="H574" s="212"/>
    </row>
    <row r="575" spans="2:8" ht="12.75">
      <c r="B575" s="212"/>
      <c r="C575" s="212"/>
      <c r="D575" s="212"/>
      <c r="E575" s="212"/>
      <c r="F575" s="212"/>
      <c r="G575" s="212"/>
      <c r="H575" s="212"/>
    </row>
    <row r="576" spans="2:8" ht="12.75">
      <c r="B576" s="212"/>
      <c r="C576" s="212"/>
      <c r="D576" s="212"/>
      <c r="E576" s="212"/>
      <c r="F576" s="212"/>
      <c r="G576" s="212"/>
      <c r="H576" s="212"/>
    </row>
    <row r="577" spans="2:8" ht="12.75">
      <c r="B577" s="212"/>
      <c r="C577" s="212"/>
      <c r="D577" s="212"/>
      <c r="E577" s="212"/>
      <c r="F577" s="212"/>
      <c r="G577" s="212"/>
      <c r="H577" s="212"/>
    </row>
    <row r="578" spans="2:8" ht="12.75">
      <c r="B578" s="212"/>
      <c r="C578" s="212"/>
      <c r="D578" s="212"/>
      <c r="E578" s="212"/>
      <c r="F578" s="212"/>
      <c r="G578" s="212"/>
      <c r="H578" s="212"/>
    </row>
    <row r="579" spans="2:8" ht="12.75">
      <c r="B579" s="212"/>
      <c r="C579" s="212"/>
      <c r="D579" s="212"/>
      <c r="E579" s="212"/>
      <c r="F579" s="212"/>
      <c r="G579" s="212"/>
      <c r="H579" s="212"/>
    </row>
    <row r="580" spans="2:8" ht="12.75">
      <c r="B580" s="212"/>
      <c r="C580" s="212"/>
      <c r="D580" s="212"/>
      <c r="E580" s="212"/>
      <c r="F580" s="212"/>
      <c r="G580" s="212"/>
      <c r="H580" s="212"/>
    </row>
    <row r="581" spans="2:8" ht="12.75">
      <c r="B581" s="212"/>
      <c r="C581" s="212"/>
      <c r="D581" s="212"/>
      <c r="E581" s="212"/>
      <c r="F581" s="212"/>
      <c r="G581" s="212"/>
      <c r="H581" s="212"/>
    </row>
    <row r="582" spans="2:8" ht="12.75">
      <c r="B582" s="212"/>
      <c r="C582" s="212"/>
      <c r="D582" s="212"/>
      <c r="E582" s="212"/>
      <c r="F582" s="212"/>
      <c r="G582" s="212"/>
      <c r="H582" s="212"/>
    </row>
    <row r="583" spans="2:8" ht="12.75">
      <c r="B583" s="212"/>
      <c r="C583" s="212"/>
      <c r="D583" s="212"/>
      <c r="E583" s="212"/>
      <c r="F583" s="212"/>
      <c r="G583" s="212"/>
      <c r="H583" s="212"/>
    </row>
    <row r="584" spans="2:8" ht="12.75">
      <c r="B584" s="212"/>
      <c r="C584" s="212"/>
      <c r="D584" s="212"/>
      <c r="E584" s="212"/>
      <c r="F584" s="212"/>
      <c r="G584" s="212"/>
      <c r="H584" s="212"/>
    </row>
    <row r="585" spans="2:8" ht="12.75">
      <c r="B585" s="212"/>
      <c r="C585" s="212"/>
      <c r="D585" s="212"/>
      <c r="E585" s="212"/>
      <c r="F585" s="212"/>
      <c r="G585" s="212"/>
      <c r="H585" s="212"/>
    </row>
    <row r="586" spans="2:8" ht="12.75">
      <c r="B586" s="212"/>
      <c r="C586" s="212"/>
      <c r="D586" s="212"/>
      <c r="E586" s="212"/>
      <c r="F586" s="212"/>
      <c r="G586" s="212"/>
      <c r="H586" s="212"/>
    </row>
    <row r="587" spans="2:8" ht="12.75">
      <c r="B587" s="212"/>
      <c r="C587" s="212"/>
      <c r="D587" s="212"/>
      <c r="E587" s="212"/>
      <c r="F587" s="212"/>
      <c r="G587" s="212"/>
      <c r="H587" s="212"/>
    </row>
    <row r="588" spans="2:8" ht="12.75">
      <c r="B588" s="212"/>
      <c r="C588" s="212"/>
      <c r="D588" s="212"/>
      <c r="E588" s="212"/>
      <c r="F588" s="212"/>
      <c r="G588" s="212"/>
      <c r="H588" s="212"/>
    </row>
    <row r="589" spans="2:8" ht="12.75">
      <c r="B589" s="212"/>
      <c r="C589" s="212"/>
      <c r="D589" s="212"/>
      <c r="E589" s="212"/>
      <c r="F589" s="212"/>
      <c r="G589" s="212"/>
      <c r="H589" s="212"/>
    </row>
    <row r="590" spans="2:8" ht="12.75">
      <c r="B590" s="212"/>
      <c r="C590" s="212"/>
      <c r="D590" s="212"/>
      <c r="E590" s="212"/>
      <c r="F590" s="212"/>
      <c r="G590" s="212"/>
      <c r="H590" s="212"/>
    </row>
    <row r="591" spans="2:8" ht="12.75">
      <c r="B591" s="212"/>
      <c r="C591" s="212"/>
      <c r="D591" s="212"/>
      <c r="E591" s="212"/>
      <c r="F591" s="212"/>
      <c r="G591" s="212"/>
      <c r="H591" s="212"/>
    </row>
    <row r="592" spans="2:8" ht="12.75">
      <c r="B592" s="212"/>
      <c r="C592" s="212"/>
      <c r="D592" s="212"/>
      <c r="E592" s="212"/>
      <c r="F592" s="212"/>
      <c r="G592" s="212"/>
      <c r="H592" s="212"/>
    </row>
    <row r="593" spans="2:8" ht="12.75">
      <c r="B593" s="212"/>
      <c r="C593" s="212"/>
      <c r="D593" s="212"/>
      <c r="E593" s="212"/>
      <c r="F593" s="212"/>
      <c r="G593" s="212"/>
      <c r="H593" s="212"/>
    </row>
    <row r="594" spans="2:8" ht="12.75">
      <c r="B594" s="212"/>
      <c r="C594" s="212"/>
      <c r="D594" s="212"/>
      <c r="E594" s="212"/>
      <c r="F594" s="212"/>
      <c r="G594" s="212"/>
      <c r="H594" s="212"/>
    </row>
    <row r="595" spans="2:8" ht="12.75">
      <c r="B595" s="212"/>
      <c r="C595" s="212"/>
      <c r="D595" s="212"/>
      <c r="E595" s="212"/>
      <c r="F595" s="212"/>
      <c r="G595" s="212"/>
      <c r="H595" s="212"/>
    </row>
    <row r="596" spans="2:8" ht="12.75">
      <c r="B596" s="212"/>
      <c r="C596" s="212"/>
      <c r="D596" s="212"/>
      <c r="E596" s="212"/>
      <c r="F596" s="212"/>
      <c r="G596" s="212"/>
      <c r="H596" s="212"/>
    </row>
    <row r="597" spans="2:8" ht="12.75">
      <c r="B597" s="212"/>
      <c r="C597" s="212"/>
      <c r="D597" s="212"/>
      <c r="E597" s="212"/>
      <c r="F597" s="212"/>
      <c r="G597" s="212"/>
      <c r="H597" s="212"/>
    </row>
    <row r="598" spans="2:8" ht="12.75">
      <c r="B598" s="212"/>
      <c r="C598" s="212"/>
      <c r="D598" s="212"/>
      <c r="E598" s="212"/>
      <c r="F598" s="212"/>
      <c r="G598" s="212"/>
      <c r="H598" s="212"/>
    </row>
    <row r="599" spans="2:8" ht="12.75">
      <c r="B599" s="212"/>
      <c r="C599" s="212"/>
      <c r="D599" s="212"/>
      <c r="E599" s="212"/>
      <c r="F599" s="212"/>
      <c r="G599" s="212"/>
      <c r="H599" s="212"/>
    </row>
    <row r="600" spans="2:8" ht="12.75">
      <c r="B600" s="212"/>
      <c r="C600" s="212"/>
      <c r="D600" s="212"/>
      <c r="E600" s="212"/>
      <c r="F600" s="212"/>
      <c r="G600" s="212"/>
      <c r="H600" s="212"/>
    </row>
    <row r="601" spans="2:8" ht="12.75">
      <c r="B601" s="212"/>
      <c r="C601" s="212"/>
      <c r="D601" s="212"/>
      <c r="E601" s="212"/>
      <c r="F601" s="212"/>
      <c r="G601" s="212"/>
      <c r="H601" s="212"/>
    </row>
    <row r="602" spans="2:8" ht="12.75">
      <c r="B602" s="212"/>
      <c r="C602" s="212"/>
      <c r="D602" s="212"/>
      <c r="E602" s="212"/>
      <c r="F602" s="212"/>
      <c r="G602" s="212"/>
      <c r="H602" s="212"/>
    </row>
    <row r="603" spans="2:8" ht="12.75">
      <c r="B603" s="212"/>
      <c r="C603" s="212"/>
      <c r="D603" s="212"/>
      <c r="E603" s="212"/>
      <c r="F603" s="212"/>
      <c r="G603" s="212"/>
      <c r="H603" s="212"/>
    </row>
    <row r="604" spans="2:8" ht="12.75">
      <c r="B604" s="212"/>
      <c r="C604" s="212"/>
      <c r="D604" s="212"/>
      <c r="E604" s="212"/>
      <c r="F604" s="212"/>
      <c r="G604" s="212"/>
      <c r="H604" s="212"/>
    </row>
    <row r="605" spans="2:8" ht="12.75">
      <c r="B605" s="212"/>
      <c r="C605" s="212"/>
      <c r="D605" s="212"/>
      <c r="E605" s="212"/>
      <c r="F605" s="212"/>
      <c r="G605" s="212"/>
      <c r="H605" s="212"/>
    </row>
    <row r="606" spans="2:8" ht="12.75">
      <c r="B606" s="212"/>
      <c r="C606" s="212"/>
      <c r="D606" s="212"/>
      <c r="E606" s="212"/>
      <c r="F606" s="212"/>
      <c r="G606" s="212"/>
      <c r="H606" s="212"/>
    </row>
    <row r="607" spans="2:8" ht="12.75">
      <c r="B607" s="212"/>
      <c r="C607" s="212"/>
      <c r="D607" s="212"/>
      <c r="E607" s="212"/>
      <c r="F607" s="212"/>
      <c r="G607" s="212"/>
      <c r="H607" s="212"/>
    </row>
    <row r="608" spans="2:8" ht="12.75">
      <c r="B608" s="212"/>
      <c r="C608" s="212"/>
      <c r="D608" s="212"/>
      <c r="E608" s="212"/>
      <c r="F608" s="212"/>
      <c r="G608" s="212"/>
      <c r="H608" s="212"/>
    </row>
    <row r="609" spans="2:8" ht="12.75">
      <c r="B609" s="212"/>
      <c r="C609" s="212"/>
      <c r="D609" s="212"/>
      <c r="E609" s="212"/>
      <c r="F609" s="212"/>
      <c r="G609" s="212"/>
      <c r="H609" s="212"/>
    </row>
    <row r="610" spans="2:8" ht="12.75">
      <c r="B610" s="212"/>
      <c r="C610" s="212"/>
      <c r="D610" s="212"/>
      <c r="E610" s="212"/>
      <c r="F610" s="212"/>
      <c r="G610" s="212"/>
      <c r="H610" s="212"/>
    </row>
  </sheetData>
  <sheetProtection/>
  <mergeCells count="6">
    <mergeCell ref="E8:F8"/>
    <mergeCell ref="G8:H8"/>
    <mergeCell ref="B4:H4"/>
    <mergeCell ref="B5:H5"/>
    <mergeCell ref="B6:H6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aliya.begaly</dc:creator>
  <cp:keywords/>
  <dc:description/>
  <cp:lastModifiedBy>Julia Gorbacheva</cp:lastModifiedBy>
  <cp:lastPrinted>2014-08-15T09:56:42Z</cp:lastPrinted>
  <dcterms:created xsi:type="dcterms:W3CDTF">2010-03-01T05:36:07Z</dcterms:created>
  <dcterms:modified xsi:type="dcterms:W3CDTF">2014-08-15T10:11:22Z</dcterms:modified>
  <cp:category/>
  <cp:version/>
  <cp:contentType/>
  <cp:contentStatus/>
</cp:coreProperties>
</file>