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960" windowWidth="15480" windowHeight="9570" activeTab="3"/>
  </bookViews>
  <sheets>
    <sheet name="Баланс" sheetId="1" r:id="rId1"/>
    <sheet name="ОДР" sheetId="2" r:id="rId2"/>
    <sheet name="ОДДС" sheetId="3" r:id="rId3"/>
    <sheet name="СК" sheetId="4" r:id="rId4"/>
    <sheet name="доходы-расходы" sheetId="5" state="hidden" r:id="rId5"/>
    <sheet name=" 1доходы-расходы" sheetId="6" state="hidden" r:id="rId6"/>
    <sheet name="анализ сс" sheetId="7" state="hidden" r:id="rId7"/>
  </sheets>
  <externalReferences>
    <externalReference r:id="rId10"/>
  </externalReferences>
  <definedNames>
    <definedName name="_xlnm.Print_Area" localSheetId="2">'ОДДС'!$A$1:$K$66</definedName>
    <definedName name="_xlnm.Print_Area" localSheetId="3">'СК'!$A$1:$K$74</definedName>
  </definedNames>
  <calcPr fullCalcOnLoad="1"/>
</workbook>
</file>

<file path=xl/sharedStrings.xml><?xml version="1.0" encoding="utf-8"?>
<sst xmlns="http://schemas.openxmlformats.org/spreadsheetml/2006/main" count="615" uniqueCount="388">
  <si>
    <t>2210.01</t>
  </si>
  <si>
    <t>Итого совокупный годовой доход</t>
  </si>
  <si>
    <t xml:space="preserve">Товарищество с ограниченной ответственностью " INNOVA INVESTMENT", Акционерное общество " Акционерный Инвестиционный Фонд Недвижимости "Великая Стена", АО "Astana Capital Advisors", АО Innova Capital Partners , Иннова Консолидация, Товарищество с ограниченной ответственностью "МАКТА ИНВЕСТ", </t>
  </si>
  <si>
    <t>2210.02</t>
  </si>
  <si>
    <t>1280.10</t>
  </si>
  <si>
    <t>1210.01</t>
  </si>
  <si>
    <t>2210.04</t>
  </si>
  <si>
    <t>3310.02</t>
  </si>
  <si>
    <t>3390.09</t>
  </si>
  <si>
    <t>1612.01</t>
  </si>
  <si>
    <t>3510.03</t>
  </si>
  <si>
    <t xml:space="preserve">ТОО "Innova Investment" и его дочерние компании </t>
  </si>
  <si>
    <t>Главный бухгалтер</t>
  </si>
  <si>
    <t xml:space="preserve">        в том числе:</t>
  </si>
  <si>
    <t xml:space="preserve">        Реализация услуг, товаров</t>
  </si>
  <si>
    <t xml:space="preserve">        Прочие поступления</t>
  </si>
  <si>
    <t xml:space="preserve">    2. Выбытие денежных средств, всего</t>
  </si>
  <si>
    <t xml:space="preserve">        Платежи поставщикам за товары и услуги</t>
  </si>
  <si>
    <t xml:space="preserve">            Расчёты с поставщиками за товар, сырьё и материалы</t>
  </si>
  <si>
    <t xml:space="preserve">            Телекоммуникационные услуги</t>
  </si>
  <si>
    <t xml:space="preserve">            Транспортные расходы</t>
  </si>
  <si>
    <t xml:space="preserve">            Расходы на рекламу</t>
  </si>
  <si>
    <t xml:space="preserve">            Командировочные расходы</t>
  </si>
  <si>
    <t xml:space="preserve">            Расходы по аудиту и консультационные услуги</t>
  </si>
  <si>
    <t xml:space="preserve">            Расходы на обучение</t>
  </si>
  <si>
    <t xml:space="preserve">            Услуги банка</t>
  </si>
  <si>
    <t xml:space="preserve">            Типографические услуги</t>
  </si>
  <si>
    <t xml:space="preserve">            Расходы на обслуживание программных продуктов</t>
  </si>
  <si>
    <t xml:space="preserve">            Прочие услуги</t>
  </si>
  <si>
    <t xml:space="preserve">        Авансы выданные</t>
  </si>
  <si>
    <t xml:space="preserve">        Выплаты по заработной плате</t>
  </si>
  <si>
    <t xml:space="preserve">        Налоги с заработной платы</t>
  </si>
  <si>
    <t xml:space="preserve">        Отчисления 10% НПФ</t>
  </si>
  <si>
    <t xml:space="preserve">        Другие платежи в бюджет</t>
  </si>
  <si>
    <t xml:space="preserve">        Прочие</t>
  </si>
  <si>
    <t>3. Чистая сумма денежных средств от операционной деятельности (стр.10-стр.20)</t>
  </si>
  <si>
    <t>II. Движение денежных средств от инвестиционной деятельности</t>
  </si>
  <si>
    <t xml:space="preserve">        Реализация финансовых активов</t>
  </si>
  <si>
    <t xml:space="preserve">        Приобретение основных средств</t>
  </si>
  <si>
    <t xml:space="preserve">        Приобретение финансовых активов</t>
  </si>
  <si>
    <t xml:space="preserve">        Прочие выплаты</t>
  </si>
  <si>
    <t>3. Чистая сумма денежных средств от инвестиционной деятельности (стр.40-стр.50)</t>
  </si>
  <si>
    <t>III. Движение денежных средств от финансовой деятельности</t>
  </si>
  <si>
    <t>3. Чистая сумма денежных средств от финансовой деятельности(стр.70-стр.80)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</si>
  <si>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</si>
  <si>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</si>
  <si>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</si>
  <si>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Сальдо на 30 июня отчетного года  (2010 г.)</t>
  </si>
  <si>
    <t>Сальдо на 31 декабря  2008г.</t>
  </si>
  <si>
    <t xml:space="preserve">        Обязательства по другим обязательным и добровольным платежам</t>
  </si>
  <si>
    <t xml:space="preserve">                      прошлых лет</t>
  </si>
  <si>
    <t xml:space="preserve">                                                                     (прямой метод) </t>
  </si>
  <si>
    <t xml:space="preserve">        Инвестиции, учитываемые методом долевого участия</t>
  </si>
  <si>
    <t>КОНСОЛИДИРОВАННЫЙ ОТЧЕТ О СОВОКУПНОМ ДОХОДЕ</t>
  </si>
  <si>
    <t>код стр.</t>
  </si>
  <si>
    <t>Чистая Прибыль /(Убыток)</t>
  </si>
  <si>
    <t>Прибыли,перенесенные на прибыль или убыток из совокупной прибыли при продаже инвестиций, имеющихся в наличие для продажи</t>
  </si>
  <si>
    <t>Курсовая разница от пересчета зарубежного подразделения</t>
  </si>
  <si>
    <t xml:space="preserve">эффект </t>
  </si>
  <si>
    <t>Доход от  переоценки основных средств</t>
  </si>
  <si>
    <t>Причитается доле неконтролирующих участников</t>
  </si>
  <si>
    <t>Сальдо на 31 марта  2008г.</t>
  </si>
  <si>
    <t>(в тысячах тенге)</t>
  </si>
  <si>
    <t>Статья</t>
  </si>
  <si>
    <t>На</t>
  </si>
  <si>
    <t>Активы</t>
  </si>
  <si>
    <t xml:space="preserve">    I Краткосрочные активы</t>
  </si>
  <si>
    <t xml:space="preserve">        Денежные средства и их эквиваленты</t>
  </si>
  <si>
    <t xml:space="preserve">        Краткосрочная дебиторская задолженность</t>
  </si>
  <si>
    <t xml:space="preserve">        Запасы</t>
  </si>
  <si>
    <t xml:space="preserve">        Текущие налоговые активы</t>
  </si>
  <si>
    <t xml:space="preserve">        Прочие краткосрочные активы</t>
  </si>
  <si>
    <t xml:space="preserve">    ИТОГО краткосрочных активов</t>
  </si>
  <si>
    <t xml:space="preserve">    II Долгосрочные активы</t>
  </si>
  <si>
    <t xml:space="preserve">        Долгосрочная дебиторская задолженность</t>
  </si>
  <si>
    <t xml:space="preserve">        Инвестиционная недвижимость</t>
  </si>
  <si>
    <t xml:space="preserve">        Основные средства</t>
  </si>
  <si>
    <t xml:space="preserve">        Нематериальные активы</t>
  </si>
  <si>
    <t xml:space="preserve">    ИТОГО долгосрочных активов</t>
  </si>
  <si>
    <t>БАЛАНС</t>
  </si>
  <si>
    <t xml:space="preserve">    III Краткосрочные обязательства</t>
  </si>
  <si>
    <t xml:space="preserve">        Обязательства по налогам</t>
  </si>
  <si>
    <t xml:space="preserve">        Краткосрочная кредиторская задолженность</t>
  </si>
  <si>
    <t xml:space="preserve">        Прочие краткосрочные обязательства</t>
  </si>
  <si>
    <t xml:space="preserve">        Краткосрочные оценочные обязательства</t>
  </si>
  <si>
    <t xml:space="preserve">    ИТОГО краткосрочных обязательств</t>
  </si>
  <si>
    <t xml:space="preserve">    IV Долгосрочные обязательства</t>
  </si>
  <si>
    <t xml:space="preserve">        Долгосрочная кредиторская задолженность</t>
  </si>
  <si>
    <t xml:space="preserve">        Отложенные налоговые обязательства</t>
  </si>
  <si>
    <t xml:space="preserve">    ИТОГО долгосрочных обязательств</t>
  </si>
  <si>
    <t xml:space="preserve">    V Капитал</t>
  </si>
  <si>
    <t xml:space="preserve">        Выпущенный капитал</t>
  </si>
  <si>
    <t xml:space="preserve">        Эмиссионный Доход</t>
  </si>
  <si>
    <t xml:space="preserve">    ИТОГО капитал</t>
  </si>
  <si>
    <t>Генеральный директор</t>
  </si>
  <si>
    <t>Капитал материнской организации</t>
  </si>
  <si>
    <t>Итого капитал</t>
  </si>
  <si>
    <t>Приме</t>
  </si>
  <si>
    <t>чание</t>
  </si>
  <si>
    <t>Выпущенный капитал</t>
  </si>
  <si>
    <t>Дополнительный неоплаченный капитал</t>
  </si>
  <si>
    <t>Выкупленные собственные долевые инструменты</t>
  </si>
  <si>
    <t>Эмиссион ный доход</t>
  </si>
  <si>
    <t>Нераспределенная прибыль</t>
  </si>
  <si>
    <t>Всего</t>
  </si>
  <si>
    <t>Сальдо на 1 января отчетного года 2008г.</t>
  </si>
  <si>
    <t>-</t>
  </si>
  <si>
    <t>доля</t>
  </si>
  <si>
    <t>доход</t>
  </si>
  <si>
    <t>сумма</t>
  </si>
  <si>
    <t>Изменения в учетной политике и корректировки ошибок прошлых  периодов</t>
  </si>
  <si>
    <t>Иннова Капитал Партнерс</t>
  </si>
  <si>
    <t xml:space="preserve">Пересчитанное сальдо </t>
  </si>
  <si>
    <t>Иннова</t>
  </si>
  <si>
    <t xml:space="preserve">Переоценка ОС </t>
  </si>
  <si>
    <t>Прибыль/убыток за период</t>
  </si>
  <si>
    <t xml:space="preserve">Всего прибыль/убыток за период </t>
  </si>
  <si>
    <t>Дивиденды, начисленные за счет прибыли текущего года</t>
  </si>
  <si>
    <t>Доля меньшинства при покупки в УК и создания,увеличении УК</t>
  </si>
  <si>
    <t>Эмиссионный доход</t>
  </si>
  <si>
    <t>Изменения в учетной политике</t>
  </si>
  <si>
    <t>Прибыль/убыток от переоценки активов</t>
  </si>
  <si>
    <t>Чистая прибыль/убыток за период</t>
  </si>
  <si>
    <t xml:space="preserve">Прибыль/убыток, признанная/ый непосредственно в самом капитале </t>
  </si>
  <si>
    <t>доля меньшинства при покупке в УК и создания, увеличении УК, оплате УК долей меньшинства</t>
  </si>
  <si>
    <t>Ким Л.В.</t>
  </si>
  <si>
    <t>Леготкина С.В.</t>
  </si>
  <si>
    <t xml:space="preserve">        Гудвилл</t>
  </si>
  <si>
    <t>Макта</t>
  </si>
  <si>
    <t xml:space="preserve">ОТЧЕТ О ФИНАНСОВОМ ПОЛОЖЕНИИ ПО СОСТОЯНИЮ </t>
  </si>
  <si>
    <t xml:space="preserve">        Активы,предназначенные для продажи</t>
  </si>
  <si>
    <t xml:space="preserve">                      отчетного года</t>
  </si>
  <si>
    <t>Выплаченные дивиденты</t>
  </si>
  <si>
    <t>Типовой</t>
  </si>
  <si>
    <t xml:space="preserve">ТОО Innova , Innova Capital Partnerce, АО " Акционерный Инвестиционный Фонд Недвижимости "Великая Стена", Иннова Консолидация, Макта Инвест ТОО, </t>
  </si>
  <si>
    <t>Корректировка</t>
  </si>
  <si>
    <t>2007г.</t>
  </si>
  <si>
    <t>2006г.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</si>
  <si>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</si>
  <si>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</si>
  <si>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</si>
  <si>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</si>
  <si>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</si>
  <si>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Период: 2008 г.</t>
  </si>
  <si>
    <t>Оборот</t>
  </si>
  <si>
    <t>Кон.сальдо</t>
  </si>
  <si>
    <t>Консолидированный отчет об изменениях в капитале</t>
  </si>
  <si>
    <t>Леготкина С.В</t>
  </si>
  <si>
    <t>Сверка с балансом</t>
  </si>
  <si>
    <t>Анализ счета 1290</t>
  </si>
  <si>
    <t xml:space="preserve"> Консолидированный  Отчет о движении денежных средств</t>
  </si>
  <si>
    <t>Дебет</t>
  </si>
  <si>
    <t>Кредит</t>
  </si>
  <si>
    <t>примечание</t>
  </si>
  <si>
    <t xml:space="preserve">        Инвестиции, проданные по соглашению  Обратного Репо</t>
  </si>
  <si>
    <t>I. Движение денежных средств от операционной деятельности</t>
  </si>
  <si>
    <t xml:space="preserve">    1. Поступление денежных средств, всего</t>
  </si>
  <si>
    <t xml:space="preserve">Начисленные дивиденты </t>
  </si>
  <si>
    <t xml:space="preserve">        Отложенные налоговые активы</t>
  </si>
  <si>
    <t>Сальдо на 30 июня 2009г.</t>
  </si>
  <si>
    <t>Наименование показателей</t>
  </si>
  <si>
    <t>Себестоимость реализованной продукции(услуг) в т.ч</t>
  </si>
  <si>
    <t>Валовая прибыль</t>
  </si>
  <si>
    <t>Доход в виде компенсации за коммунальные услуги</t>
  </si>
  <si>
    <t>Прочие доходы</t>
  </si>
  <si>
    <t>Расходы от прочей  реализации</t>
  </si>
  <si>
    <t>Административные расходы</t>
  </si>
  <si>
    <t>Расходы на финансирование</t>
  </si>
  <si>
    <t>Прочие расходы</t>
  </si>
  <si>
    <t>Прибыль(убыток) за период от продолжаемой деятельности</t>
  </si>
  <si>
    <t>Прибыль(убыток) от налогообложения</t>
  </si>
  <si>
    <t>Расходы по корпоративному подоходному налогу</t>
  </si>
  <si>
    <t>Итоговая прибыль(убыток) за период до вычета доли меньшинства</t>
  </si>
  <si>
    <t>Итоговая прибыль(убыток) за период</t>
  </si>
  <si>
    <t>Доходы в виде вознаграждений и доходы по дивидендам</t>
  </si>
  <si>
    <t>Примечание</t>
  </si>
  <si>
    <t>Доля неконтролирующих участников</t>
  </si>
  <si>
    <t xml:space="preserve">        Долгосрочные финансовые обязательства</t>
  </si>
  <si>
    <t>Прочий совокупный доход за период</t>
  </si>
  <si>
    <t xml:space="preserve">        Краткосрочные финансовые обязательства</t>
  </si>
  <si>
    <t>за 3 мес. 2011 г.</t>
  </si>
  <si>
    <t xml:space="preserve">        Выплата вознаграждения по займам</t>
  </si>
  <si>
    <t xml:space="preserve">        Погашение займов</t>
  </si>
  <si>
    <t xml:space="preserve">        Прочие долгосрочные активы</t>
  </si>
  <si>
    <t>Дивиденды, начисленные за счет прибыли</t>
  </si>
  <si>
    <t>Сальдо на начало периода</t>
  </si>
  <si>
    <t>Сальдо на конец периода</t>
  </si>
  <si>
    <t>1210.02</t>
  </si>
  <si>
    <t>1270.04</t>
  </si>
  <si>
    <t>1611.01</t>
  </si>
  <si>
    <t>1620.01</t>
  </si>
  <si>
    <t>3310.01</t>
  </si>
  <si>
    <t>3390.07</t>
  </si>
  <si>
    <t>за 2 квартал 2011 г.</t>
  </si>
  <si>
    <t>Итого доходов от операционной деятельности</t>
  </si>
  <si>
    <t>Итого расходов от операционной деятельности</t>
  </si>
  <si>
    <t>Чистый убыток/(доход) от операций с иностранной валютой</t>
  </si>
  <si>
    <t>Доход от  оказания услуг</t>
  </si>
  <si>
    <t>1610.02</t>
  </si>
  <si>
    <t>Причитается участникам ТОО "Innova Investment"</t>
  </si>
  <si>
    <t xml:space="preserve">        Долгосрочные обязательства по облигационным займам</t>
  </si>
  <si>
    <t>7310.01</t>
  </si>
  <si>
    <t>3380.01</t>
  </si>
  <si>
    <t>4030.09</t>
  </si>
  <si>
    <t>4030.13</t>
  </si>
  <si>
    <t xml:space="preserve">        Прочие долгосрочные обязательства</t>
  </si>
  <si>
    <t>Период: 1 полугодие 2013 г.</t>
  </si>
  <si>
    <t>Сальдо на 31 декабря 2012 г.</t>
  </si>
  <si>
    <t>Изменение доли участия в дочерних компаниях</t>
  </si>
  <si>
    <t>Перенос на нераспределенную прибыль в связи с выбытием основных средств</t>
  </si>
  <si>
    <t xml:space="preserve">        Нераспределенный доход (непокрытый убыток) </t>
  </si>
  <si>
    <t xml:space="preserve">        Выкупленные долевые инструменты дочерней организации</t>
  </si>
  <si>
    <t xml:space="preserve">        Выплата дивидендов</t>
  </si>
  <si>
    <t xml:space="preserve">        Текущая часть облигационного займа</t>
  </si>
  <si>
    <t>3040.03</t>
  </si>
  <si>
    <t>Дивиденды</t>
  </si>
  <si>
    <t>Прочие</t>
  </si>
  <si>
    <t>Кошкинбаев Еркин Жаксыбаевич</t>
  </si>
  <si>
    <t xml:space="preserve">ТОО "Innova Investment" </t>
  </si>
  <si>
    <t>Комиссионный доход</t>
  </si>
  <si>
    <t>9 мес 2011</t>
  </si>
  <si>
    <t xml:space="preserve">тыс.тенге  </t>
  </si>
  <si>
    <t>Комиссия от инвеcтиционного дохода по пенсионным активам</t>
  </si>
  <si>
    <t>Комиссия от пенсионных активов</t>
  </si>
  <si>
    <t>Финансовый услуги</t>
  </si>
  <si>
    <t>Брокерские услуги</t>
  </si>
  <si>
    <t>Комиссионные вознаграждения от инвестиционного управления ПА и ДУА и ПИФ</t>
  </si>
  <si>
    <t>Услуги по андеррайтингу ценных бумаг</t>
  </si>
  <si>
    <t>Услуги маркет мейкера</t>
  </si>
  <si>
    <t>Выручка от реализации товаров и услуг</t>
  </si>
  <si>
    <t>2007 г.</t>
  </si>
  <si>
    <t>2006 г.</t>
  </si>
  <si>
    <t xml:space="preserve"> Доход от реализации соков сокосодержащих наптков</t>
  </si>
  <si>
    <t xml:space="preserve"> Доход от реализации газированных безалкогольных напитков </t>
  </si>
  <si>
    <t xml:space="preserve"> Доход от реализации пакетированного чая </t>
  </si>
  <si>
    <t xml:space="preserve"> Доход от реализации товаров для перепродажи</t>
  </si>
  <si>
    <t xml:space="preserve"> Доход от реализации чипсов</t>
  </si>
  <si>
    <t xml:space="preserve"> Доход от реализации пакетированного молока</t>
  </si>
  <si>
    <t>Доход от реализации товаров для перепродажи</t>
  </si>
  <si>
    <t>Доход от реализации услуг</t>
  </si>
  <si>
    <t xml:space="preserve"> </t>
  </si>
  <si>
    <t>Доходы в виде вознаграждений и доходы от дивидендов</t>
  </si>
  <si>
    <t>Ценные бумаги, имеющиеся в наличии для продажи, дивиденды</t>
  </si>
  <si>
    <t>Вознаграждения по операциям РЕПО</t>
  </si>
  <si>
    <t>Чистый доход от ценных бумаг, имеющихся в наличии для продажи</t>
  </si>
  <si>
    <t>Доход от выбытия инвестиций, имеющихся в наличии для продажи</t>
  </si>
  <si>
    <t>Реализованные доходы от переоценки инвестиций для торговли</t>
  </si>
  <si>
    <t>Нереализованные доходы от переоценки инвестиций для торговли</t>
  </si>
  <si>
    <t>Реализованные раходы от переоценки для торговли</t>
  </si>
  <si>
    <t>Нереализованные раходы от переоценки для торговли</t>
  </si>
  <si>
    <t>Расходы от выбытия инвестиций, имеющихся в наличии для продажи</t>
  </si>
  <si>
    <t>Чистый реализованный доход от переоценки ценных бумаг, имеющихся в наличии для продажи</t>
  </si>
  <si>
    <t>Проценты по займам, предоставленным связанной стороне</t>
  </si>
  <si>
    <t>Себестоимость реализации</t>
  </si>
  <si>
    <t xml:space="preserve">Материалы </t>
  </si>
  <si>
    <t xml:space="preserve">Себестоимость товаров, приобретенных для перепродажи </t>
  </si>
  <si>
    <t xml:space="preserve">Износ и амортизация </t>
  </si>
  <si>
    <t>Зарплата и соответствующие налоги</t>
  </si>
  <si>
    <t>Коммунальные расходы</t>
  </si>
  <si>
    <t xml:space="preserve">Ремонт </t>
  </si>
  <si>
    <t xml:space="preserve">Прочие затраты </t>
  </si>
  <si>
    <t xml:space="preserve">Рекламные компании и маркетинговые исследования </t>
  </si>
  <si>
    <t xml:space="preserve">Транспортные расходы </t>
  </si>
  <si>
    <t>Зарплата и соответствующие платежи</t>
  </si>
  <si>
    <t>Расходы на рекламу и рекламные материалы</t>
  </si>
  <si>
    <t xml:space="preserve">Расходы по торговым агентам </t>
  </si>
  <si>
    <t xml:space="preserve">Аренда транспортных средств, складов и офисных помещений </t>
  </si>
  <si>
    <t xml:space="preserve">Амортизация маркетингового оборудования </t>
  </si>
  <si>
    <t>Списание материалов</t>
  </si>
  <si>
    <t>Налоги, кроме подоходного налога</t>
  </si>
  <si>
    <t xml:space="preserve">Командировочные расходы </t>
  </si>
  <si>
    <t xml:space="preserve">Возмещение расходов по реализации </t>
  </si>
  <si>
    <t xml:space="preserve">Амортизация доходов будущих периодов </t>
  </si>
  <si>
    <t xml:space="preserve">Прочие расходы по реализации </t>
  </si>
  <si>
    <t>ОБЩИЕ И АДМИНИСТРАТИВНЫЕ РАСХОДЫ</t>
  </si>
  <si>
    <t>Заработная плата и соответствующие налоги</t>
  </si>
  <si>
    <t xml:space="preserve">Списание бракованных товаров </t>
  </si>
  <si>
    <t>Консалтинговые услуги</t>
  </si>
  <si>
    <t xml:space="preserve">Начисление/(расход) по резерву по сомнительным долгам </t>
  </si>
  <si>
    <t xml:space="preserve">Банковские услуги </t>
  </si>
  <si>
    <t>Аммортизация</t>
  </si>
  <si>
    <t xml:space="preserve">Пени и штрафы. </t>
  </si>
  <si>
    <t>Ремонт</t>
  </si>
  <si>
    <t>Услуги охранных агентств</t>
  </si>
  <si>
    <t xml:space="preserve">Резерв по устаревшим запасам </t>
  </si>
  <si>
    <t xml:space="preserve">Обучение  </t>
  </si>
  <si>
    <t>Услуги связи</t>
  </si>
  <si>
    <t xml:space="preserve">Страхование </t>
  </si>
  <si>
    <t>Коммунальные услуги</t>
  </si>
  <si>
    <t>(Восстановление)Резерв под обесценение выплаченных авансов и  дебиторской задолженности</t>
  </si>
  <si>
    <t>Информационные услуги</t>
  </si>
  <si>
    <t>Профессиональные услуги и кастодиальное обслуживание</t>
  </si>
  <si>
    <t>Комиссия КФБ (Казахстанская Фондовая Биржа)</t>
  </si>
  <si>
    <t>Почтовые услуги, публикация</t>
  </si>
  <si>
    <t>Услуги по присвоению  рейтингов, членские взносы ККБ</t>
  </si>
  <si>
    <t>Расходы по операционной аренде</t>
  </si>
  <si>
    <t>Хозяйственные расходы</t>
  </si>
  <si>
    <t>Юридические услуги</t>
  </si>
  <si>
    <t>Командировочные расходы</t>
  </si>
  <si>
    <t xml:space="preserve">Расходы в виде вознаграждения </t>
  </si>
  <si>
    <t>Проценты по банковским и прочим займам</t>
  </si>
  <si>
    <t>Проценты, начисленные по облигациям</t>
  </si>
  <si>
    <t>Проценты , начисленные по обязательствам по финансовой аренде</t>
  </si>
  <si>
    <t>Договоры обратного РЕПО</t>
  </si>
  <si>
    <t>Прочие доходы (убытки)</t>
  </si>
  <si>
    <t>Убыток от выбытия основных средств</t>
  </si>
  <si>
    <t>Доход(расход) по списанию кредиторской (дебиторской) задолженностей</t>
  </si>
  <si>
    <t>Доходы/(расходы) по проданным материалам и услугам, нетто</t>
  </si>
  <si>
    <t>Прочие доходы/(расходы), нетто</t>
  </si>
  <si>
    <t>Доходы (расходы) от переоценки инвестиционной недвижимости</t>
  </si>
  <si>
    <t>Доходы/(расходы) по дисконтированию задолженности, нетто</t>
  </si>
  <si>
    <t>Возмещение расходов по услугам обслуживания</t>
  </si>
  <si>
    <t>Доходы по дисконтированию дебиторской задолженности</t>
  </si>
  <si>
    <t>итого</t>
  </si>
  <si>
    <t>Расходы по коммунальным услугам</t>
  </si>
  <si>
    <t>Расходы по ремонту для перевыставления</t>
  </si>
  <si>
    <t>Расходы по обслуживанию зданий</t>
  </si>
  <si>
    <t>Расходыпо амортизации дисконта по ценным бумагам, выпущенным в обращение</t>
  </si>
  <si>
    <t>Штрафы</t>
  </si>
  <si>
    <t>Филиал Космис ТОО RGBrands Kazakhstan</t>
  </si>
  <si>
    <t>Сеть супермаркетов 7 Я АО</t>
  </si>
  <si>
    <t>Food Retail Invest ТОО</t>
  </si>
  <si>
    <t xml:space="preserve">Uni Commerce LTD </t>
  </si>
  <si>
    <t>Анализ субконто</t>
  </si>
  <si>
    <t>Виды субконто: Контрагенты</t>
  </si>
  <si>
    <t>Выводимые данные: сумма, количество</t>
  </si>
  <si>
    <t>Отбор: Контрагенты в списке по иерархии Аффилированные</t>
  </si>
  <si>
    <t>Субконто</t>
  </si>
  <si>
    <t>Обороты за период</t>
  </si>
  <si>
    <t>Almaty  Cotton Plant  ТОО</t>
  </si>
  <si>
    <t>Итого:</t>
  </si>
  <si>
    <t xml:space="preserve">Astana Capital Advisors </t>
  </si>
  <si>
    <t>Кол-во:</t>
  </si>
  <si>
    <t>Итого количество:</t>
  </si>
  <si>
    <t>Innova Capital Partners АО</t>
  </si>
  <si>
    <t>INNOVA INVESTMENT</t>
  </si>
  <si>
    <t xml:space="preserve">Property Retail </t>
  </si>
  <si>
    <t>Resmi Прямые инвестиции</t>
  </si>
  <si>
    <t xml:space="preserve">RG Brands </t>
  </si>
  <si>
    <t xml:space="preserve">RG Brands Kazakhstan </t>
  </si>
  <si>
    <t>RG Brands Kazakhstan  филиал в г.Алматы</t>
  </si>
  <si>
    <t>Smart Way Ltd</t>
  </si>
  <si>
    <t>Successful Investment Trust ТОО</t>
  </si>
  <si>
    <t>Textile group ТОО</t>
  </si>
  <si>
    <t>Великая Стена" АИФ недвиж." АО</t>
  </si>
  <si>
    <t>Группа компаний RESMI</t>
  </si>
  <si>
    <t>Инвестиционный Финансовый Дом Resmi  АО</t>
  </si>
  <si>
    <t>Казахэксперт ТОО</t>
  </si>
  <si>
    <t>Кошкинбаев Еркин  Жаксыбаевич***</t>
  </si>
  <si>
    <t>Мажибаев Кайрат Куанышбаевич</t>
  </si>
  <si>
    <t>Мажибаев Кайрат Куанышбаевич **</t>
  </si>
  <si>
    <t xml:space="preserve">Макта-Инвест </t>
  </si>
  <si>
    <t>НПФ Республика</t>
  </si>
  <si>
    <t>Центральный депозитарий</t>
  </si>
  <si>
    <t>за период, закончившийся 30 сентября 2013 г.</t>
  </si>
  <si>
    <t>9 мес 2013 г.</t>
  </si>
  <si>
    <t>9 мес  2012 г.</t>
  </si>
  <si>
    <t>Доходы/расходы по переоценке инвестиционной недвижимости</t>
  </si>
  <si>
    <t xml:space="preserve">Прочий совокупный (убыток)/прибыль </t>
  </si>
  <si>
    <t>Итого совокупная прибыль/(убыток)</t>
  </si>
  <si>
    <t xml:space="preserve">        Реализация инвестиционной недвижимости</t>
  </si>
  <si>
    <t>Расходы от выбытия инвестиционной недвижимости</t>
  </si>
  <si>
    <t>Доходы от выбытия инвестиционной недвижимости</t>
  </si>
  <si>
    <t>Сальдо на 31 декабря 2013 г.</t>
  </si>
  <si>
    <t>31.12.2013 г.</t>
  </si>
  <si>
    <t>И.О. Генерального директора</t>
  </si>
  <si>
    <t>Абдрахимов Д.Т.</t>
  </si>
  <si>
    <t>И.О.Генерального директора</t>
  </si>
  <si>
    <t>6 мес 2014</t>
  </si>
  <si>
    <t>30.09.2014 г.</t>
  </si>
  <si>
    <t>Консолидированная финансовая отчетность на 30 сентября 2014 года</t>
  </si>
  <si>
    <t>Консолидированная финансовая отчетность на 30 сентября  2014 года</t>
  </si>
  <si>
    <t>НА 30 СЕНТЯБРЯ   2014 ГОДА</t>
  </si>
  <si>
    <t>за период, закончившийся 30 сентября 2014 г.</t>
  </si>
  <si>
    <t>Сальдо на 30 сентября отчетного года  (2014 г.)</t>
  </si>
  <si>
    <t>Сальдо на 30 сентября 2013 г.</t>
  </si>
  <si>
    <r>
      <t xml:space="preserve">ОТЧЕТ О СОВОКУПНОМ ГОДОВОМ ДОХОДЕ  ЗА  9 МЕСЯЦЕВ 2014 ГОДА                                                               </t>
    </r>
    <r>
      <rPr>
        <sz val="10"/>
        <rFont val="Times New Roman"/>
        <family val="1"/>
      </rPr>
      <t xml:space="preserve"> </t>
    </r>
  </si>
  <si>
    <t>9 месяцев  2014 года</t>
  </si>
  <si>
    <t>9 месяцев  2013 года</t>
  </si>
  <si>
    <t xml:space="preserve">                                                      за период, закончившийся 30 сентября  2014 г</t>
  </si>
  <si>
    <t>9 месяцев 2014 года</t>
  </si>
  <si>
    <t>9 месяцев 2013 года</t>
  </si>
  <si>
    <t xml:space="preserve">        Финансовые активы, оцениваемые по справедливой стоимости          через прибыль или убыток</t>
  </si>
  <si>
    <t xml:space="preserve">        Резерв переоценки</t>
  </si>
  <si>
    <t xml:space="preserve">      Доля неконтролирующих участников</t>
  </si>
  <si>
    <t>Обязательства и капитал</t>
  </si>
  <si>
    <t>Доход от выбытия  финансовых активов, оцениваемых по справедливой стоимости через прибыль или убыток</t>
  </si>
  <si>
    <t>Расходы от выбытия  финансовых активов, оцениваемых по справедливой стоимости через прибыль или убыток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</si>
</sst>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#,##0_р_."/>
    <numFmt numFmtId="175" formatCode="#,##0.00;[Red]\-#,##0.00"/>
    <numFmt numFmtId="176" formatCode="_(* #,##0_);_(* \(#,##0\);_(* &quot;-&quot;??_);_(@_)"/>
    <numFmt numFmtId="177" formatCode="#,##0.0"/>
    <numFmt numFmtId="178" formatCode="0.00;[Red]\-0.00"/>
    <numFmt numFmtId="179" formatCode="0.0000"/>
    <numFmt numFmtId="180" formatCode="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;[Red]\-#,##0"/>
    <numFmt numFmtId="189" formatCode="#,##0.000;[Red]\-#,##0.000"/>
    <numFmt numFmtId="190" formatCode="#,##0.00_ ;[Red]\-#,##0.00\ "/>
    <numFmt numFmtId="191" formatCode="#,##0_ ;[Red]\-#,##0\ "/>
    <numFmt numFmtId="192" formatCode="* #,##0_);* \(#,##0\);&quot;-&quot;??_);@"/>
    <numFmt numFmtId="193" formatCode="0.000;[Red]\-0.000"/>
  </numFmts>
  <fonts count="8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Helv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Bookman Old Style"/>
      <family val="1"/>
    </font>
    <font>
      <b/>
      <sz val="10"/>
      <color indexed="9"/>
      <name val="Arial Cyr"/>
      <family val="0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8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1"/>
      <name val="Times New Roman"/>
      <family val="1"/>
    </font>
    <font>
      <b/>
      <sz val="10"/>
      <name val="Helv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72" fontId="5" fillId="0" borderId="0" xfId="67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6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17" fillId="33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 horizontal="right"/>
    </xf>
    <xf numFmtId="0" fontId="18" fillId="33" borderId="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left"/>
    </xf>
    <xf numFmtId="3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33" borderId="0" xfId="0" applyFont="1" applyFill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vertical="top" wrapText="1"/>
    </xf>
    <xf numFmtId="174" fontId="1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58">
      <alignment/>
      <protection/>
    </xf>
    <xf numFmtId="0" fontId="40" fillId="0" borderId="0" xfId="58" applyNumberFormat="1" applyFont="1">
      <alignment/>
      <protection/>
    </xf>
    <xf numFmtId="0" fontId="41" fillId="0" borderId="0" xfId="58" applyNumberFormat="1" applyFont="1" applyAlignment="1">
      <alignment horizontal="center" wrapText="1"/>
      <protection/>
    </xf>
    <xf numFmtId="44" fontId="40" fillId="0" borderId="0" xfId="45" applyFont="1" applyAlignment="1">
      <alignment horizontal="center" wrapText="1"/>
    </xf>
    <xf numFmtId="0" fontId="1" fillId="0" borderId="0" xfId="58" applyFont="1">
      <alignment/>
      <protection/>
    </xf>
    <xf numFmtId="1" fontId="1" fillId="0" borderId="0" xfId="58" applyNumberFormat="1" applyFont="1">
      <alignment/>
      <protection/>
    </xf>
    <xf numFmtId="0" fontId="2" fillId="0" borderId="0" xfId="58" applyNumberFormat="1" applyFont="1" applyAlignment="1">
      <alignment horizontal="right"/>
      <protection/>
    </xf>
    <xf numFmtId="0" fontId="2" fillId="0" borderId="0" xfId="58" applyFont="1">
      <alignment/>
      <protection/>
    </xf>
    <xf numFmtId="3" fontId="1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>
      <alignment/>
      <protection/>
    </xf>
    <xf numFmtId="176" fontId="2" fillId="0" borderId="0" xfId="58" applyNumberFormat="1" applyFont="1">
      <alignment/>
      <protection/>
    </xf>
    <xf numFmtId="1" fontId="1" fillId="0" borderId="0" xfId="58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3" fontId="1" fillId="0" borderId="0" xfId="58" applyNumberFormat="1" applyFont="1" applyFill="1" applyAlignment="1">
      <alignment horizontal="right"/>
      <protection/>
    </xf>
    <xf numFmtId="0" fontId="2" fillId="0" borderId="0" xfId="58" applyNumberFormat="1" applyFont="1" applyFill="1" applyAlignment="1">
      <alignment horizontal="right"/>
      <protection/>
    </xf>
    <xf numFmtId="174" fontId="2" fillId="0" borderId="0" xfId="58" applyNumberFormat="1" applyFont="1" applyFill="1" applyAlignment="1">
      <alignment horizontal="right"/>
      <protection/>
    </xf>
    <xf numFmtId="3" fontId="24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76" fontId="12" fillId="33" borderId="0" xfId="67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1" fontId="19" fillId="0" borderId="0" xfId="0" applyNumberFormat="1" applyFont="1" applyFill="1" applyBorder="1" applyAlignment="1">
      <alignment horizontal="center" wrapText="1"/>
    </xf>
    <xf numFmtId="0" fontId="39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wrapText="1"/>
      <protection/>
    </xf>
    <xf numFmtId="0" fontId="39" fillId="33" borderId="0" xfId="0" applyNumberFormat="1" applyFont="1" applyFill="1" applyBorder="1" applyAlignment="1" applyProtection="1">
      <alignment wrapText="1"/>
      <protection/>
    </xf>
    <xf numFmtId="176" fontId="39" fillId="33" borderId="0" xfId="67" applyNumberFormat="1" applyFont="1" applyFill="1" applyBorder="1" applyAlignment="1" applyProtection="1">
      <alignment horizontal="center" wrapText="1"/>
      <protection/>
    </xf>
    <xf numFmtId="176" fontId="12" fillId="0" borderId="0" xfId="67" applyNumberFormat="1" applyFont="1" applyFill="1" applyBorder="1" applyAlignment="1" applyProtection="1">
      <alignment horizontal="center" wrapText="1"/>
      <protection/>
    </xf>
    <xf numFmtId="3" fontId="2" fillId="0" borderId="0" xfId="58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76" fontId="10" fillId="0" borderId="0" xfId="0" applyNumberFormat="1" applyFont="1" applyFill="1" applyBorder="1" applyAlignment="1">
      <alignment horizontal="center"/>
    </xf>
    <xf numFmtId="172" fontId="9" fillId="0" borderId="0" xfId="67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172" fontId="8" fillId="0" borderId="0" xfId="67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187" fontId="10" fillId="0" borderId="0" xfId="0" applyNumberFormat="1" applyFont="1" applyFill="1" applyAlignment="1">
      <alignment horizontal="right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" fillId="0" borderId="0" xfId="58" applyFont="1">
      <alignment/>
      <protection/>
    </xf>
    <xf numFmtId="0" fontId="1" fillId="0" borderId="0" xfId="58" applyFont="1" applyAlignment="1">
      <alignment wrapText="1"/>
      <protection/>
    </xf>
    <xf numFmtId="3" fontId="2" fillId="0" borderId="0" xfId="58" applyNumberFormat="1" applyFont="1" applyAlignment="1">
      <alignment horizontal="right"/>
      <protection/>
    </xf>
    <xf numFmtId="0" fontId="10" fillId="0" borderId="0" xfId="0" applyFont="1" applyAlignment="1">
      <alignment horizontal="right" vertical="top" wrapText="1"/>
    </xf>
    <xf numFmtId="3" fontId="1" fillId="0" borderId="0" xfId="58" applyNumberFormat="1" applyFont="1" applyBorder="1" applyAlignment="1">
      <alignment horizontal="right"/>
      <protection/>
    </xf>
    <xf numFmtId="176" fontId="0" fillId="33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172" fontId="10" fillId="0" borderId="0" xfId="67" applyNumberFormat="1" applyFont="1" applyFill="1" applyAlignment="1">
      <alignment wrapText="1"/>
    </xf>
    <xf numFmtId="172" fontId="19" fillId="0" borderId="14" xfId="67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72" fontId="19" fillId="0" borderId="0" xfId="67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vertical="top" wrapText="1"/>
    </xf>
    <xf numFmtId="172" fontId="10" fillId="0" borderId="0" xfId="67" applyNumberFormat="1" applyFont="1" applyFill="1" applyAlignment="1">
      <alignment horizontal="right" wrapText="1"/>
    </xf>
    <xf numFmtId="172" fontId="10" fillId="0" borderId="0" xfId="67" applyNumberFormat="1" applyFont="1" applyFill="1" applyAlignment="1">
      <alignment horizontal="right" vertical="top" wrapText="1"/>
    </xf>
    <xf numFmtId="0" fontId="10" fillId="0" borderId="0" xfId="34" applyFont="1" applyFill="1" applyBorder="1" applyAlignment="1" applyProtection="1">
      <alignment horizontal="left" indent="1"/>
      <protection/>
    </xf>
    <xf numFmtId="172" fontId="3" fillId="0" borderId="0" xfId="0" applyNumberFormat="1" applyFont="1" applyFill="1" applyAlignment="1">
      <alignment/>
    </xf>
    <xf numFmtId="172" fontId="10" fillId="0" borderId="0" xfId="67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10" fillId="0" borderId="0" xfId="67" applyNumberFormat="1" applyFont="1" applyFill="1" applyBorder="1" applyAlignment="1">
      <alignment horizontal="center" vertical="top" wrapText="1"/>
    </xf>
    <xf numFmtId="172" fontId="10" fillId="0" borderId="0" xfId="67" applyNumberFormat="1" applyFont="1" applyFill="1" applyAlignment="1">
      <alignment horizontal="center" vertical="top" wrapText="1"/>
    </xf>
    <xf numFmtId="172" fontId="10" fillId="0" borderId="14" xfId="67" applyNumberFormat="1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left" vertical="top" wrapText="1" indent="2"/>
    </xf>
    <xf numFmtId="0" fontId="49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justify" vertical="top"/>
    </xf>
    <xf numFmtId="3" fontId="10" fillId="0" borderId="15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 indent="2"/>
    </xf>
    <xf numFmtId="0" fontId="19" fillId="0" borderId="0" xfId="0" applyFont="1" applyFill="1" applyAlignment="1">
      <alignment vertical="top" wrapText="1"/>
    </xf>
    <xf numFmtId="172" fontId="10" fillId="34" borderId="0" xfId="67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 wrapText="1"/>
    </xf>
    <xf numFmtId="0" fontId="49" fillId="0" borderId="0" xfId="0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72" fontId="19" fillId="0" borderId="0" xfId="0" applyNumberFormat="1" applyFont="1" applyFill="1" applyAlignment="1">
      <alignment wrapText="1"/>
    </xf>
    <xf numFmtId="0" fontId="1" fillId="0" borderId="0" xfId="58" applyFont="1" applyFill="1">
      <alignment/>
      <protection/>
    </xf>
    <xf numFmtId="1" fontId="1" fillId="0" borderId="0" xfId="58" applyNumberFormat="1" applyFont="1" applyFill="1" applyAlignment="1">
      <alignment horizontal="center"/>
      <protection/>
    </xf>
    <xf numFmtId="0" fontId="1" fillId="0" borderId="0" xfId="58" applyFont="1" applyFill="1" applyAlignment="1">
      <alignment wrapText="1"/>
      <protection/>
    </xf>
    <xf numFmtId="172" fontId="46" fillId="0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0" xfId="59">
      <alignment/>
      <protection/>
    </xf>
    <xf numFmtId="0" fontId="26" fillId="0" borderId="0" xfId="57" applyNumberFormat="1" applyFont="1" applyAlignment="1">
      <alignment horizontal="left"/>
      <protection/>
    </xf>
    <xf numFmtId="0" fontId="1" fillId="0" borderId="0" xfId="57">
      <alignment/>
      <protection/>
    </xf>
    <xf numFmtId="0" fontId="1" fillId="0" borderId="0" xfId="57" applyAlignment="1">
      <alignment horizontal="left"/>
      <protection/>
    </xf>
    <xf numFmtId="0" fontId="27" fillId="0" borderId="0" xfId="57" applyNumberFormat="1" applyFont="1" applyAlignment="1">
      <alignment horizontal="centerContinuous"/>
      <protection/>
    </xf>
    <xf numFmtId="0" fontId="26" fillId="0" borderId="0" xfId="57" applyNumberFormat="1" applyFont="1" applyAlignment="1">
      <alignment horizontal="centerContinuous"/>
      <protection/>
    </xf>
    <xf numFmtId="0" fontId="28" fillId="0" borderId="16" xfId="57" applyFont="1" applyBorder="1" applyAlignment="1">
      <alignment horizontal="left"/>
      <protection/>
    </xf>
    <xf numFmtId="0" fontId="28" fillId="0" borderId="17" xfId="57" applyFont="1" applyBorder="1" applyAlignment="1">
      <alignment horizontal="left"/>
      <protection/>
    </xf>
    <xf numFmtId="0" fontId="28" fillId="0" borderId="18" xfId="57" applyNumberFormat="1" applyFont="1" applyBorder="1" applyAlignment="1">
      <alignment horizontal="center"/>
      <protection/>
    </xf>
    <xf numFmtId="0" fontId="28" fillId="0" borderId="19" xfId="57" applyNumberFormat="1" applyFont="1" applyBorder="1" applyAlignment="1">
      <alignment horizontal="center"/>
      <protection/>
    </xf>
    <xf numFmtId="0" fontId="28" fillId="0" borderId="20" xfId="57" applyNumberFormat="1" applyFont="1" applyBorder="1" applyAlignment="1">
      <alignment horizontal="center"/>
      <protection/>
    </xf>
    <xf numFmtId="0" fontId="26" fillId="0" borderId="21" xfId="57" applyNumberFormat="1" applyFont="1" applyBorder="1" applyAlignment="1">
      <alignment horizontal="left" vertical="top" wrapText="1"/>
      <protection/>
    </xf>
    <xf numFmtId="0" fontId="28" fillId="0" borderId="12" xfId="57" applyNumberFormat="1" applyFont="1" applyBorder="1" applyAlignment="1">
      <alignment horizontal="left" vertical="top"/>
      <protection/>
    </xf>
    <xf numFmtId="0" fontId="28" fillId="0" borderId="22" xfId="57" applyNumberFormat="1" applyFont="1" applyBorder="1" applyAlignment="1">
      <alignment horizontal="left" vertical="top"/>
      <protection/>
    </xf>
    <xf numFmtId="1" fontId="28" fillId="0" borderId="23" xfId="57" applyNumberFormat="1" applyFont="1" applyBorder="1" applyAlignment="1">
      <alignment horizontal="left" vertical="top" wrapText="1"/>
      <protection/>
    </xf>
    <xf numFmtId="175" fontId="28" fillId="0" borderId="24" xfId="57" applyNumberFormat="1" applyFont="1" applyBorder="1" applyAlignment="1">
      <alignment horizontal="right" vertical="top"/>
      <protection/>
    </xf>
    <xf numFmtId="0" fontId="28" fillId="0" borderId="24" xfId="57" applyNumberFormat="1" applyFont="1" applyBorder="1" applyAlignment="1">
      <alignment horizontal="right" vertical="top"/>
      <protection/>
    </xf>
    <xf numFmtId="0" fontId="28" fillId="0" borderId="25" xfId="57" applyNumberFormat="1" applyFont="1" applyBorder="1" applyAlignment="1">
      <alignment horizontal="right" vertical="top"/>
      <protection/>
    </xf>
    <xf numFmtId="0" fontId="28" fillId="0" borderId="23" xfId="57" applyNumberFormat="1" applyFont="1" applyBorder="1" applyAlignment="1">
      <alignment horizontal="left" vertical="top" wrapText="1"/>
      <protection/>
    </xf>
    <xf numFmtId="0" fontId="26" fillId="0" borderId="26" xfId="57" applyNumberFormat="1" applyFont="1" applyBorder="1" applyAlignment="1">
      <alignment horizontal="left" vertical="top" wrapText="1"/>
      <protection/>
    </xf>
    <xf numFmtId="175" fontId="28" fillId="0" borderId="27" xfId="57" applyNumberFormat="1" applyFont="1" applyBorder="1" applyAlignment="1">
      <alignment horizontal="right" vertical="top"/>
      <protection/>
    </xf>
    <xf numFmtId="0" fontId="28" fillId="0" borderId="27" xfId="57" applyNumberFormat="1" applyFont="1" applyBorder="1" applyAlignment="1">
      <alignment horizontal="right" vertical="top"/>
      <protection/>
    </xf>
    <xf numFmtId="0" fontId="28" fillId="0" borderId="28" xfId="57" applyNumberFormat="1" applyFont="1" applyBorder="1" applyAlignment="1">
      <alignment horizontal="right" vertical="top"/>
      <protection/>
    </xf>
    <xf numFmtId="175" fontId="28" fillId="0" borderId="25" xfId="57" applyNumberFormat="1" applyFont="1" applyBorder="1" applyAlignment="1">
      <alignment horizontal="right" vertical="top"/>
      <protection/>
    </xf>
    <xf numFmtId="0" fontId="28" fillId="0" borderId="23" xfId="57" applyNumberFormat="1" applyFont="1" applyBorder="1" applyAlignment="1">
      <alignment horizontal="right" vertical="top"/>
      <protection/>
    </xf>
    <xf numFmtId="0" fontId="26" fillId="0" borderId="29" xfId="57" applyNumberFormat="1" applyFont="1" applyBorder="1" applyAlignment="1">
      <alignment horizontal="left" vertical="top" wrapText="1"/>
      <protection/>
    </xf>
    <xf numFmtId="0" fontId="28" fillId="0" borderId="30" xfId="57" applyNumberFormat="1" applyFont="1" applyBorder="1" applyAlignment="1">
      <alignment horizontal="right" vertical="top"/>
      <protection/>
    </xf>
    <xf numFmtId="0" fontId="28" fillId="0" borderId="31" xfId="57" applyNumberFormat="1" applyFont="1" applyBorder="1" applyAlignment="1">
      <alignment horizontal="right" vertical="top"/>
      <protection/>
    </xf>
    <xf numFmtId="187" fontId="28" fillId="0" borderId="24" xfId="57" applyNumberFormat="1" applyFont="1" applyBorder="1" applyAlignment="1">
      <alignment horizontal="right" vertical="top"/>
      <protection/>
    </xf>
    <xf numFmtId="189" fontId="28" fillId="0" borderId="25" xfId="57" applyNumberFormat="1" applyFont="1" applyBorder="1" applyAlignment="1">
      <alignment horizontal="right" vertical="top"/>
      <protection/>
    </xf>
    <xf numFmtId="175" fontId="28" fillId="0" borderId="28" xfId="57" applyNumberFormat="1" applyFont="1" applyBorder="1" applyAlignment="1">
      <alignment horizontal="right" vertical="top"/>
      <protection/>
    </xf>
    <xf numFmtId="187" fontId="28" fillId="0" borderId="30" xfId="57" applyNumberFormat="1" applyFont="1" applyBorder="1" applyAlignment="1">
      <alignment horizontal="right" vertical="top"/>
      <protection/>
    </xf>
    <xf numFmtId="189" fontId="28" fillId="0" borderId="31" xfId="57" applyNumberFormat="1" applyFont="1" applyBorder="1" applyAlignment="1">
      <alignment horizontal="right" vertical="top"/>
      <protection/>
    </xf>
    <xf numFmtId="178" fontId="28" fillId="0" borderId="24" xfId="57" applyNumberFormat="1" applyFont="1" applyBorder="1" applyAlignment="1">
      <alignment horizontal="right" vertical="top"/>
      <protection/>
    </xf>
    <xf numFmtId="178" fontId="28" fillId="0" borderId="28" xfId="57" applyNumberFormat="1" applyFont="1" applyBorder="1" applyAlignment="1">
      <alignment horizontal="right" vertical="top"/>
      <protection/>
    </xf>
    <xf numFmtId="181" fontId="28" fillId="0" borderId="24" xfId="57" applyNumberFormat="1" applyFont="1" applyBorder="1" applyAlignment="1">
      <alignment horizontal="right" vertical="top"/>
      <protection/>
    </xf>
    <xf numFmtId="193" fontId="28" fillId="0" borderId="25" xfId="57" applyNumberFormat="1" applyFont="1" applyBorder="1" applyAlignment="1">
      <alignment horizontal="right" vertical="top"/>
      <protection/>
    </xf>
    <xf numFmtId="181" fontId="28" fillId="0" borderId="30" xfId="57" applyNumberFormat="1" applyFont="1" applyBorder="1" applyAlignment="1">
      <alignment horizontal="right" vertical="top"/>
      <protection/>
    </xf>
    <xf numFmtId="193" fontId="28" fillId="0" borderId="31" xfId="57" applyNumberFormat="1" applyFont="1" applyBorder="1" applyAlignment="1">
      <alignment horizontal="right" vertical="top"/>
      <protection/>
    </xf>
    <xf numFmtId="0" fontId="26" fillId="0" borderId="32" xfId="57" applyNumberFormat="1" applyFont="1" applyBorder="1" applyAlignment="1">
      <alignment horizontal="left" vertical="top"/>
      <protection/>
    </xf>
    <xf numFmtId="175" fontId="28" fillId="0" borderId="33" xfId="57" applyNumberFormat="1" applyFont="1" applyBorder="1" applyAlignment="1">
      <alignment horizontal="right" vertical="top"/>
      <protection/>
    </xf>
    <xf numFmtId="0" fontId="28" fillId="0" borderId="34" xfId="57" applyNumberFormat="1" applyFont="1" applyBorder="1" applyAlignment="1">
      <alignment horizontal="right" vertical="top"/>
      <protection/>
    </xf>
    <xf numFmtId="175" fontId="28" fillId="0" borderId="34" xfId="57" applyNumberFormat="1" applyFont="1" applyBorder="1" applyAlignment="1">
      <alignment horizontal="right" vertical="top"/>
      <protection/>
    </xf>
    <xf numFmtId="0" fontId="28" fillId="0" borderId="35" xfId="57" applyNumberFormat="1" applyFont="1" applyBorder="1" applyAlignment="1">
      <alignment horizontal="right" vertical="top"/>
      <protection/>
    </xf>
    <xf numFmtId="172" fontId="10" fillId="35" borderId="0" xfId="67" applyNumberFormat="1" applyFont="1" applyFill="1" applyAlignment="1">
      <alignment wrapText="1"/>
    </xf>
    <xf numFmtId="175" fontId="28" fillId="35" borderId="24" xfId="57" applyNumberFormat="1" applyFont="1" applyFill="1" applyBorder="1" applyAlignment="1">
      <alignment horizontal="right" vertical="top"/>
      <protection/>
    </xf>
    <xf numFmtId="0" fontId="28" fillId="35" borderId="24" xfId="57" applyNumberFormat="1" applyFont="1" applyFill="1" applyBorder="1" applyAlignment="1">
      <alignment horizontal="right" vertical="top"/>
      <protection/>
    </xf>
    <xf numFmtId="175" fontId="28" fillId="35" borderId="25" xfId="57" applyNumberFormat="1" applyFont="1" applyFill="1" applyBorder="1" applyAlignment="1">
      <alignment horizontal="right" vertical="top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3" fontId="2" fillId="0" borderId="0" xfId="58" applyNumberFormat="1" applyFont="1" applyBorder="1" applyAlignment="1">
      <alignment horizontal="right"/>
      <protection/>
    </xf>
    <xf numFmtId="176" fontId="10" fillId="0" borderId="0" xfId="0" applyNumberFormat="1" applyFont="1" applyAlignment="1">
      <alignment horizontal="left"/>
    </xf>
    <xf numFmtId="0" fontId="31" fillId="0" borderId="0" xfId="0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172" fontId="29" fillId="0" borderId="10" xfId="69" applyNumberFormat="1" applyFont="1" applyFill="1" applyBorder="1" applyAlignment="1">
      <alignment horizontal="center" wrapText="1"/>
    </xf>
    <xf numFmtId="0" fontId="28" fillId="0" borderId="16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6" fillId="0" borderId="40" xfId="0" applyNumberFormat="1" applyFont="1" applyBorder="1" applyAlignment="1">
      <alignment horizontal="left" vertical="top"/>
    </xf>
    <xf numFmtId="0" fontId="26" fillId="0" borderId="41" xfId="0" applyNumberFormat="1" applyFont="1" applyBorder="1" applyAlignment="1">
      <alignment horizontal="left" vertical="top" wrapText="1"/>
    </xf>
    <xf numFmtId="0" fontId="28" fillId="0" borderId="41" xfId="0" applyNumberFormat="1" applyFont="1" applyBorder="1" applyAlignment="1">
      <alignment horizontal="right" vertical="top"/>
    </xf>
    <xf numFmtId="175" fontId="28" fillId="0" borderId="41" xfId="0" applyNumberFormat="1" applyFont="1" applyBorder="1" applyAlignment="1">
      <alignment horizontal="right" vertical="top"/>
    </xf>
    <xf numFmtId="0" fontId="26" fillId="0" borderId="42" xfId="0" applyNumberFormat="1" applyFont="1" applyBorder="1" applyAlignment="1">
      <alignment horizontal="left" vertical="top" wrapText="1"/>
    </xf>
    <xf numFmtId="0" fontId="28" fillId="0" borderId="43" xfId="0" applyNumberFormat="1" applyFont="1" applyBorder="1" applyAlignment="1">
      <alignment horizontal="right" vertical="top"/>
    </xf>
    <xf numFmtId="0" fontId="26" fillId="0" borderId="29" xfId="0" applyNumberFormat="1" applyFont="1" applyBorder="1" applyAlignment="1">
      <alignment horizontal="left" vertical="top"/>
    </xf>
    <xf numFmtId="0" fontId="26" fillId="0" borderId="30" xfId="0" applyNumberFormat="1" applyFont="1" applyBorder="1" applyAlignment="1">
      <alignment horizontal="left" vertical="top" wrapText="1"/>
    </xf>
    <xf numFmtId="0" fontId="28" fillId="0" borderId="30" xfId="0" applyNumberFormat="1" applyFont="1" applyBorder="1" applyAlignment="1">
      <alignment horizontal="right" vertical="top"/>
    </xf>
    <xf numFmtId="1" fontId="28" fillId="0" borderId="23" xfId="0" applyNumberFormat="1" applyFont="1" applyBorder="1" applyAlignment="1">
      <alignment horizontal="left" vertical="top" wrapText="1"/>
    </xf>
    <xf numFmtId="178" fontId="28" fillId="0" borderId="24" xfId="0" applyNumberFormat="1" applyFont="1" applyBorder="1" applyAlignment="1">
      <alignment horizontal="right" vertical="top"/>
    </xf>
    <xf numFmtId="175" fontId="28" fillId="0" borderId="25" xfId="0" applyNumberFormat="1" applyFont="1" applyBorder="1" applyAlignment="1">
      <alignment horizontal="right" vertical="top"/>
    </xf>
    <xf numFmtId="0" fontId="28" fillId="0" borderId="23" xfId="0" applyNumberFormat="1" applyFont="1" applyBorder="1" applyAlignment="1">
      <alignment horizontal="left" vertical="top" wrapText="1"/>
    </xf>
    <xf numFmtId="1" fontId="28" fillId="0" borderId="44" xfId="0" applyNumberFormat="1" applyFont="1" applyBorder="1" applyAlignment="1">
      <alignment horizontal="left" vertical="top" wrapText="1"/>
    </xf>
    <xf numFmtId="175" fontId="28" fillId="0" borderId="24" xfId="0" applyNumberFormat="1" applyFont="1" applyBorder="1" applyAlignment="1">
      <alignment horizontal="right" vertical="top"/>
    </xf>
    <xf numFmtId="0" fontId="28" fillId="0" borderId="24" xfId="0" applyNumberFormat="1" applyFont="1" applyBorder="1" applyAlignment="1">
      <alignment horizontal="right" vertical="top"/>
    </xf>
    <xf numFmtId="0" fontId="26" fillId="0" borderId="26" xfId="0" applyNumberFormat="1" applyFont="1" applyBorder="1" applyAlignment="1">
      <alignment horizontal="left" vertical="top"/>
    </xf>
    <xf numFmtId="0" fontId="26" fillId="0" borderId="27" xfId="0" applyNumberFormat="1" applyFont="1" applyBorder="1" applyAlignment="1">
      <alignment horizontal="left" vertical="top" wrapText="1"/>
    </xf>
    <xf numFmtId="175" fontId="28" fillId="0" borderId="27" xfId="0" applyNumberFormat="1" applyFont="1" applyBorder="1" applyAlignment="1">
      <alignment horizontal="right" vertical="top"/>
    </xf>
    <xf numFmtId="0" fontId="26" fillId="0" borderId="45" xfId="0" applyNumberFormat="1" applyFont="1" applyBorder="1" applyAlignment="1">
      <alignment horizontal="left" vertical="top" wrapText="1"/>
    </xf>
    <xf numFmtId="175" fontId="28" fillId="0" borderId="46" xfId="0" applyNumberFormat="1" applyFont="1" applyBorder="1" applyAlignment="1">
      <alignment horizontal="right" vertical="top"/>
    </xf>
    <xf numFmtId="175" fontId="28" fillId="0" borderId="47" xfId="0" applyNumberFormat="1" applyFont="1" applyBorder="1" applyAlignment="1">
      <alignment horizontal="right" vertical="top"/>
    </xf>
    <xf numFmtId="0" fontId="26" fillId="0" borderId="48" xfId="0" applyNumberFormat="1" applyFont="1" applyBorder="1" applyAlignment="1">
      <alignment horizontal="left" vertical="top" wrapText="1"/>
    </xf>
    <xf numFmtId="175" fontId="28" fillId="0" borderId="49" xfId="0" applyNumberFormat="1" applyFont="1" applyBorder="1" applyAlignment="1">
      <alignment horizontal="right" vertical="top"/>
    </xf>
    <xf numFmtId="0" fontId="28" fillId="0" borderId="50" xfId="0" applyNumberFormat="1" applyFont="1" applyBorder="1" applyAlignment="1">
      <alignment horizontal="right" vertical="top"/>
    </xf>
    <xf numFmtId="0" fontId="26" fillId="0" borderId="16" xfId="0" applyNumberFormat="1" applyFont="1" applyBorder="1" applyAlignment="1">
      <alignment horizontal="left" vertical="top"/>
    </xf>
    <xf numFmtId="0" fontId="26" fillId="0" borderId="46" xfId="0" applyNumberFormat="1" applyFont="1" applyBorder="1" applyAlignment="1">
      <alignment horizontal="left" vertical="top" wrapText="1"/>
    </xf>
    <xf numFmtId="0" fontId="26" fillId="0" borderId="17" xfId="0" applyNumberFormat="1" applyFont="1" applyBorder="1" applyAlignment="1">
      <alignment horizontal="left" vertical="top"/>
    </xf>
    <xf numFmtId="0" fontId="26" fillId="0" borderId="49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right" vertical="top"/>
    </xf>
    <xf numFmtId="172" fontId="29" fillId="0" borderId="0" xfId="69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Border="1" applyAlignment="1">
      <alignment/>
    </xf>
    <xf numFmtId="41" fontId="30" fillId="0" borderId="0" xfId="0" applyNumberFormat="1" applyFont="1" applyFill="1" applyAlignment="1">
      <alignment vertical="center" wrapText="1"/>
    </xf>
    <xf numFmtId="0" fontId="28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right" vertical="top"/>
    </xf>
    <xf numFmtId="180" fontId="28" fillId="0" borderId="23" xfId="0" applyNumberFormat="1" applyFont="1" applyBorder="1" applyAlignment="1">
      <alignment horizontal="left" vertical="top" wrapText="1"/>
    </xf>
    <xf numFmtId="175" fontId="28" fillId="0" borderId="0" xfId="0" applyNumberFormat="1" applyFont="1" applyBorder="1" applyAlignment="1">
      <alignment horizontal="right" vertical="top"/>
    </xf>
    <xf numFmtId="0" fontId="28" fillId="0" borderId="46" xfId="0" applyNumberFormat="1" applyFont="1" applyBorder="1" applyAlignment="1">
      <alignment horizontal="right" vertical="top"/>
    </xf>
    <xf numFmtId="0" fontId="33" fillId="0" borderId="0" xfId="0" applyFont="1" applyFill="1" applyAlignment="1">
      <alignment horizontal="center"/>
    </xf>
    <xf numFmtId="0" fontId="3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172" fontId="44" fillId="0" borderId="0" xfId="69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72" fontId="43" fillId="0" borderId="0" xfId="69" applyNumberFormat="1" applyFont="1" applyFill="1" applyBorder="1" applyAlignment="1">
      <alignment/>
    </xf>
    <xf numFmtId="172" fontId="43" fillId="0" borderId="0" xfId="69" applyNumberFormat="1" applyFont="1" applyFill="1" applyBorder="1" applyAlignment="1">
      <alignment wrapText="1"/>
    </xf>
    <xf numFmtId="172" fontId="44" fillId="0" borderId="0" xfId="69" applyNumberFormat="1" applyFont="1" applyFill="1" applyBorder="1" applyAlignment="1">
      <alignment wrapText="1"/>
    </xf>
    <xf numFmtId="172" fontId="44" fillId="0" borderId="0" xfId="0" applyNumberFormat="1" applyFont="1" applyFill="1" applyBorder="1" applyAlignment="1">
      <alignment wrapText="1"/>
    </xf>
    <xf numFmtId="176" fontId="26" fillId="0" borderId="0" xfId="0" applyNumberFormat="1" applyFont="1" applyFill="1" applyBorder="1" applyAlignment="1">
      <alignment horizontal="right"/>
    </xf>
    <xf numFmtId="43" fontId="43" fillId="0" borderId="0" xfId="69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7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0" fontId="51" fillId="0" borderId="0" xfId="0" applyFont="1" applyFill="1" applyAlignment="1">
      <alignment horizontal="center"/>
    </xf>
    <xf numFmtId="0" fontId="45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44" fontId="41" fillId="0" borderId="0" xfId="47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/>
    </xf>
    <xf numFmtId="0" fontId="2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31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174" fontId="16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8" fillId="0" borderId="53" xfId="57" applyNumberFormat="1" applyFont="1" applyBorder="1" applyAlignment="1">
      <alignment horizontal="center"/>
      <protection/>
    </xf>
    <xf numFmtId="0" fontId="28" fillId="0" borderId="37" xfId="57" applyNumberFormat="1" applyFont="1" applyBorder="1" applyAlignment="1">
      <alignment horizontal="center"/>
      <protection/>
    </xf>
    <xf numFmtId="0" fontId="28" fillId="0" borderId="0" xfId="57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анализ сс" xfId="57"/>
    <cellStyle name="Обычный_Лист2" xfId="58"/>
    <cellStyle name="Обычный_СС анализ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.Gorbacheva\AppData\Local\Microsoft\Windows\Temporary%20Internet%20Files\Content.Outlook\KT41GQ84\&#1048;&#1085;&#1085;&#1086;&#1074;&#1072;%20&#1082;&#1086;&#1085;&#1089;%20%201%20&#1082;&#1074;%202013%20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С анализ"/>
      <sheetName val="связанные стороны"/>
      <sheetName val="ОДДС"/>
      <sheetName val="ОСВ"/>
      <sheetName val="зачет"/>
      <sheetName val="Баланс"/>
      <sheetName val="Активы"/>
      <sheetName val="Обязательства"/>
      <sheetName val="СК"/>
      <sheetName val="ОС"/>
      <sheetName val="дивиденды"/>
      <sheetName val="опу1"/>
      <sheetName val="PL свод"/>
      <sheetName val="анализ"/>
      <sheetName val="Элиминация PL"/>
      <sheetName val="расходы"/>
      <sheetName val="расшифровка PL"/>
      <sheetName val="доля меньшинства"/>
      <sheetName val="резерв"/>
      <sheetName val="баланс свод"/>
      <sheetName val="элиминация баланс"/>
      <sheetName val="Продажа земли"/>
      <sheetName val="элиминация Макта-ICP"/>
      <sheetName val="баланс Макта-ICP"/>
      <sheetName val="баланс АСА"/>
      <sheetName val="баланс ВС"/>
      <sheetName val="баланс Иннова"/>
      <sheetName val="ОПУ"/>
      <sheetName val="5610"/>
    </sheetNames>
    <sheetDataSet>
      <sheetData sheetId="11">
        <row r="8">
          <cell r="G8">
            <v>284373</v>
          </cell>
        </row>
        <row r="11">
          <cell r="G11">
            <v>8021</v>
          </cell>
        </row>
        <row r="15">
          <cell r="D15">
            <v>7191.20228</v>
          </cell>
        </row>
        <row r="26">
          <cell r="D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5">
      <selection activeCell="A71" sqref="A71"/>
    </sheetView>
  </sheetViews>
  <sheetFormatPr defaultColWidth="9.00390625" defaultRowHeight="12.75" outlineLevelRow="3"/>
  <cols>
    <col min="1" max="1" width="53.25390625" style="29" customWidth="1"/>
    <col min="2" max="2" width="8.25390625" style="29" customWidth="1"/>
    <col min="3" max="3" width="12.375" style="29" customWidth="1"/>
    <col min="4" max="4" width="13.75390625" style="29" customWidth="1"/>
    <col min="5" max="5" width="10.625" style="30" hidden="1" customWidth="1"/>
    <col min="6" max="8" width="0" style="31" hidden="1" customWidth="1"/>
    <col min="9" max="9" width="9.375" style="29" bestFit="1" customWidth="1"/>
    <col min="10" max="16384" width="9.125" style="29" customWidth="1"/>
  </cols>
  <sheetData>
    <row r="1" spans="1:8" s="26" customFormat="1" ht="12.75">
      <c r="A1" s="26" t="s">
        <v>11</v>
      </c>
      <c r="E1" s="27"/>
      <c r="F1" s="28"/>
      <c r="G1" s="28"/>
      <c r="H1" s="28"/>
    </row>
    <row r="2" spans="1:8" s="26" customFormat="1" ht="12.75">
      <c r="A2" s="26" t="s">
        <v>371</v>
      </c>
      <c r="E2" s="27"/>
      <c r="F2" s="28"/>
      <c r="G2" s="28"/>
      <c r="H2" s="28"/>
    </row>
    <row r="3" spans="5:8" s="26" customFormat="1" ht="12.75">
      <c r="E3" s="27"/>
      <c r="F3" s="28"/>
      <c r="G3" s="28"/>
      <c r="H3" s="28"/>
    </row>
    <row r="5" spans="1:8" s="32" customFormat="1" ht="12.75">
      <c r="A5" s="333" t="s">
        <v>129</v>
      </c>
      <c r="B5" s="333"/>
      <c r="C5" s="333"/>
      <c r="D5" s="333"/>
      <c r="E5" s="33"/>
      <c r="F5" s="34"/>
      <c r="G5" s="34"/>
      <c r="H5" s="34"/>
    </row>
    <row r="6" spans="1:8" s="32" customFormat="1" ht="12.75">
      <c r="A6" s="333" t="s">
        <v>372</v>
      </c>
      <c r="B6" s="333"/>
      <c r="C6" s="333"/>
      <c r="D6" s="333"/>
      <c r="E6" s="33"/>
      <c r="F6" s="34"/>
      <c r="G6" s="34"/>
      <c r="H6" s="34"/>
    </row>
    <row r="7" spans="4:8" s="32" customFormat="1" ht="12.75">
      <c r="D7" s="35" t="s">
        <v>62</v>
      </c>
      <c r="E7" s="33"/>
      <c r="F7" s="34"/>
      <c r="G7" s="34"/>
      <c r="H7" s="34"/>
    </row>
    <row r="8" spans="1:4" ht="14.25">
      <c r="A8" s="335" t="s">
        <v>63</v>
      </c>
      <c r="B8" s="336" t="s">
        <v>153</v>
      </c>
      <c r="C8" s="123" t="s">
        <v>64</v>
      </c>
      <c r="D8" s="123" t="s">
        <v>64</v>
      </c>
    </row>
    <row r="9" spans="1:5" ht="15" customHeight="1">
      <c r="A9" s="335"/>
      <c r="B9" s="336"/>
      <c r="C9" s="123" t="s">
        <v>369</v>
      </c>
      <c r="D9" s="123" t="s">
        <v>364</v>
      </c>
      <c r="E9" s="36"/>
    </row>
    <row r="10" spans="1:4" ht="10.5" customHeight="1">
      <c r="A10" s="43" t="s">
        <v>65</v>
      </c>
      <c r="B10" s="48"/>
      <c r="C10" s="85"/>
      <c r="D10" s="85"/>
    </row>
    <row r="11" spans="1:4" ht="15" customHeight="1" outlineLevel="1">
      <c r="A11" s="128" t="s">
        <v>66</v>
      </c>
      <c r="B11" s="48"/>
      <c r="C11" s="85"/>
      <c r="D11" s="85"/>
    </row>
    <row r="12" spans="1:9" ht="15" customHeight="1" outlineLevel="2">
      <c r="A12" s="129" t="s">
        <v>67</v>
      </c>
      <c r="B12" s="124">
        <v>4</v>
      </c>
      <c r="C12" s="86">
        <v>148363.59030999997</v>
      </c>
      <c r="D12" s="86">
        <v>19788</v>
      </c>
      <c r="E12" s="86">
        <v>415425</v>
      </c>
      <c r="F12" s="86">
        <v>415425</v>
      </c>
      <c r="G12" s="86">
        <v>415425</v>
      </c>
      <c r="H12" s="86">
        <v>415425</v>
      </c>
      <c r="I12" s="89"/>
    </row>
    <row r="13" spans="1:9" ht="28.5" customHeight="1" outlineLevel="2">
      <c r="A13" s="332" t="s">
        <v>382</v>
      </c>
      <c r="B13" s="124">
        <v>5</v>
      </c>
      <c r="C13" s="86">
        <v>9217.019780000002</v>
      </c>
      <c r="D13" s="86">
        <v>197717</v>
      </c>
      <c r="E13" s="38"/>
      <c r="F13" s="39"/>
      <c r="I13" s="89"/>
    </row>
    <row r="14" spans="1:9" ht="15" customHeight="1" outlineLevel="2">
      <c r="A14" s="129" t="s">
        <v>68</v>
      </c>
      <c r="B14" s="124">
        <v>6</v>
      </c>
      <c r="C14" s="86">
        <v>1937643.4761300003</v>
      </c>
      <c r="D14" s="86">
        <v>2537185</v>
      </c>
      <c r="E14" s="38"/>
      <c r="F14" s="39"/>
      <c r="I14" s="89"/>
    </row>
    <row r="15" spans="1:9" ht="15" customHeight="1" outlineLevel="2">
      <c r="A15" s="129" t="s">
        <v>69</v>
      </c>
      <c r="B15" s="124">
        <v>7</v>
      </c>
      <c r="C15" s="86">
        <v>0</v>
      </c>
      <c r="D15" s="86">
        <v>47220</v>
      </c>
      <c r="E15" s="38"/>
      <c r="F15" s="39"/>
      <c r="I15" s="89"/>
    </row>
    <row r="16" spans="1:9" ht="15" customHeight="1" hidden="1" outlineLevel="2">
      <c r="A16" s="129" t="s">
        <v>154</v>
      </c>
      <c r="B16" s="124"/>
      <c r="C16" s="86"/>
      <c r="D16" s="86"/>
      <c r="E16" s="86">
        <v>100076</v>
      </c>
      <c r="F16" s="86">
        <v>100076</v>
      </c>
      <c r="G16" s="86">
        <v>100076</v>
      </c>
      <c r="H16" s="86">
        <v>100076</v>
      </c>
      <c r="I16" s="89"/>
    </row>
    <row r="17" spans="1:9" ht="15" customHeight="1" outlineLevel="2">
      <c r="A17" s="129" t="s">
        <v>70</v>
      </c>
      <c r="B17" s="124">
        <v>8</v>
      </c>
      <c r="C17" s="86">
        <v>6925.04888</v>
      </c>
      <c r="D17" s="86">
        <v>23587</v>
      </c>
      <c r="E17" s="38"/>
      <c r="F17" s="39"/>
      <c r="I17" s="89"/>
    </row>
    <row r="18" spans="1:9" ht="15" customHeight="1" hidden="1" outlineLevel="2">
      <c r="A18" s="129" t="s">
        <v>130</v>
      </c>
      <c r="B18" s="124"/>
      <c r="C18" s="86"/>
      <c r="D18" s="86"/>
      <c r="E18" s="38"/>
      <c r="F18" s="39"/>
      <c r="I18" s="89"/>
    </row>
    <row r="19" spans="1:9" ht="15" customHeight="1" outlineLevel="2">
      <c r="A19" s="129" t="s">
        <v>71</v>
      </c>
      <c r="B19" s="124">
        <v>9</v>
      </c>
      <c r="C19" s="86">
        <v>35564.46848</v>
      </c>
      <c r="D19" s="86">
        <v>15877</v>
      </c>
      <c r="E19" s="38"/>
      <c r="F19" s="39"/>
      <c r="I19" s="89"/>
    </row>
    <row r="20" spans="1:9" ht="15" customHeight="1" outlineLevel="1">
      <c r="A20" s="128" t="s">
        <v>72</v>
      </c>
      <c r="B20" s="125"/>
      <c r="C20" s="49">
        <f>SUM(C12:C19)</f>
        <v>2137713.6035800003</v>
      </c>
      <c r="D20" s="49">
        <f>SUM(D12:D19)</f>
        <v>2841374</v>
      </c>
      <c r="E20" s="38"/>
      <c r="F20" s="39"/>
      <c r="I20" s="89"/>
    </row>
    <row r="21" spans="1:9" ht="15" customHeight="1" outlineLevel="1">
      <c r="A21" s="128" t="s">
        <v>73</v>
      </c>
      <c r="B21" s="48"/>
      <c r="C21" s="85"/>
      <c r="D21" s="85"/>
      <c r="E21" s="38"/>
      <c r="F21" s="39"/>
      <c r="I21" s="89"/>
    </row>
    <row r="22" spans="1:9" ht="15" customHeight="1" outlineLevel="2">
      <c r="A22" s="129" t="s">
        <v>74</v>
      </c>
      <c r="B22" s="124">
        <v>10</v>
      </c>
      <c r="C22" s="86">
        <v>15033.15761</v>
      </c>
      <c r="D22" s="86">
        <v>15249</v>
      </c>
      <c r="E22" s="38"/>
      <c r="F22" s="39"/>
      <c r="I22" s="89"/>
    </row>
    <row r="23" spans="1:9" ht="15" customHeight="1" outlineLevel="2">
      <c r="A23" s="129" t="s">
        <v>52</v>
      </c>
      <c r="B23" s="124"/>
      <c r="C23" s="86">
        <v>-0.11654000170528889</v>
      </c>
      <c r="D23" s="86"/>
      <c r="E23" s="38"/>
      <c r="F23" s="39"/>
      <c r="I23" s="89"/>
    </row>
    <row r="24" spans="1:9" ht="15" customHeight="1" outlineLevel="2">
      <c r="A24" s="129" t="s">
        <v>75</v>
      </c>
      <c r="B24" s="124">
        <v>11</v>
      </c>
      <c r="C24" s="86">
        <v>8654431.86979</v>
      </c>
      <c r="D24" s="86">
        <v>8817340</v>
      </c>
      <c r="E24" s="38"/>
      <c r="F24" s="39"/>
      <c r="I24" s="89"/>
    </row>
    <row r="25" spans="1:9" ht="15" customHeight="1" outlineLevel="2">
      <c r="A25" s="129" t="s">
        <v>76</v>
      </c>
      <c r="B25" s="124">
        <v>12</v>
      </c>
      <c r="C25" s="86">
        <v>190620.87183000002</v>
      </c>
      <c r="D25" s="86">
        <v>205011</v>
      </c>
      <c r="E25" s="38"/>
      <c r="F25" s="39"/>
      <c r="I25" s="89"/>
    </row>
    <row r="26" spans="1:9" ht="15" customHeight="1" outlineLevel="2">
      <c r="A26" s="129" t="s">
        <v>77</v>
      </c>
      <c r="B26" s="124">
        <v>13</v>
      </c>
      <c r="C26" s="86">
        <v>158.125</v>
      </c>
      <c r="D26" s="86">
        <v>189</v>
      </c>
      <c r="E26" s="38"/>
      <c r="F26" s="39"/>
      <c r="I26" s="89"/>
    </row>
    <row r="27" spans="1:9" ht="15" customHeight="1" outlineLevel="2">
      <c r="A27" s="129" t="s">
        <v>127</v>
      </c>
      <c r="B27" s="124">
        <v>14</v>
      </c>
      <c r="C27" s="86">
        <v>3956771</v>
      </c>
      <c r="D27" s="86"/>
      <c r="E27" s="38"/>
      <c r="F27" s="39"/>
      <c r="I27" s="89"/>
    </row>
    <row r="28" spans="1:9" ht="15" customHeight="1" hidden="1" outlineLevel="2">
      <c r="A28" s="129" t="s">
        <v>183</v>
      </c>
      <c r="B28" s="124"/>
      <c r="C28" s="86"/>
      <c r="D28" s="86"/>
      <c r="E28" s="38"/>
      <c r="F28" s="39"/>
      <c r="I28" s="89"/>
    </row>
    <row r="29" spans="1:9" ht="15" customHeight="1" outlineLevel="2">
      <c r="A29" s="129" t="s">
        <v>158</v>
      </c>
      <c r="B29" s="124"/>
      <c r="C29" s="86">
        <v>196045.265</v>
      </c>
      <c r="D29" s="86">
        <v>196045</v>
      </c>
      <c r="E29" s="38"/>
      <c r="F29" s="39"/>
      <c r="I29" s="89"/>
    </row>
    <row r="30" spans="1:9" ht="15" customHeight="1" hidden="1" outlineLevel="2">
      <c r="A30" s="129" t="s">
        <v>183</v>
      </c>
      <c r="B30" s="124"/>
      <c r="C30" s="86"/>
      <c r="D30" s="86"/>
      <c r="E30" s="38"/>
      <c r="F30" s="39"/>
      <c r="I30" s="89"/>
    </row>
    <row r="31" spans="1:9" ht="15" customHeight="1" outlineLevel="1" collapsed="1">
      <c r="A31" s="128" t="s">
        <v>78</v>
      </c>
      <c r="B31" s="125"/>
      <c r="C31" s="49">
        <f>SUM(C22:C30)</f>
        <v>13013060.172689999</v>
      </c>
      <c r="D31" s="49">
        <f>SUM(D22:D29)</f>
        <v>9233834</v>
      </c>
      <c r="I31" s="89"/>
    </row>
    <row r="32" spans="1:9" ht="15" customHeight="1">
      <c r="A32" s="128" t="s">
        <v>79</v>
      </c>
      <c r="B32" s="48"/>
      <c r="C32" s="49">
        <f>C31+C20</f>
        <v>15150773.776269998</v>
      </c>
      <c r="D32" s="49">
        <f>D31+D20</f>
        <v>12075208</v>
      </c>
      <c r="E32" s="40"/>
      <c r="I32" s="89"/>
    </row>
    <row r="33" spans="1:9" ht="15" customHeight="1">
      <c r="A33" s="128" t="s">
        <v>385</v>
      </c>
      <c r="B33" s="48"/>
      <c r="C33" s="85"/>
      <c r="D33" s="85"/>
      <c r="I33" s="89"/>
    </row>
    <row r="34" spans="1:9" ht="15" customHeight="1" outlineLevel="1">
      <c r="A34" s="128" t="s">
        <v>80</v>
      </c>
      <c r="B34" s="125"/>
      <c r="C34" s="85"/>
      <c r="D34" s="85"/>
      <c r="I34" s="89"/>
    </row>
    <row r="35" spans="1:9" ht="15" customHeight="1" outlineLevel="1">
      <c r="A35" s="129" t="s">
        <v>179</v>
      </c>
      <c r="B35" s="124">
        <v>15</v>
      </c>
      <c r="C35" s="86">
        <v>0</v>
      </c>
      <c r="D35" s="86">
        <v>13833</v>
      </c>
      <c r="I35" s="89"/>
    </row>
    <row r="36" spans="1:9" ht="15" customHeight="1" outlineLevel="1">
      <c r="A36" s="129" t="s">
        <v>213</v>
      </c>
      <c r="B36" s="124">
        <v>21</v>
      </c>
      <c r="C36" s="86">
        <v>74955.58039</v>
      </c>
      <c r="D36" s="86">
        <v>10652</v>
      </c>
      <c r="I36" s="89"/>
    </row>
    <row r="37" spans="1:9" ht="15" customHeight="1" outlineLevel="2">
      <c r="A37" s="129" t="s">
        <v>81</v>
      </c>
      <c r="B37" s="124">
        <v>16</v>
      </c>
      <c r="C37" s="86">
        <v>533.7375599999999</v>
      </c>
      <c r="D37" s="86">
        <v>1529</v>
      </c>
      <c r="I37" s="89"/>
    </row>
    <row r="38" spans="1:9" ht="15" customHeight="1" outlineLevel="2">
      <c r="A38" s="129" t="s">
        <v>49</v>
      </c>
      <c r="B38" s="124">
        <v>17</v>
      </c>
      <c r="C38" s="86">
        <v>369.23589000000004</v>
      </c>
      <c r="D38" s="86">
        <v>341</v>
      </c>
      <c r="I38" s="89"/>
    </row>
    <row r="39" spans="1:9" ht="15" customHeight="1" outlineLevel="2">
      <c r="A39" s="129" t="s">
        <v>82</v>
      </c>
      <c r="B39" s="124">
        <v>18</v>
      </c>
      <c r="C39" s="86">
        <v>3576342.130120001</v>
      </c>
      <c r="D39" s="86">
        <v>204663</v>
      </c>
      <c r="I39" s="89"/>
    </row>
    <row r="40" spans="1:9" ht="15" customHeight="1" outlineLevel="2">
      <c r="A40" s="129" t="s">
        <v>83</v>
      </c>
      <c r="B40" s="124">
        <v>19</v>
      </c>
      <c r="C40" s="86">
        <v>33186.39529999998</v>
      </c>
      <c r="D40" s="86">
        <v>4076</v>
      </c>
      <c r="I40" s="89"/>
    </row>
    <row r="41" spans="1:9" ht="15" customHeight="1" outlineLevel="1">
      <c r="A41" s="129" t="s">
        <v>84</v>
      </c>
      <c r="B41" s="124">
        <v>20</v>
      </c>
      <c r="C41" s="86">
        <v>1167.14794</v>
      </c>
      <c r="D41" s="86">
        <v>977</v>
      </c>
      <c r="I41" s="89"/>
    </row>
    <row r="42" spans="1:9" ht="15" customHeight="1" outlineLevel="1">
      <c r="A42" s="128" t="s">
        <v>85</v>
      </c>
      <c r="B42" s="125"/>
      <c r="C42" s="49">
        <f>SUM(C35:C41)</f>
        <v>3686554.227200001</v>
      </c>
      <c r="D42" s="49">
        <f>SUM(D35:D41)</f>
        <v>236071</v>
      </c>
      <c r="I42" s="89"/>
    </row>
    <row r="43" spans="1:9" ht="15" customHeight="1" outlineLevel="2">
      <c r="A43" s="128" t="s">
        <v>86</v>
      </c>
      <c r="B43" s="48"/>
      <c r="C43" s="85"/>
      <c r="D43" s="49"/>
      <c r="I43" s="89"/>
    </row>
    <row r="44" spans="1:9" ht="15" customHeight="1" outlineLevel="2">
      <c r="A44" s="129" t="s">
        <v>177</v>
      </c>
      <c r="B44" s="126">
        <v>15</v>
      </c>
      <c r="C44" s="86">
        <v>0</v>
      </c>
      <c r="D44" s="86">
        <v>729340</v>
      </c>
      <c r="I44" s="89"/>
    </row>
    <row r="45" spans="1:9" ht="15" customHeight="1" hidden="1" outlineLevel="2">
      <c r="A45" s="129" t="s">
        <v>87</v>
      </c>
      <c r="B45" s="124"/>
      <c r="C45" s="87"/>
      <c r="D45" s="86"/>
      <c r="I45" s="89"/>
    </row>
    <row r="46" spans="1:10" ht="15" customHeight="1" outlineLevel="1" collapsed="1">
      <c r="A46" s="129" t="s">
        <v>88</v>
      </c>
      <c r="B46" s="124"/>
      <c r="C46" s="86">
        <v>1502060</v>
      </c>
      <c r="D46" s="86">
        <v>1503200</v>
      </c>
      <c r="I46" s="89"/>
      <c r="J46" s="56"/>
    </row>
    <row r="47" spans="1:10" ht="15" customHeight="1" outlineLevel="1">
      <c r="A47" s="129" t="s">
        <v>200</v>
      </c>
      <c r="B47" s="124">
        <v>21</v>
      </c>
      <c r="C47" s="86">
        <v>3036066.2261099997</v>
      </c>
      <c r="D47" s="86">
        <v>3031953</v>
      </c>
      <c r="I47" s="89"/>
      <c r="J47" s="56"/>
    </row>
    <row r="48" spans="1:9" ht="15" customHeight="1" outlineLevel="1">
      <c r="A48" s="129" t="s">
        <v>205</v>
      </c>
      <c r="B48" s="124"/>
      <c r="C48" s="247"/>
      <c r="D48" s="86"/>
      <c r="I48" s="89"/>
    </row>
    <row r="49" spans="1:9" ht="15" customHeight="1" outlineLevel="1">
      <c r="A49" s="128" t="s">
        <v>89</v>
      </c>
      <c r="B49" s="125"/>
      <c r="C49" s="49">
        <f>SUM(C43:C47)</f>
        <v>4538126.22611</v>
      </c>
      <c r="D49" s="49">
        <f>SUM(D44:D47)</f>
        <v>5264493</v>
      </c>
      <c r="I49" s="89"/>
    </row>
    <row r="50" spans="1:9" ht="15" customHeight="1" outlineLevel="2">
      <c r="A50" s="128" t="s">
        <v>90</v>
      </c>
      <c r="B50" s="48">
        <v>22</v>
      </c>
      <c r="C50" s="85"/>
      <c r="D50" s="85"/>
      <c r="I50" s="89"/>
    </row>
    <row r="51" spans="1:9" ht="15" customHeight="1" outlineLevel="2">
      <c r="A51" s="129" t="s">
        <v>91</v>
      </c>
      <c r="B51" s="124"/>
      <c r="C51" s="86">
        <v>1254281.26671</v>
      </c>
      <c r="D51" s="86">
        <v>1254281</v>
      </c>
      <c r="E51" s="122">
        <v>1254281</v>
      </c>
      <c r="F51" s="37">
        <v>1254281</v>
      </c>
      <c r="G51" s="37">
        <v>1254281</v>
      </c>
      <c r="H51" s="83">
        <v>1254281</v>
      </c>
      <c r="I51" s="89"/>
    </row>
    <row r="52" spans="1:9" ht="15" customHeight="1" hidden="1" outlineLevel="2">
      <c r="A52" s="129" t="s">
        <v>92</v>
      </c>
      <c r="B52" s="124"/>
      <c r="C52" s="86"/>
      <c r="D52" s="86"/>
      <c r="E52" s="122">
        <v>303881</v>
      </c>
      <c r="F52" s="37">
        <v>303881</v>
      </c>
      <c r="G52" s="37">
        <v>303881</v>
      </c>
      <c r="H52" s="83">
        <v>303881</v>
      </c>
      <c r="I52" s="89"/>
    </row>
    <row r="53" spans="1:9" ht="15" customHeight="1" hidden="1" outlineLevel="2">
      <c r="A53" s="129" t="s">
        <v>211</v>
      </c>
      <c r="B53" s="124"/>
      <c r="C53" s="86"/>
      <c r="D53" s="86"/>
      <c r="I53" s="89"/>
    </row>
    <row r="54" spans="1:9" ht="15" customHeight="1" outlineLevel="2">
      <c r="A54" s="129" t="s">
        <v>383</v>
      </c>
      <c r="B54" s="124"/>
      <c r="C54" s="86">
        <v>8405.87442000024</v>
      </c>
      <c r="D54" s="86">
        <v>8406</v>
      </c>
      <c r="E54" s="122">
        <v>23948803</v>
      </c>
      <c r="F54" s="37">
        <v>23948803</v>
      </c>
      <c r="G54" s="37">
        <v>23948803</v>
      </c>
      <c r="H54" s="83">
        <v>23948803</v>
      </c>
      <c r="I54" s="89"/>
    </row>
    <row r="55" spans="1:9" ht="15.75" customHeight="1" outlineLevel="2">
      <c r="A55" s="129" t="s">
        <v>210</v>
      </c>
      <c r="B55" s="124"/>
      <c r="C55" s="88">
        <f>C56+C57</f>
        <v>5663406.28359</v>
      </c>
      <c r="D55" s="88">
        <v>5286861</v>
      </c>
      <c r="E55" s="41">
        <f>C57-D57</f>
        <v>376545.84464</v>
      </c>
      <c r="G55" s="42" t="e">
        <f>C57-#REF!</f>
        <v>#REF!</v>
      </c>
      <c r="I55" s="89"/>
    </row>
    <row r="56" spans="1:10" ht="15.75" customHeight="1" outlineLevel="3">
      <c r="A56" s="129" t="s">
        <v>50</v>
      </c>
      <c r="B56" s="124"/>
      <c r="C56" s="88">
        <v>5286860.43895</v>
      </c>
      <c r="D56" s="88"/>
      <c r="E56" s="41"/>
      <c r="G56" s="42"/>
      <c r="I56" s="89"/>
      <c r="J56" s="250"/>
    </row>
    <row r="57" spans="1:9" ht="15" customHeight="1" outlineLevel="3">
      <c r="A57" s="129" t="s">
        <v>131</v>
      </c>
      <c r="B57" s="124"/>
      <c r="C57" s="88">
        <v>376545.84464</v>
      </c>
      <c r="D57" s="88"/>
      <c r="I57" s="89"/>
    </row>
    <row r="58" spans="1:10" ht="20.25" customHeight="1" outlineLevel="1">
      <c r="A58" s="130" t="s">
        <v>384</v>
      </c>
      <c r="B58" s="124"/>
      <c r="C58" s="86"/>
      <c r="D58" s="86">
        <v>25096</v>
      </c>
      <c r="I58" s="89"/>
      <c r="J58" s="250"/>
    </row>
    <row r="59" spans="1:10" ht="18.75" customHeight="1">
      <c r="A59" s="128" t="s">
        <v>93</v>
      </c>
      <c r="B59" s="125"/>
      <c r="C59" s="49">
        <f>C51+C52+C53+C54+C58+C55</f>
        <v>6926093.4247200005</v>
      </c>
      <c r="D59" s="49">
        <f>D51+D54+D55+D58</f>
        <v>6574644</v>
      </c>
      <c r="I59" s="89"/>
      <c r="J59" s="50">
        <f>J44+J55+J57</f>
        <v>0</v>
      </c>
    </row>
    <row r="60" spans="1:9" ht="18.75" customHeight="1">
      <c r="A60" s="128" t="s">
        <v>79</v>
      </c>
      <c r="B60" s="48"/>
      <c r="C60" s="49">
        <f>C59+C49+C42</f>
        <v>15150773.878030002</v>
      </c>
      <c r="D60" s="49">
        <f>D59+D49+D42</f>
        <v>12075208</v>
      </c>
      <c r="I60" s="89"/>
    </row>
    <row r="61" spans="1:9" ht="12.75">
      <c r="A61" s="47"/>
      <c r="B61" s="48"/>
      <c r="C61" s="49"/>
      <c r="D61" s="49"/>
      <c r="E61" s="46"/>
      <c r="F61" s="29"/>
      <c r="G61" s="29"/>
      <c r="H61" s="29"/>
      <c r="I61" s="56"/>
    </row>
    <row r="62" spans="1:10" s="32" customFormat="1" ht="12.75">
      <c r="A62" s="29"/>
      <c r="B62" s="29"/>
      <c r="C62" s="41">
        <f>C60-C32</f>
        <v>0.10176000371575356</v>
      </c>
      <c r="D62" s="49"/>
      <c r="E62" s="33"/>
      <c r="F62" s="34"/>
      <c r="G62" s="34"/>
      <c r="H62" s="34"/>
      <c r="J62" s="59"/>
    </row>
    <row r="63" spans="1:9" s="32" customFormat="1" ht="12.75">
      <c r="A63" s="102" t="s">
        <v>365</v>
      </c>
      <c r="B63" s="84"/>
      <c r="C63" s="334" t="s">
        <v>366</v>
      </c>
      <c r="D63" s="334"/>
      <c r="E63" s="33"/>
      <c r="F63" s="34"/>
      <c r="G63" s="34"/>
      <c r="H63" s="34"/>
      <c r="I63" s="59"/>
    </row>
    <row r="64" spans="1:8" s="32" customFormat="1" ht="12.75">
      <c r="A64" s="29"/>
      <c r="B64" s="84"/>
      <c r="C64" s="42"/>
      <c r="E64" s="33"/>
      <c r="F64" s="34"/>
      <c r="G64" s="34"/>
      <c r="H64" s="34"/>
    </row>
    <row r="65" spans="1:8" s="32" customFormat="1" ht="12.75">
      <c r="A65" s="102" t="s">
        <v>12</v>
      </c>
      <c r="B65" s="84"/>
      <c r="C65" s="334" t="s">
        <v>126</v>
      </c>
      <c r="D65" s="334"/>
      <c r="E65" s="33"/>
      <c r="F65" s="34"/>
      <c r="G65" s="34"/>
      <c r="H65" s="34"/>
    </row>
    <row r="66" spans="1:4" ht="12.75">
      <c r="A66" s="32"/>
      <c r="B66" s="32"/>
      <c r="C66" s="32"/>
      <c r="D66" s="32"/>
    </row>
    <row r="67" spans="3:4" ht="12.75">
      <c r="C67" s="56"/>
      <c r="D67" s="56"/>
    </row>
    <row r="68" spans="1:8" ht="12.75">
      <c r="A68" s="44"/>
      <c r="B68" s="44"/>
      <c r="C68" s="44"/>
      <c r="D68" s="127"/>
      <c r="E68" s="44"/>
      <c r="F68" s="44"/>
      <c r="G68" s="44"/>
      <c r="H68" s="44"/>
    </row>
  </sheetData>
  <sheetProtection/>
  <mergeCells count="6">
    <mergeCell ref="A5:D5"/>
    <mergeCell ref="A6:D6"/>
    <mergeCell ref="C63:D63"/>
    <mergeCell ref="C65:D65"/>
    <mergeCell ref="A8:A9"/>
    <mergeCell ref="B8:B9"/>
  </mergeCells>
  <printOptions/>
  <pageMargins left="0.7874015748031497" right="0" top="0" bottom="0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5">
      <selection activeCell="C57" sqref="C57"/>
    </sheetView>
  </sheetViews>
  <sheetFormatPr defaultColWidth="9.00390625" defaultRowHeight="12.75"/>
  <cols>
    <col min="1" max="1" width="1.00390625" style="0" customWidth="1"/>
    <col min="2" max="2" width="55.25390625" style="0" customWidth="1"/>
    <col min="3" max="3" width="7.125" style="0" customWidth="1"/>
    <col min="4" max="4" width="15.75390625" style="0" customWidth="1"/>
    <col min="5" max="6" width="15.625" style="0" hidden="1" customWidth="1"/>
    <col min="7" max="7" width="16.125" style="0" customWidth="1"/>
    <col min="9" max="9" width="10.75390625" style="0" bestFit="1" customWidth="1"/>
  </cols>
  <sheetData>
    <row r="1" spans="2:3" ht="12.75">
      <c r="B1" s="26" t="s">
        <v>11</v>
      </c>
      <c r="C1" s="26"/>
    </row>
    <row r="2" spans="2:3" ht="12.75">
      <c r="B2" s="26" t="s">
        <v>370</v>
      </c>
      <c r="C2" s="26"/>
    </row>
    <row r="3" spans="2:4" ht="30" customHeight="1">
      <c r="B3" s="337" t="s">
        <v>376</v>
      </c>
      <c r="C3" s="337"/>
      <c r="D3" s="45"/>
    </row>
    <row r="4" spans="2:7" ht="12.75">
      <c r="B4" s="58"/>
      <c r="C4" s="64"/>
      <c r="G4" s="35" t="s">
        <v>62</v>
      </c>
    </row>
    <row r="5" spans="2:7" ht="30" customHeight="1">
      <c r="B5" s="65" t="s">
        <v>160</v>
      </c>
      <c r="C5" s="66" t="s">
        <v>175</v>
      </c>
      <c r="D5" s="67" t="s">
        <v>377</v>
      </c>
      <c r="E5" s="67" t="s">
        <v>180</v>
      </c>
      <c r="F5" s="67" t="s">
        <v>193</v>
      </c>
      <c r="G5" s="67" t="s">
        <v>378</v>
      </c>
    </row>
    <row r="6" spans="2:7" ht="19.5" customHeight="1">
      <c r="B6" s="68" t="s">
        <v>197</v>
      </c>
      <c r="C6" s="76">
        <v>23</v>
      </c>
      <c r="D6" s="80">
        <v>169435.79666000002</v>
      </c>
      <c r="E6" s="80">
        <v>88478.82193</v>
      </c>
      <c r="F6" s="80">
        <f>D6-E6</f>
        <v>80956.97473000002</v>
      </c>
      <c r="G6" s="80">
        <v>199456</v>
      </c>
    </row>
    <row r="7" spans="2:7" ht="19.5" customHeight="1" hidden="1">
      <c r="B7" s="68" t="s">
        <v>161</v>
      </c>
      <c r="C7" s="76"/>
      <c r="D7" s="81"/>
      <c r="E7" s="81"/>
      <c r="F7" s="80">
        <f>D7-E7</f>
        <v>0</v>
      </c>
      <c r="G7" s="80">
        <f>2252+6</f>
        <v>2258</v>
      </c>
    </row>
    <row r="8" spans="2:7" ht="19.5" customHeight="1" hidden="1">
      <c r="B8" s="71" t="s">
        <v>162</v>
      </c>
      <c r="C8" s="76"/>
      <c r="D8" s="82">
        <v>169435.79666000002</v>
      </c>
      <c r="E8" s="82">
        <f>E6-E7</f>
        <v>88478.82193</v>
      </c>
      <c r="F8" s="82">
        <f>F6-F7</f>
        <v>80956.97473000002</v>
      </c>
      <c r="G8" s="80">
        <f>74+2912</f>
        <v>2986</v>
      </c>
    </row>
    <row r="9" spans="2:7" ht="22.5" customHeight="1">
      <c r="B9" s="68" t="s">
        <v>174</v>
      </c>
      <c r="C9" s="76"/>
      <c r="D9" s="80">
        <v>371.9714199998416</v>
      </c>
      <c r="E9" s="80">
        <f>2252+6</f>
        <v>2258</v>
      </c>
      <c r="F9" s="80">
        <f aca="true" t="shared" si="0" ref="F9:F21">D9-E9</f>
        <v>-1886.0285800001584</v>
      </c>
      <c r="G9" s="80">
        <v>1414</v>
      </c>
    </row>
    <row r="10" spans="2:7" ht="24.75" customHeight="1">
      <c r="B10" s="132" t="s">
        <v>386</v>
      </c>
      <c r="C10" s="76"/>
      <c r="D10" s="80"/>
      <c r="E10" s="80">
        <v>74</v>
      </c>
      <c r="F10" s="80">
        <f t="shared" si="0"/>
        <v>-74</v>
      </c>
      <c r="G10" s="80">
        <v>920533</v>
      </c>
    </row>
    <row r="11" spans="2:7" ht="19.5" customHeight="1" hidden="1">
      <c r="B11" s="68" t="s">
        <v>362</v>
      </c>
      <c r="C11" s="76"/>
      <c r="D11" s="80"/>
      <c r="E11" s="80">
        <v>16350</v>
      </c>
      <c r="F11" s="80">
        <f t="shared" si="0"/>
        <v>-16350</v>
      </c>
      <c r="G11" s="80"/>
    </row>
    <row r="12" spans="2:7" ht="19.5" customHeight="1">
      <c r="B12" s="68" t="s">
        <v>163</v>
      </c>
      <c r="C12" s="76"/>
      <c r="D12" s="80">
        <v>35225.95586</v>
      </c>
      <c r="E12" s="80">
        <v>2912</v>
      </c>
      <c r="F12" s="80">
        <f t="shared" si="0"/>
        <v>32313.955860000002</v>
      </c>
      <c r="G12" s="80">
        <v>47739</v>
      </c>
    </row>
    <row r="13" spans="2:7" ht="19.5" customHeight="1">
      <c r="B13" s="68" t="s">
        <v>164</v>
      </c>
      <c r="C13" s="76">
        <v>24</v>
      </c>
      <c r="D13" s="80">
        <v>4479.921619999994</v>
      </c>
      <c r="E13" s="80">
        <f>14007+6611</f>
        <v>20618</v>
      </c>
      <c r="F13" s="80">
        <f t="shared" si="0"/>
        <v>-16138.078380000006</v>
      </c>
      <c r="G13" s="80">
        <v>291642</v>
      </c>
    </row>
    <row r="14" spans="2:7" ht="19.5" customHeight="1">
      <c r="B14" s="131" t="s">
        <v>194</v>
      </c>
      <c r="C14" s="76"/>
      <c r="D14" s="100">
        <f>D6+D9+D10+D11+D13+D12</f>
        <v>209513.64555999986</v>
      </c>
      <c r="E14" s="100">
        <f>SUM(E6:E13)</f>
        <v>219169.64386</v>
      </c>
      <c r="F14" s="100">
        <f>SUM(F6:F13)</f>
        <v>159779.79835999984</v>
      </c>
      <c r="G14" s="100">
        <f>G6+G9+G10+G11+G13+G12+1</f>
        <v>1460785</v>
      </c>
    </row>
    <row r="15" spans="2:7" ht="19.5" customHeight="1">
      <c r="B15" s="68" t="s">
        <v>165</v>
      </c>
      <c r="C15" s="76">
        <v>25</v>
      </c>
      <c r="D15" s="80">
        <v>323</v>
      </c>
      <c r="E15" s="80">
        <v>140</v>
      </c>
      <c r="F15" s="80">
        <f t="shared" si="0"/>
        <v>183</v>
      </c>
      <c r="G15" s="80">
        <v>4193</v>
      </c>
    </row>
    <row r="16" spans="2:7" ht="19.5" customHeight="1">
      <c r="B16" s="68" t="s">
        <v>166</v>
      </c>
      <c r="C16" s="76">
        <v>26</v>
      </c>
      <c r="D16" s="80">
        <v>127098.62022000001</v>
      </c>
      <c r="E16" s="80">
        <v>61133</v>
      </c>
      <c r="F16" s="80">
        <f t="shared" si="0"/>
        <v>65965.62022000001</v>
      </c>
      <c r="G16" s="80">
        <v>213259</v>
      </c>
    </row>
    <row r="17" spans="2:7" ht="19.5" customHeight="1">
      <c r="B17" s="68" t="s">
        <v>167</v>
      </c>
      <c r="C17" s="76">
        <v>27</v>
      </c>
      <c r="D17" s="80">
        <v>309824.43429999996</v>
      </c>
      <c r="E17" s="80">
        <v>54972</v>
      </c>
      <c r="F17" s="80">
        <f t="shared" si="0"/>
        <v>254852.43429999996</v>
      </c>
      <c r="G17" s="80">
        <v>277429</v>
      </c>
    </row>
    <row r="18" spans="2:7" ht="19.5" customHeight="1">
      <c r="B18" s="68" t="s">
        <v>196</v>
      </c>
      <c r="C18" s="76"/>
      <c r="D18" s="80">
        <v>-183.88553000000002</v>
      </c>
      <c r="E18" s="80">
        <f>85-19</f>
        <v>66</v>
      </c>
      <c r="F18" s="80">
        <f t="shared" si="0"/>
        <v>-249.88553000000002</v>
      </c>
      <c r="G18" s="80">
        <v>627</v>
      </c>
    </row>
    <row r="19" spans="2:7" ht="24.75" customHeight="1">
      <c r="B19" s="132" t="s">
        <v>387</v>
      </c>
      <c r="C19" s="69"/>
      <c r="D19" s="80">
        <v>158220.39061000003</v>
      </c>
      <c r="E19" s="80">
        <v>3678</v>
      </c>
      <c r="F19" s="80">
        <f t="shared" si="0"/>
        <v>154542.39061000003</v>
      </c>
      <c r="G19" s="80"/>
    </row>
    <row r="20" spans="2:7" ht="19.5" customHeight="1">
      <c r="B20" s="68" t="s">
        <v>361</v>
      </c>
      <c r="C20" s="69"/>
      <c r="D20" s="80">
        <v>19742.818870000192</v>
      </c>
      <c r="E20" s="80">
        <v>20711</v>
      </c>
      <c r="F20" s="80">
        <f t="shared" si="0"/>
        <v>-968.181129999808</v>
      </c>
      <c r="G20" s="80">
        <v>947504</v>
      </c>
    </row>
    <row r="21" spans="2:7" ht="19.5" customHeight="1">
      <c r="B21" s="68" t="s">
        <v>168</v>
      </c>
      <c r="C21" s="69">
        <v>28</v>
      </c>
      <c r="D21" s="80">
        <v>-775857.13955</v>
      </c>
      <c r="E21" s="72">
        <f>19047-47-697</f>
        <v>18303</v>
      </c>
      <c r="F21" s="98">
        <f t="shared" si="0"/>
        <v>-794160.13955</v>
      </c>
      <c r="G21" s="80">
        <v>36130</v>
      </c>
    </row>
    <row r="22" spans="2:7" ht="19.5" customHeight="1">
      <c r="B22" s="131" t="s">
        <v>195</v>
      </c>
      <c r="C22" s="69"/>
      <c r="D22" s="100">
        <f>D15+D16+D17+D18+D19+D20+D21</f>
        <v>-160831.76107999973</v>
      </c>
      <c r="E22" s="133"/>
      <c r="F22" s="98"/>
      <c r="G22" s="100">
        <f>G15+G16+G17+G18+G19+G20+G21</f>
        <v>1479142</v>
      </c>
    </row>
    <row r="23" spans="2:7" ht="19.5" customHeight="1">
      <c r="B23" s="71" t="s">
        <v>169</v>
      </c>
      <c r="C23" s="69"/>
      <c r="D23" s="98">
        <f>D14-D22</f>
        <v>370345.4066399996</v>
      </c>
      <c r="E23" s="73">
        <f>E8+E9+E10+E11+E12+E13-E15-E16-E17-E18-E19-E21-E20</f>
        <v>-28312.178069999994</v>
      </c>
      <c r="F23" s="98">
        <f>F8+F9+F10+F11+F12+F13-F15-F16-F17-F18-F19-F20-F21</f>
        <v>398657.5847099996</v>
      </c>
      <c r="G23" s="75">
        <f>G14-G22</f>
        <v>-18357</v>
      </c>
    </row>
    <row r="24" spans="2:7" ht="19.5" customHeight="1">
      <c r="B24" s="68" t="s">
        <v>357</v>
      </c>
      <c r="C24" s="69"/>
      <c r="D24" s="135"/>
      <c r="E24" s="70"/>
      <c r="F24" s="70"/>
      <c r="G24" s="61"/>
    </row>
    <row r="25" spans="2:7" ht="19.5" customHeight="1">
      <c r="B25" s="71" t="s">
        <v>170</v>
      </c>
      <c r="C25" s="69"/>
      <c r="D25" s="98">
        <f>D23+D24</f>
        <v>370345.4066399996</v>
      </c>
      <c r="E25" s="73">
        <f>E23</f>
        <v>-28312.178069999994</v>
      </c>
      <c r="F25" s="98">
        <f>F23</f>
        <v>398657.5847099996</v>
      </c>
      <c r="G25" s="75">
        <f>G23+G24</f>
        <v>-18357</v>
      </c>
    </row>
    <row r="26" spans="2:7" ht="19.5" customHeight="1">
      <c r="B26" s="68" t="s">
        <v>171</v>
      </c>
      <c r="C26" s="69"/>
      <c r="D26" s="249">
        <v>191.82799999999997</v>
      </c>
      <c r="E26" s="70"/>
      <c r="F26" s="70"/>
      <c r="G26" s="61"/>
    </row>
    <row r="27" spans="2:7" ht="18.75" customHeight="1">
      <c r="B27" s="71" t="s">
        <v>172</v>
      </c>
      <c r="C27" s="69"/>
      <c r="D27" s="98">
        <f>D25-D26</f>
        <v>370153.5786399996</v>
      </c>
      <c r="E27" s="73">
        <f>E25</f>
        <v>-28312.178069999994</v>
      </c>
      <c r="F27" s="98">
        <f>F25</f>
        <v>398657.5847099996</v>
      </c>
      <c r="G27" s="75">
        <f>G25+G26</f>
        <v>-18357</v>
      </c>
    </row>
    <row r="28" spans="2:7" ht="19.5" customHeight="1">
      <c r="B28" s="68" t="s">
        <v>176</v>
      </c>
      <c r="C28" s="69"/>
      <c r="D28" s="90"/>
      <c r="E28" s="99">
        <v>20633</v>
      </c>
      <c r="F28" s="80">
        <f>D28-E28</f>
        <v>-20633</v>
      </c>
      <c r="G28" s="99">
        <v>-3692</v>
      </c>
    </row>
    <row r="29" spans="2:7" ht="19.5" customHeight="1">
      <c r="B29" s="71" t="s">
        <v>173</v>
      </c>
      <c r="C29" s="69"/>
      <c r="D29" s="98">
        <f>D27-D28</f>
        <v>370153.5786399996</v>
      </c>
      <c r="E29" s="73">
        <f>E27-E28</f>
        <v>-48945.178069999994</v>
      </c>
      <c r="F29" s="98">
        <f>F27-F28</f>
        <v>419290.5847099996</v>
      </c>
      <c r="G29" s="75">
        <f>G27-G28</f>
        <v>-14665</v>
      </c>
    </row>
    <row r="30" spans="2:4" ht="19.5" customHeight="1" hidden="1">
      <c r="B30" s="71"/>
      <c r="C30" s="69"/>
      <c r="D30" s="74"/>
    </row>
    <row r="31" spans="2:3" ht="12.75" hidden="1">
      <c r="B31" s="58"/>
      <c r="C31" s="58"/>
    </row>
    <row r="32" spans="2:7" ht="12.75" hidden="1">
      <c r="B32" s="78" t="s">
        <v>94</v>
      </c>
      <c r="C32" s="84"/>
      <c r="D32" s="334" t="s">
        <v>125</v>
      </c>
      <c r="E32" s="334"/>
      <c r="F32" s="334"/>
      <c r="G32" s="334"/>
    </row>
    <row r="33" spans="2:4" ht="12.75" hidden="1">
      <c r="B33" s="29"/>
      <c r="C33" s="84"/>
      <c r="D33" s="42"/>
    </row>
    <row r="34" spans="2:7" ht="12.75" hidden="1">
      <c r="B34" s="78" t="s">
        <v>12</v>
      </c>
      <c r="C34" s="84"/>
      <c r="D34" s="334" t="s">
        <v>126</v>
      </c>
      <c r="E34" s="334"/>
      <c r="F34" s="334"/>
      <c r="G34" s="334"/>
    </row>
    <row r="35" ht="12.75" hidden="1">
      <c r="I35" s="57"/>
    </row>
    <row r="36" ht="12.75" hidden="1"/>
    <row r="37" ht="12.75" hidden="1"/>
    <row r="38" ht="15.75" customHeight="1" hidden="1">
      <c r="D38" s="91"/>
    </row>
    <row r="39" spans="2:4" ht="12.75" customHeight="1" hidden="1">
      <c r="B39" s="338" t="s">
        <v>53</v>
      </c>
      <c r="C39" s="338"/>
      <c r="D39" s="338"/>
    </row>
    <row r="40" spans="2:4" ht="12.75" customHeight="1" hidden="1">
      <c r="B40" s="91" t="s">
        <v>354</v>
      </c>
      <c r="C40" s="91"/>
      <c r="D40" s="91"/>
    </row>
    <row r="41" spans="2:7" ht="13.5" customHeight="1" hidden="1">
      <c r="B41" s="93"/>
      <c r="C41" s="92" t="s">
        <v>54</v>
      </c>
      <c r="D41" s="93" t="s">
        <v>355</v>
      </c>
      <c r="G41" s="93" t="s">
        <v>356</v>
      </c>
    </row>
    <row r="42" spans="2:7" ht="9.75" customHeight="1" hidden="1">
      <c r="B42" s="94" t="s">
        <v>55</v>
      </c>
      <c r="C42" s="95"/>
      <c r="D42" s="90">
        <f>D27</f>
        <v>370153.5786399996</v>
      </c>
      <c r="G42" s="99">
        <f>G27</f>
        <v>-18357</v>
      </c>
    </row>
    <row r="43" spans="2:4" ht="9.75" customHeight="1" hidden="1">
      <c r="B43" s="96" t="s">
        <v>56</v>
      </c>
      <c r="C43" s="95"/>
      <c r="D43" s="90"/>
    </row>
    <row r="44" spans="2:4" ht="9.75" customHeight="1" hidden="1">
      <c r="B44" s="96" t="s">
        <v>57</v>
      </c>
      <c r="C44" s="95"/>
      <c r="D44" s="90"/>
    </row>
    <row r="45" spans="2:4" ht="9.75" customHeight="1" hidden="1">
      <c r="B45" s="96" t="s">
        <v>58</v>
      </c>
      <c r="C45" s="95"/>
      <c r="D45" s="90"/>
    </row>
    <row r="46" spans="2:4" ht="9.75" customHeight="1" hidden="1">
      <c r="B46" s="95" t="s">
        <v>59</v>
      </c>
      <c r="C46" s="95"/>
      <c r="D46" s="90"/>
    </row>
    <row r="47" spans="2:7" ht="19.5" customHeight="1">
      <c r="B47" s="97" t="s">
        <v>358</v>
      </c>
      <c r="C47" s="94"/>
      <c r="D47" s="98">
        <v>6392</v>
      </c>
      <c r="G47" s="99">
        <v>-8738</v>
      </c>
    </row>
    <row r="48" spans="2:9" ht="19.5" customHeight="1">
      <c r="B48" s="97" t="s">
        <v>359</v>
      </c>
      <c r="C48" s="94"/>
      <c r="D48" s="98">
        <f>D42+D47+D43</f>
        <v>376545.5786399996</v>
      </c>
      <c r="E48" s="57"/>
      <c r="F48" s="57"/>
      <c r="G48" s="99">
        <f>G42+G47</f>
        <v>-27095</v>
      </c>
      <c r="I48" s="137"/>
    </row>
    <row r="49" spans="2:7" ht="19.5" customHeight="1">
      <c r="B49" s="96" t="s">
        <v>60</v>
      </c>
      <c r="C49" s="95"/>
      <c r="D49" s="99"/>
      <c r="E49" s="57"/>
      <c r="F49" s="57"/>
      <c r="G49" s="99">
        <f>G28</f>
        <v>-3692</v>
      </c>
    </row>
    <row r="50" spans="2:7" ht="19.5" customHeight="1">
      <c r="B50" s="96" t="s">
        <v>199</v>
      </c>
      <c r="C50" s="95"/>
      <c r="D50" s="99">
        <f>D48-D49</f>
        <v>376545.5786399996</v>
      </c>
      <c r="G50" s="99">
        <f>G48-G49</f>
        <v>-23403</v>
      </c>
    </row>
    <row r="52" spans="2:7" ht="12.75">
      <c r="B52" s="102" t="s">
        <v>365</v>
      </c>
      <c r="C52" s="84"/>
      <c r="E52" s="79"/>
      <c r="G52" s="248" t="s">
        <v>366</v>
      </c>
    </row>
    <row r="53" spans="2:7" ht="12.75">
      <c r="B53" s="102"/>
      <c r="C53" s="84"/>
      <c r="E53" s="79"/>
      <c r="G53" s="248"/>
    </row>
    <row r="54" spans="2:7" ht="12.75">
      <c r="B54" s="102" t="s">
        <v>12</v>
      </c>
      <c r="C54" s="84"/>
      <c r="G54" s="248" t="s">
        <v>126</v>
      </c>
    </row>
  </sheetData>
  <sheetProtection/>
  <mergeCells count="4">
    <mergeCell ref="B3:C3"/>
    <mergeCell ref="B39:D39"/>
    <mergeCell ref="D32:G32"/>
    <mergeCell ref="D34:G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37">
      <selection activeCell="B25" sqref="B25:C25"/>
    </sheetView>
  </sheetViews>
  <sheetFormatPr defaultColWidth="9.00390625" defaultRowHeight="12.75" outlineLevelCol="1"/>
  <cols>
    <col min="1" max="1" width="2.625" style="0" customWidth="1"/>
    <col min="2" max="2" width="49.875" style="0" customWidth="1"/>
    <col min="3" max="3" width="19.875" style="0" customWidth="1"/>
    <col min="4" max="4" width="6.00390625" style="0" customWidth="1"/>
    <col min="5" max="5" width="17.875" style="51" customWidth="1"/>
    <col min="6" max="6" width="15.75390625" style="51" hidden="1" customWidth="1" outlineLevel="1"/>
    <col min="7" max="7" width="16.125" style="0" hidden="1" customWidth="1" outlineLevel="1"/>
    <col min="8" max="8" width="14.375" style="0" hidden="1" customWidth="1" outlineLevel="1"/>
    <col min="9" max="10" width="15.75390625" style="51" hidden="1" customWidth="1" outlineLevel="1"/>
    <col min="11" max="11" width="19.375" style="0" customWidth="1" collapsed="1"/>
    <col min="12" max="12" width="18.125" style="0" customWidth="1"/>
  </cols>
  <sheetData>
    <row r="1" spans="1:10" ht="12.75">
      <c r="A1" s="26" t="s">
        <v>11</v>
      </c>
      <c r="B1" s="44"/>
      <c r="C1" s="45"/>
      <c r="D1" s="45"/>
      <c r="E1" s="45"/>
      <c r="F1" s="45"/>
      <c r="I1"/>
      <c r="J1"/>
    </row>
    <row r="2" spans="1:10" ht="12.75">
      <c r="A2" s="26" t="s">
        <v>371</v>
      </c>
      <c r="B2" s="44"/>
      <c r="C2" s="45"/>
      <c r="D2" s="45"/>
      <c r="E2" s="45"/>
      <c r="F2" s="45"/>
      <c r="I2"/>
      <c r="J2"/>
    </row>
    <row r="4" spans="2:10" ht="12.75" customHeight="1">
      <c r="B4" s="342" t="s">
        <v>150</v>
      </c>
      <c r="C4" s="342"/>
      <c r="D4" s="342"/>
      <c r="E4" s="342"/>
      <c r="F4" s="300"/>
      <c r="I4"/>
      <c r="J4"/>
    </row>
    <row r="5" spans="2:10" ht="12.75" customHeight="1">
      <c r="B5" s="343" t="s">
        <v>379</v>
      </c>
      <c r="C5" s="343"/>
      <c r="D5" s="343"/>
      <c r="E5" s="343"/>
      <c r="F5" s="300"/>
      <c r="I5"/>
      <c r="J5"/>
    </row>
    <row r="6" spans="2:10" ht="14.25">
      <c r="B6" s="326" t="s">
        <v>51</v>
      </c>
      <c r="C6" s="326"/>
      <c r="D6" s="326"/>
      <c r="E6" s="326"/>
      <c r="F6" s="300"/>
      <c r="I6"/>
      <c r="J6"/>
    </row>
    <row r="7" spans="5:11" s="55" customFormat="1" ht="12.75">
      <c r="E7" s="344"/>
      <c r="F7" s="344"/>
      <c r="G7" s="344"/>
      <c r="I7" s="53"/>
      <c r="J7" s="53"/>
      <c r="K7" s="55" t="s">
        <v>62</v>
      </c>
    </row>
    <row r="8" spans="2:12" s="55" customFormat="1" ht="28.5" customHeight="1">
      <c r="B8" s="345" t="s">
        <v>63</v>
      </c>
      <c r="C8" s="345"/>
      <c r="D8" s="322" t="s">
        <v>153</v>
      </c>
      <c r="E8" s="330" t="s">
        <v>380</v>
      </c>
      <c r="F8" s="330" t="s">
        <v>180</v>
      </c>
      <c r="G8" s="331" t="s">
        <v>135</v>
      </c>
      <c r="H8" s="331" t="s">
        <v>136</v>
      </c>
      <c r="I8" s="331" t="s">
        <v>137</v>
      </c>
      <c r="J8" s="331"/>
      <c r="K8" s="330" t="s">
        <v>381</v>
      </c>
      <c r="L8" s="301"/>
    </row>
    <row r="9" spans="2:12" s="55" customFormat="1" ht="15" customHeight="1">
      <c r="B9" s="341" t="s">
        <v>155</v>
      </c>
      <c r="C9" s="341"/>
      <c r="D9" s="321"/>
      <c r="E9" s="306"/>
      <c r="F9" s="307"/>
      <c r="G9" s="307"/>
      <c r="H9" s="307"/>
      <c r="I9" s="307"/>
      <c r="J9" s="307"/>
      <c r="K9" s="307"/>
      <c r="L9" s="302"/>
    </row>
    <row r="10" spans="2:12" s="55" customFormat="1" ht="15" customHeight="1">
      <c r="B10" s="341" t="s">
        <v>156</v>
      </c>
      <c r="C10" s="341"/>
      <c r="D10" s="321"/>
      <c r="E10" s="309">
        <v>294389</v>
      </c>
      <c r="F10" s="310"/>
      <c r="G10" s="307"/>
      <c r="H10" s="310"/>
      <c r="I10" s="310"/>
      <c r="J10" s="310"/>
      <c r="K10" s="309">
        <v>655828</v>
      </c>
      <c r="L10" s="302"/>
    </row>
    <row r="11" spans="2:12" s="55" customFormat="1" ht="15" customHeight="1">
      <c r="B11" s="340" t="s">
        <v>13</v>
      </c>
      <c r="C11" s="340"/>
      <c r="D11" s="295"/>
      <c r="E11" s="311"/>
      <c r="F11" s="307"/>
      <c r="G11" s="307"/>
      <c r="H11" s="307"/>
      <c r="I11" s="307"/>
      <c r="J11" s="307"/>
      <c r="K11" s="306"/>
      <c r="L11" s="302"/>
    </row>
    <row r="12" spans="2:12" s="55" customFormat="1" ht="15" customHeight="1">
      <c r="B12" s="340" t="s">
        <v>14</v>
      </c>
      <c r="C12" s="340"/>
      <c r="D12" s="295"/>
      <c r="E12" s="319">
        <v>233061</v>
      </c>
      <c r="F12" s="307"/>
      <c r="G12" s="307"/>
      <c r="H12" s="307"/>
      <c r="I12" s="307"/>
      <c r="J12" s="307"/>
      <c r="K12" s="319">
        <v>288368</v>
      </c>
      <c r="L12" s="302"/>
    </row>
    <row r="13" spans="2:12" s="55" customFormat="1" ht="15" customHeight="1">
      <c r="B13" s="340" t="s">
        <v>15</v>
      </c>
      <c r="C13" s="340"/>
      <c r="D13" s="295"/>
      <c r="E13" s="319">
        <v>61328</v>
      </c>
      <c r="F13" s="313"/>
      <c r="G13" s="307"/>
      <c r="H13" s="313"/>
      <c r="I13" s="313"/>
      <c r="J13" s="313"/>
      <c r="K13" s="319">
        <v>367460</v>
      </c>
      <c r="L13" s="302"/>
    </row>
    <row r="14" spans="2:12" s="55" customFormat="1" ht="15" customHeight="1">
      <c r="B14" s="341" t="s">
        <v>16</v>
      </c>
      <c r="C14" s="341"/>
      <c r="D14" s="321"/>
      <c r="E14" s="309">
        <f>E16+E29+E30+E31+E32+E33+E34</f>
        <v>514999</v>
      </c>
      <c r="F14" s="313"/>
      <c r="G14" s="307"/>
      <c r="H14" s="313"/>
      <c r="I14" s="313"/>
      <c r="J14" s="313"/>
      <c r="K14" s="309">
        <v>564574</v>
      </c>
      <c r="L14" s="303"/>
    </row>
    <row r="15" spans="2:12" s="55" customFormat="1" ht="15" customHeight="1">
      <c r="B15" s="340" t="s">
        <v>13</v>
      </c>
      <c r="C15" s="340"/>
      <c r="D15" s="295"/>
      <c r="E15" s="311"/>
      <c r="F15" s="313"/>
      <c r="G15" s="307"/>
      <c r="H15" s="313"/>
      <c r="I15" s="313"/>
      <c r="J15" s="313"/>
      <c r="K15" s="306"/>
      <c r="L15" s="302"/>
    </row>
    <row r="16" spans="2:12" s="55" customFormat="1" ht="15" customHeight="1">
      <c r="B16" s="340" t="s">
        <v>17</v>
      </c>
      <c r="C16" s="340"/>
      <c r="D16" s="295"/>
      <c r="E16" s="312">
        <v>121672</v>
      </c>
      <c r="F16" s="313"/>
      <c r="G16" s="307"/>
      <c r="H16" s="313"/>
      <c r="I16" s="313"/>
      <c r="J16" s="313"/>
      <c r="K16" s="312">
        <v>141718</v>
      </c>
      <c r="L16" s="303"/>
    </row>
    <row r="17" spans="2:12" s="55" customFormat="1" ht="15" customHeight="1">
      <c r="B17" s="340" t="s">
        <v>18</v>
      </c>
      <c r="C17" s="340"/>
      <c r="D17" s="295"/>
      <c r="E17" s="319"/>
      <c r="F17" s="313"/>
      <c r="G17" s="307"/>
      <c r="H17" s="313"/>
      <c r="I17" s="313"/>
      <c r="J17" s="313"/>
      <c r="K17" s="312">
        <v>1058</v>
      </c>
      <c r="L17" s="303"/>
    </row>
    <row r="18" spans="2:12" s="55" customFormat="1" ht="15" customHeight="1">
      <c r="B18" s="340" t="s">
        <v>19</v>
      </c>
      <c r="C18" s="340"/>
      <c r="D18" s="295"/>
      <c r="E18" s="319">
        <v>3727</v>
      </c>
      <c r="F18" s="313"/>
      <c r="G18" s="307"/>
      <c r="H18" s="313"/>
      <c r="I18" s="313"/>
      <c r="J18" s="313"/>
      <c r="K18" s="319">
        <v>6353</v>
      </c>
      <c r="L18" s="302"/>
    </row>
    <row r="19" spans="2:12" s="55" customFormat="1" ht="15" customHeight="1">
      <c r="B19" s="340" t="s">
        <v>20</v>
      </c>
      <c r="C19" s="340"/>
      <c r="D19" s="295"/>
      <c r="E19" s="319">
        <v>1006</v>
      </c>
      <c r="F19" s="313"/>
      <c r="G19" s="307"/>
      <c r="H19" s="313"/>
      <c r="I19" s="313"/>
      <c r="J19" s="313"/>
      <c r="K19" s="319">
        <v>1190</v>
      </c>
      <c r="L19" s="302"/>
    </row>
    <row r="20" spans="2:12" s="55" customFormat="1" ht="15" customHeight="1">
      <c r="B20" s="340" t="s">
        <v>21</v>
      </c>
      <c r="C20" s="340"/>
      <c r="D20" s="295"/>
      <c r="E20" s="319">
        <v>2400</v>
      </c>
      <c r="F20" s="313"/>
      <c r="G20" s="307"/>
      <c r="H20" s="313"/>
      <c r="I20" s="313"/>
      <c r="J20" s="313"/>
      <c r="K20" s="319">
        <v>3379</v>
      </c>
      <c r="L20" s="302"/>
    </row>
    <row r="21" spans="2:12" s="55" customFormat="1" ht="15" customHeight="1">
      <c r="B21" s="340" t="s">
        <v>22</v>
      </c>
      <c r="C21" s="340"/>
      <c r="D21" s="295"/>
      <c r="E21" s="319">
        <v>743</v>
      </c>
      <c r="F21" s="313"/>
      <c r="G21" s="307"/>
      <c r="H21" s="313"/>
      <c r="I21" s="313"/>
      <c r="J21" s="313"/>
      <c r="K21" s="319">
        <v>90</v>
      </c>
      <c r="L21" s="302"/>
    </row>
    <row r="22" spans="2:12" s="55" customFormat="1" ht="15" customHeight="1">
      <c r="B22" s="340" t="s">
        <v>23</v>
      </c>
      <c r="C22" s="340"/>
      <c r="D22" s="295"/>
      <c r="E22" s="319">
        <v>35357</v>
      </c>
      <c r="F22" s="313"/>
      <c r="G22" s="307"/>
      <c r="H22" s="313"/>
      <c r="I22" s="313"/>
      <c r="J22" s="313"/>
      <c r="K22" s="319">
        <v>24243</v>
      </c>
      <c r="L22" s="304"/>
    </row>
    <row r="23" spans="2:12" s="55" customFormat="1" ht="15" customHeight="1">
      <c r="B23" s="340" t="s">
        <v>24</v>
      </c>
      <c r="C23" s="340"/>
      <c r="D23" s="295"/>
      <c r="E23" s="320">
        <v>135</v>
      </c>
      <c r="F23" s="313"/>
      <c r="G23" s="307"/>
      <c r="H23" s="313"/>
      <c r="I23" s="313"/>
      <c r="J23" s="313"/>
      <c r="K23" s="319">
        <v>165</v>
      </c>
      <c r="L23" s="302"/>
    </row>
    <row r="24" spans="2:12" s="55" customFormat="1" ht="15" customHeight="1">
      <c r="B24" s="340" t="s">
        <v>25</v>
      </c>
      <c r="C24" s="340"/>
      <c r="D24" s="295"/>
      <c r="E24" s="319">
        <v>1031</v>
      </c>
      <c r="F24" s="313"/>
      <c r="G24" s="307"/>
      <c r="H24" s="307"/>
      <c r="I24" s="313"/>
      <c r="J24" s="313"/>
      <c r="K24" s="319">
        <v>2305</v>
      </c>
      <c r="L24" s="304"/>
    </row>
    <row r="25" spans="2:12" s="55" customFormat="1" ht="15" customHeight="1">
      <c r="B25" s="340" t="s">
        <v>26</v>
      </c>
      <c r="C25" s="340"/>
      <c r="D25" s="295"/>
      <c r="E25" s="311">
        <v>6</v>
      </c>
      <c r="F25" s="313"/>
      <c r="G25" s="307"/>
      <c r="H25" s="307"/>
      <c r="I25" s="313"/>
      <c r="J25" s="313"/>
      <c r="K25" s="319"/>
      <c r="L25" s="304"/>
    </row>
    <row r="26" spans="2:12" s="55" customFormat="1" ht="15" customHeight="1">
      <c r="B26" s="340" t="s">
        <v>27</v>
      </c>
      <c r="C26" s="340"/>
      <c r="D26" s="295"/>
      <c r="E26" s="319">
        <v>103</v>
      </c>
      <c r="F26" s="313"/>
      <c r="G26" s="307"/>
      <c r="H26" s="307"/>
      <c r="I26" s="313"/>
      <c r="J26" s="313"/>
      <c r="K26" s="319">
        <v>12</v>
      </c>
      <c r="L26" s="302"/>
    </row>
    <row r="27" spans="2:12" s="55" customFormat="1" ht="15" customHeight="1">
      <c r="B27" s="340" t="s">
        <v>28</v>
      </c>
      <c r="C27" s="340"/>
      <c r="D27" s="295"/>
      <c r="E27" s="319">
        <v>77164</v>
      </c>
      <c r="F27" s="313"/>
      <c r="G27" s="307"/>
      <c r="H27" s="313"/>
      <c r="I27" s="313"/>
      <c r="J27" s="313"/>
      <c r="K27" s="319">
        <v>102923</v>
      </c>
      <c r="L27" s="303"/>
    </row>
    <row r="28" spans="2:12" s="55" customFormat="1" ht="15" customHeight="1">
      <c r="B28" s="340" t="s">
        <v>29</v>
      </c>
      <c r="C28" s="340"/>
      <c r="D28" s="295"/>
      <c r="E28" s="312"/>
      <c r="F28" s="313"/>
      <c r="G28" s="307"/>
      <c r="H28" s="313"/>
      <c r="I28" s="313"/>
      <c r="J28" s="313"/>
      <c r="K28" s="312"/>
      <c r="L28" s="302"/>
    </row>
    <row r="29" spans="2:12" s="55" customFormat="1" ht="15" customHeight="1">
      <c r="B29" s="340" t="s">
        <v>30</v>
      </c>
      <c r="C29" s="340"/>
      <c r="D29" s="295"/>
      <c r="E29" s="319">
        <v>25099</v>
      </c>
      <c r="F29" s="313"/>
      <c r="G29" s="307"/>
      <c r="H29" s="313"/>
      <c r="I29" s="313"/>
      <c r="J29" s="313"/>
      <c r="K29" s="319">
        <v>44131</v>
      </c>
      <c r="L29" s="304"/>
    </row>
    <row r="30" spans="2:12" s="55" customFormat="1" ht="15" customHeight="1">
      <c r="B30" s="340" t="s">
        <v>31</v>
      </c>
      <c r="C30" s="340"/>
      <c r="D30" s="295"/>
      <c r="E30" s="319">
        <v>4827</v>
      </c>
      <c r="F30" s="313"/>
      <c r="G30" s="307"/>
      <c r="H30" s="313"/>
      <c r="I30" s="313"/>
      <c r="J30" s="313"/>
      <c r="K30" s="319">
        <v>7551</v>
      </c>
      <c r="L30" s="304"/>
    </row>
    <row r="31" spans="2:12" s="55" customFormat="1" ht="15" customHeight="1">
      <c r="B31" s="340" t="s">
        <v>32</v>
      </c>
      <c r="C31" s="340"/>
      <c r="D31" s="295"/>
      <c r="E31" s="319">
        <v>2946</v>
      </c>
      <c r="F31" s="313"/>
      <c r="G31" s="307"/>
      <c r="H31" s="313"/>
      <c r="I31" s="313"/>
      <c r="J31" s="313"/>
      <c r="K31" s="319">
        <v>4319</v>
      </c>
      <c r="L31" s="304"/>
    </row>
    <row r="32" spans="2:12" s="55" customFormat="1" ht="15" customHeight="1">
      <c r="B32" s="340" t="s">
        <v>33</v>
      </c>
      <c r="C32" s="340"/>
      <c r="D32" s="295"/>
      <c r="E32" s="319">
        <v>21398</v>
      </c>
      <c r="F32" s="313"/>
      <c r="G32" s="307"/>
      <c r="H32" s="313"/>
      <c r="I32" s="313"/>
      <c r="J32" s="313"/>
      <c r="K32" s="319">
        <v>82743</v>
      </c>
      <c r="L32" s="304"/>
    </row>
    <row r="33" spans="2:12" s="55" customFormat="1" ht="15" customHeight="1">
      <c r="B33" s="251" t="s">
        <v>181</v>
      </c>
      <c r="C33" s="251"/>
      <c r="D33" s="295"/>
      <c r="E33" s="319">
        <v>261993</v>
      </c>
      <c r="F33" s="313"/>
      <c r="G33" s="307"/>
      <c r="H33" s="313"/>
      <c r="I33" s="313"/>
      <c r="J33" s="313"/>
      <c r="K33" s="319">
        <v>204522</v>
      </c>
      <c r="L33" s="304"/>
    </row>
    <row r="34" spans="2:12" s="55" customFormat="1" ht="15" customHeight="1">
      <c r="B34" s="340" t="s">
        <v>34</v>
      </c>
      <c r="C34" s="340"/>
      <c r="D34" s="295"/>
      <c r="E34" s="319">
        <f>77144-80</f>
        <v>77064</v>
      </c>
      <c r="F34" s="313"/>
      <c r="G34" s="307"/>
      <c r="H34" s="313"/>
      <c r="I34" s="313"/>
      <c r="J34" s="313"/>
      <c r="K34" s="319">
        <v>79590</v>
      </c>
      <c r="L34" s="304"/>
    </row>
    <row r="35" spans="2:12" s="55" customFormat="1" ht="15" customHeight="1">
      <c r="B35" s="341" t="s">
        <v>35</v>
      </c>
      <c r="C35" s="341"/>
      <c r="D35" s="321"/>
      <c r="E35" s="309">
        <f>E10-E14</f>
        <v>-220610</v>
      </c>
      <c r="F35" s="313"/>
      <c r="G35" s="307"/>
      <c r="H35" s="313"/>
      <c r="I35" s="313"/>
      <c r="J35" s="313"/>
      <c r="K35" s="309">
        <v>91254</v>
      </c>
      <c r="L35" s="303"/>
    </row>
    <row r="36" spans="2:12" s="55" customFormat="1" ht="15" customHeight="1">
      <c r="B36" s="341" t="s">
        <v>36</v>
      </c>
      <c r="C36" s="341"/>
      <c r="D36" s="321"/>
      <c r="E36" s="306"/>
      <c r="F36" s="313"/>
      <c r="G36" s="307"/>
      <c r="H36" s="313"/>
      <c r="I36" s="313"/>
      <c r="J36" s="313"/>
      <c r="K36" s="306"/>
      <c r="L36" s="302"/>
    </row>
    <row r="37" spans="2:12" s="55" customFormat="1" ht="15" customHeight="1">
      <c r="B37" s="341" t="s">
        <v>156</v>
      </c>
      <c r="C37" s="341"/>
      <c r="D37" s="321"/>
      <c r="E37" s="309">
        <v>1654625</v>
      </c>
      <c r="F37" s="313"/>
      <c r="G37" s="307"/>
      <c r="H37" s="313"/>
      <c r="I37" s="313"/>
      <c r="J37" s="313"/>
      <c r="K37" s="309">
        <v>1463597</v>
      </c>
      <c r="L37" s="304"/>
    </row>
    <row r="38" spans="2:12" s="55" customFormat="1" ht="15" customHeight="1">
      <c r="B38" s="340" t="s">
        <v>13</v>
      </c>
      <c r="C38" s="340"/>
      <c r="D38" s="295"/>
      <c r="E38" s="311"/>
      <c r="F38" s="313"/>
      <c r="G38" s="307"/>
      <c r="H38" s="313"/>
      <c r="I38" s="313"/>
      <c r="J38" s="313"/>
      <c r="K38" s="306"/>
      <c r="L38" s="302"/>
    </row>
    <row r="39" spans="2:12" s="55" customFormat="1" ht="15" customHeight="1">
      <c r="B39" s="340" t="s">
        <v>360</v>
      </c>
      <c r="C39" s="340"/>
      <c r="D39" s="295"/>
      <c r="E39" s="319">
        <v>61492</v>
      </c>
      <c r="F39" s="313"/>
      <c r="G39" s="307"/>
      <c r="H39" s="307"/>
      <c r="I39" s="313"/>
      <c r="J39" s="313"/>
      <c r="K39" s="319">
        <v>758499</v>
      </c>
      <c r="L39" s="302"/>
    </row>
    <row r="40" spans="2:12" ht="15" customHeight="1">
      <c r="B40" s="340" t="s">
        <v>37</v>
      </c>
      <c r="C40" s="340"/>
      <c r="D40" s="295"/>
      <c r="E40" s="319">
        <v>1542856</v>
      </c>
      <c r="F40" s="314"/>
      <c r="G40" s="307"/>
      <c r="H40" s="313"/>
      <c r="I40" s="314"/>
      <c r="J40" s="314"/>
      <c r="K40" s="319">
        <v>543098</v>
      </c>
      <c r="L40" s="302"/>
    </row>
    <row r="41" spans="2:12" ht="15" customHeight="1">
      <c r="B41" s="340" t="s">
        <v>15</v>
      </c>
      <c r="C41" s="340"/>
      <c r="D41" s="295"/>
      <c r="E41" s="319">
        <v>50277</v>
      </c>
      <c r="F41" s="315" t="e">
        <v>#REF!</v>
      </c>
      <c r="G41" s="307"/>
      <c r="H41" s="310">
        <v>3493284</v>
      </c>
      <c r="I41" s="315" t="e">
        <v>#REF!</v>
      </c>
      <c r="J41" s="315"/>
      <c r="K41" s="312">
        <v>162000</v>
      </c>
      <c r="L41" s="304"/>
    </row>
    <row r="42" spans="2:12" ht="15" customHeight="1">
      <c r="B42" s="341" t="s">
        <v>16</v>
      </c>
      <c r="C42" s="341"/>
      <c r="D42" s="321"/>
      <c r="E42" s="309">
        <v>35822</v>
      </c>
      <c r="F42" s="316"/>
      <c r="G42" s="307"/>
      <c r="H42" s="307"/>
      <c r="I42" s="316"/>
      <c r="J42" s="316"/>
      <c r="K42" s="309">
        <v>1677993</v>
      </c>
      <c r="L42" s="303"/>
    </row>
    <row r="43" spans="2:12" ht="15" customHeight="1">
      <c r="B43" s="341" t="s">
        <v>13</v>
      </c>
      <c r="C43" s="341"/>
      <c r="D43" s="321"/>
      <c r="E43" s="306"/>
      <c r="F43" s="313"/>
      <c r="G43" s="307"/>
      <c r="H43" s="307"/>
      <c r="I43" s="313"/>
      <c r="J43" s="313"/>
      <c r="K43" s="306"/>
      <c r="L43" s="302"/>
    </row>
    <row r="44" spans="2:12" ht="15" customHeight="1">
      <c r="B44" s="340" t="s">
        <v>38</v>
      </c>
      <c r="C44" s="340"/>
      <c r="D44" s="295"/>
      <c r="E44" s="319">
        <v>18360</v>
      </c>
      <c r="F44" s="313"/>
      <c r="G44" s="307"/>
      <c r="H44" s="307"/>
      <c r="I44" s="313"/>
      <c r="J44" s="313"/>
      <c r="K44" s="319">
        <v>268570</v>
      </c>
      <c r="L44" s="302"/>
    </row>
    <row r="45" spans="2:12" ht="15" customHeight="1">
      <c r="B45" s="340" t="s">
        <v>39</v>
      </c>
      <c r="C45" s="340"/>
      <c r="D45" s="295"/>
      <c r="E45" s="319"/>
      <c r="F45" s="313"/>
      <c r="G45" s="307"/>
      <c r="H45" s="313"/>
      <c r="I45" s="313"/>
      <c r="J45" s="313"/>
      <c r="K45" s="319">
        <v>1409423</v>
      </c>
      <c r="L45" s="302"/>
    </row>
    <row r="46" spans="2:12" ht="15" customHeight="1">
      <c r="B46" s="340" t="s">
        <v>40</v>
      </c>
      <c r="C46" s="340"/>
      <c r="D46" s="295"/>
      <c r="E46" s="312">
        <v>17462</v>
      </c>
      <c r="F46" s="313"/>
      <c r="G46" s="307"/>
      <c r="H46" s="313"/>
      <c r="I46" s="313"/>
      <c r="J46" s="313"/>
      <c r="K46" s="312"/>
      <c r="L46" s="302"/>
    </row>
    <row r="47" spans="2:12" ht="15" customHeight="1">
      <c r="B47" s="341" t="s">
        <v>41</v>
      </c>
      <c r="C47" s="341"/>
      <c r="D47" s="321"/>
      <c r="E47" s="309">
        <v>1618803</v>
      </c>
      <c r="F47" s="313"/>
      <c r="G47" s="307"/>
      <c r="H47" s="313"/>
      <c r="I47" s="313"/>
      <c r="J47" s="313"/>
      <c r="K47" s="317">
        <v>-214396</v>
      </c>
      <c r="L47" s="302"/>
    </row>
    <row r="48" spans="2:12" ht="15" customHeight="1">
      <c r="B48" s="341" t="s">
        <v>42</v>
      </c>
      <c r="C48" s="341"/>
      <c r="D48" s="321"/>
      <c r="E48" s="306"/>
      <c r="F48" s="313"/>
      <c r="G48" s="307"/>
      <c r="H48" s="313"/>
      <c r="I48" s="313"/>
      <c r="J48" s="313"/>
      <c r="K48" s="306"/>
      <c r="L48" s="302"/>
    </row>
    <row r="49" spans="2:12" ht="15" customHeight="1">
      <c r="B49" s="341" t="s">
        <v>156</v>
      </c>
      <c r="C49" s="341"/>
      <c r="D49" s="321"/>
      <c r="E49" s="309">
        <v>1385070</v>
      </c>
      <c r="F49" s="313"/>
      <c r="G49" s="307"/>
      <c r="H49" s="307"/>
      <c r="I49" s="313"/>
      <c r="J49" s="313"/>
      <c r="K49" s="309">
        <v>19964</v>
      </c>
      <c r="L49" s="302"/>
    </row>
    <row r="50" spans="2:12" ht="15" customHeight="1">
      <c r="B50" s="340" t="s">
        <v>13</v>
      </c>
      <c r="C50" s="340"/>
      <c r="D50" s="295"/>
      <c r="E50" s="311"/>
      <c r="F50" s="313"/>
      <c r="G50" s="307"/>
      <c r="H50" s="307"/>
      <c r="I50" s="313"/>
      <c r="J50" s="313"/>
      <c r="K50" s="312"/>
      <c r="L50" s="303"/>
    </row>
    <row r="51" spans="2:12" ht="15" customHeight="1">
      <c r="B51" s="340" t="s">
        <v>15</v>
      </c>
      <c r="C51" s="340"/>
      <c r="D51" s="295"/>
      <c r="E51" s="319">
        <v>1385070</v>
      </c>
      <c r="F51" s="318"/>
      <c r="G51" s="307"/>
      <c r="H51" s="307"/>
      <c r="I51" s="318"/>
      <c r="J51" s="318"/>
      <c r="K51" s="319">
        <v>19964</v>
      </c>
      <c r="L51" s="303"/>
    </row>
    <row r="52" spans="2:12" ht="15" customHeight="1">
      <c r="B52" s="341" t="s">
        <v>16</v>
      </c>
      <c r="C52" s="341"/>
      <c r="D52" s="321"/>
      <c r="E52" s="309">
        <v>2654687</v>
      </c>
      <c r="F52" s="318"/>
      <c r="G52" s="307"/>
      <c r="H52" s="307"/>
      <c r="I52" s="318"/>
      <c r="J52" s="318"/>
      <c r="K52" s="309">
        <v>255501</v>
      </c>
      <c r="L52" s="302"/>
    </row>
    <row r="53" spans="2:12" ht="15" customHeight="1">
      <c r="B53" s="340" t="s">
        <v>13</v>
      </c>
      <c r="C53" s="340"/>
      <c r="D53" s="295"/>
      <c r="E53" s="311"/>
      <c r="F53" s="313"/>
      <c r="G53" s="307"/>
      <c r="H53" s="313"/>
      <c r="I53" s="313"/>
      <c r="J53" s="313"/>
      <c r="K53" s="306"/>
      <c r="L53" s="303"/>
    </row>
    <row r="54" spans="2:12" ht="15" customHeight="1">
      <c r="B54" s="251" t="s">
        <v>182</v>
      </c>
      <c r="C54" s="251"/>
      <c r="D54" s="323"/>
      <c r="E54" s="319">
        <v>1456767</v>
      </c>
      <c r="F54" s="313"/>
      <c r="G54" s="308"/>
      <c r="H54" s="313"/>
      <c r="I54" s="313"/>
      <c r="J54" s="313"/>
      <c r="K54" s="319"/>
      <c r="L54" s="303"/>
    </row>
    <row r="55" spans="2:12" ht="15" customHeight="1">
      <c r="B55" s="340" t="s">
        <v>212</v>
      </c>
      <c r="C55" s="340"/>
      <c r="D55" s="295"/>
      <c r="E55" s="319">
        <v>1202</v>
      </c>
      <c r="F55" s="313"/>
      <c r="G55" s="308"/>
      <c r="H55" s="313"/>
      <c r="I55" s="313"/>
      <c r="J55" s="313"/>
      <c r="K55" s="319">
        <v>32003</v>
      </c>
      <c r="L55" s="302"/>
    </row>
    <row r="56" spans="2:12" ht="15" customHeight="1">
      <c r="B56" s="340" t="s">
        <v>34</v>
      </c>
      <c r="C56" s="340"/>
      <c r="D56" s="295"/>
      <c r="E56" s="319">
        <v>1196718</v>
      </c>
      <c r="F56" s="313"/>
      <c r="G56" s="313"/>
      <c r="H56" s="313"/>
      <c r="I56" s="313"/>
      <c r="J56" s="313"/>
      <c r="K56" s="319">
        <v>223498</v>
      </c>
      <c r="L56" s="302"/>
    </row>
    <row r="57" spans="2:12" ht="15" customHeight="1">
      <c r="B57" s="341" t="s">
        <v>43</v>
      </c>
      <c r="C57" s="341"/>
      <c r="D57" s="321"/>
      <c r="E57" s="317">
        <v>-1269617</v>
      </c>
      <c r="F57" s="317"/>
      <c r="G57" s="317"/>
      <c r="H57" s="317"/>
      <c r="I57" s="317"/>
      <c r="J57" s="317"/>
      <c r="K57" s="317">
        <v>-235537</v>
      </c>
      <c r="L57" s="303"/>
    </row>
    <row r="58" spans="2:12" ht="15" customHeight="1">
      <c r="B58" s="341" t="s">
        <v>44</v>
      </c>
      <c r="C58" s="341"/>
      <c r="D58" s="321"/>
      <c r="E58" s="309">
        <f>E57+E47+E35</f>
        <v>128576</v>
      </c>
      <c r="F58" s="313"/>
      <c r="G58" s="313"/>
      <c r="H58" s="313"/>
      <c r="I58" s="313"/>
      <c r="J58" s="313"/>
      <c r="K58" s="309">
        <v>-358679</v>
      </c>
      <c r="L58" s="302"/>
    </row>
    <row r="59" spans="2:12" ht="15" customHeight="1">
      <c r="B59" s="341" t="s">
        <v>45</v>
      </c>
      <c r="C59" s="341"/>
      <c r="D59" s="321"/>
      <c r="E59" s="309">
        <v>19788</v>
      </c>
      <c r="F59" s="318"/>
      <c r="G59" s="313"/>
      <c r="H59" s="308"/>
      <c r="I59" s="318"/>
      <c r="J59" s="318"/>
      <c r="K59" s="309">
        <v>415425</v>
      </c>
      <c r="L59" s="302"/>
    </row>
    <row r="60" spans="2:12" ht="15" customHeight="1">
      <c r="B60" s="341" t="s">
        <v>46</v>
      </c>
      <c r="C60" s="341"/>
      <c r="D60" s="321"/>
      <c r="E60" s="309">
        <f>E58+E59</f>
        <v>148364</v>
      </c>
      <c r="F60" s="315">
        <v>0</v>
      </c>
      <c r="G60" s="315">
        <v>0</v>
      </c>
      <c r="H60" s="315">
        <v>0</v>
      </c>
      <c r="I60" s="315">
        <v>0</v>
      </c>
      <c r="J60" s="315"/>
      <c r="K60" s="309">
        <v>56746</v>
      </c>
      <c r="L60" s="302"/>
    </row>
    <row r="61" spans="2:12" ht="15" customHeight="1">
      <c r="B61" s="305"/>
      <c r="C61" s="305"/>
      <c r="D61" s="305"/>
      <c r="E61" s="121"/>
      <c r="F61" s="290"/>
      <c r="G61" s="290"/>
      <c r="H61" s="290"/>
      <c r="I61" s="290"/>
      <c r="J61" s="290"/>
      <c r="K61" s="121"/>
      <c r="L61" s="302"/>
    </row>
    <row r="62" spans="2:12" ht="15" customHeight="1">
      <c r="B62" s="305"/>
      <c r="C62" s="305"/>
      <c r="D62" s="305"/>
      <c r="E62" s="121"/>
      <c r="F62" s="290"/>
      <c r="G62" s="290"/>
      <c r="H62" s="290"/>
      <c r="I62" s="290"/>
      <c r="J62" s="290"/>
      <c r="K62" s="121"/>
      <c r="L62" s="302"/>
    </row>
    <row r="63" spans="5:12" ht="15" customHeight="1">
      <c r="E63" s="57"/>
      <c r="F63" s="291" t="e">
        <v>#REF!</v>
      </c>
      <c r="G63" s="291" t="e">
        <v>#REF!</v>
      </c>
      <c r="H63" s="291" t="e">
        <v>#REF!</v>
      </c>
      <c r="I63" s="291" t="e">
        <v>#REF!</v>
      </c>
      <c r="J63" s="293"/>
      <c r="L63" s="302"/>
    </row>
    <row r="64" spans="2:12" ht="15" customHeight="1">
      <c r="B64" s="141" t="s">
        <v>367</v>
      </c>
      <c r="C64" s="327"/>
      <c r="D64" s="327"/>
      <c r="E64" s="346" t="s">
        <v>366</v>
      </c>
      <c r="F64" s="346"/>
      <c r="G64" s="141"/>
      <c r="H64" s="253"/>
      <c r="I64" s="291"/>
      <c r="J64" s="293"/>
      <c r="L64" s="302"/>
    </row>
    <row r="65" spans="2:12" ht="15" customHeight="1">
      <c r="B65" s="140"/>
      <c r="C65" s="140"/>
      <c r="D65" s="140"/>
      <c r="E65" s="328"/>
      <c r="F65" s="141"/>
      <c r="G65" s="141"/>
      <c r="H65" s="291" t="e">
        <v>#REF!</v>
      </c>
      <c r="I65" s="291" t="e">
        <v>#REF!</v>
      </c>
      <c r="J65" s="293"/>
      <c r="L65" s="303"/>
    </row>
    <row r="66" spans="2:12" ht="15" customHeight="1">
      <c r="B66" s="141" t="s">
        <v>12</v>
      </c>
      <c r="C66" s="140"/>
      <c r="D66" s="140"/>
      <c r="E66" s="329" t="s">
        <v>147</v>
      </c>
      <c r="F66" s="347" t="s">
        <v>126</v>
      </c>
      <c r="G66" s="347"/>
      <c r="I66"/>
      <c r="J66"/>
      <c r="L66" s="304"/>
    </row>
    <row r="67" spans="5:12" ht="15" customHeight="1">
      <c r="E67" s="294"/>
      <c r="F67"/>
      <c r="I67"/>
      <c r="J67"/>
      <c r="L67" s="303"/>
    </row>
    <row r="68" spans="5:12" ht="15" customHeight="1">
      <c r="E68" s="292"/>
      <c r="F68"/>
      <c r="I68"/>
      <c r="J68"/>
      <c r="L68" s="303"/>
    </row>
    <row r="69" spans="5:10" ht="15" customHeight="1">
      <c r="E69"/>
      <c r="F69"/>
      <c r="I69"/>
      <c r="J69"/>
    </row>
    <row r="70" spans="5:10" ht="15" customHeight="1">
      <c r="E70"/>
      <c r="F70"/>
      <c r="I70"/>
      <c r="J70"/>
    </row>
    <row r="71" spans="5:10" ht="15" customHeight="1">
      <c r="E71" s="292"/>
      <c r="F71"/>
      <c r="I71"/>
      <c r="J71"/>
    </row>
    <row r="72" spans="5:10" ht="15" customHeight="1">
      <c r="E72"/>
      <c r="F72"/>
      <c r="I72"/>
      <c r="J72"/>
    </row>
    <row r="73" spans="5:10" ht="15" customHeight="1">
      <c r="E73"/>
      <c r="F73" t="s">
        <v>148</v>
      </c>
      <c r="I73" t="s">
        <v>148</v>
      </c>
      <c r="J73"/>
    </row>
    <row r="74" spans="5:10" ht="15" customHeight="1">
      <c r="E74"/>
      <c r="F74"/>
      <c r="I74"/>
      <c r="J74"/>
    </row>
    <row r="75" spans="5:10" ht="15" customHeight="1">
      <c r="E75"/>
      <c r="F75"/>
      <c r="I75"/>
      <c r="J75"/>
    </row>
    <row r="76" spans="5:10" ht="15" customHeight="1">
      <c r="E76"/>
      <c r="F76">
        <v>5663</v>
      </c>
      <c r="I76">
        <v>457025</v>
      </c>
      <c r="J76"/>
    </row>
    <row r="77" spans="5:10" ht="15" customHeight="1">
      <c r="E77"/>
      <c r="F77" s="54" t="e">
        <v>#REF!</v>
      </c>
      <c r="I77" s="54" t="e">
        <v>#REF!</v>
      </c>
      <c r="J77" s="54"/>
    </row>
    <row r="78" spans="5:10" ht="15" customHeight="1">
      <c r="E78"/>
      <c r="F78"/>
      <c r="I78"/>
      <c r="J78"/>
    </row>
    <row r="79" spans="5:10" ht="15" customHeight="1">
      <c r="E79"/>
      <c r="F79" s="292" t="e">
        <v>#REF!</v>
      </c>
      <c r="I79"/>
      <c r="J79"/>
    </row>
    <row r="80" spans="5:10" ht="15" customHeight="1">
      <c r="E80"/>
      <c r="F80"/>
      <c r="I80"/>
      <c r="J80"/>
    </row>
    <row r="81" spans="9:10" ht="15" customHeight="1">
      <c r="I81"/>
      <c r="J81"/>
    </row>
    <row r="82" spans="9:10" ht="15" customHeight="1">
      <c r="I82"/>
      <c r="J82"/>
    </row>
    <row r="83" spans="9:10" ht="15" customHeight="1">
      <c r="I83"/>
      <c r="J83"/>
    </row>
    <row r="84" spans="9:10" ht="15" customHeight="1">
      <c r="I84"/>
      <c r="J84"/>
    </row>
    <row r="85" spans="7:10" ht="15" customHeight="1">
      <c r="G85" s="52" t="s">
        <v>134</v>
      </c>
      <c r="H85" s="1"/>
      <c r="I85" s="1"/>
      <c r="J85" s="1"/>
    </row>
    <row r="86" spans="7:10" ht="15" customHeight="1">
      <c r="G86" s="324"/>
      <c r="H86" s="1"/>
      <c r="I86" s="1"/>
      <c r="J86" s="1"/>
    </row>
    <row r="87" spans="7:10" ht="15" customHeight="1">
      <c r="G87" s="325"/>
      <c r="H87" s="1"/>
      <c r="I87" s="1"/>
      <c r="J87" s="1"/>
    </row>
    <row r="88" spans="7:10" ht="15" customHeight="1">
      <c r="G88" s="1"/>
      <c r="H88" s="1"/>
      <c r="I88" s="1"/>
      <c r="J88" s="1"/>
    </row>
    <row r="89" spans="7:10" ht="15" customHeight="1">
      <c r="G89" s="339"/>
      <c r="H89" s="339"/>
      <c r="I89" s="339"/>
      <c r="J89" s="339"/>
    </row>
    <row r="90" spans="7:10" ht="15" customHeight="1" thickBot="1">
      <c r="G90" s="1"/>
      <c r="H90" s="1"/>
      <c r="I90" s="1"/>
      <c r="J90" s="1"/>
    </row>
    <row r="91" spans="7:10" ht="15" customHeight="1">
      <c r="G91" s="254"/>
      <c r="H91" s="255"/>
      <c r="I91" s="255"/>
      <c r="J91" s="255"/>
    </row>
    <row r="92" spans="7:10" ht="15" customHeight="1" thickBot="1">
      <c r="G92" s="257"/>
      <c r="H92" s="258"/>
      <c r="I92" s="258"/>
      <c r="J92" s="258"/>
    </row>
    <row r="93" spans="7:10" ht="15" customHeight="1" thickBot="1">
      <c r="G93" s="260"/>
      <c r="H93" s="261"/>
      <c r="I93" s="262"/>
      <c r="J93" s="262"/>
    </row>
    <row r="94" spans="7:10" ht="15" customHeight="1">
      <c r="G94" s="266"/>
      <c r="H94" s="267"/>
      <c r="I94" s="268"/>
      <c r="J94" s="268"/>
    </row>
    <row r="95" spans="7:10" ht="15" customHeight="1">
      <c r="G95" s="272"/>
      <c r="H95" s="273"/>
      <c r="I95" s="274"/>
      <c r="J95" s="274"/>
    </row>
    <row r="96" spans="7:10" ht="15" customHeight="1">
      <c r="G96" s="272"/>
      <c r="H96" s="273"/>
      <c r="I96" s="270"/>
      <c r="J96" s="270"/>
    </row>
    <row r="97" spans="7:10" ht="15" customHeight="1">
      <c r="G97" s="272"/>
      <c r="H97" s="273"/>
      <c r="I97" s="275"/>
      <c r="J97" s="275"/>
    </row>
    <row r="98" spans="7:10" ht="15" customHeight="1">
      <c r="G98" s="272"/>
      <c r="H98" s="273"/>
      <c r="I98" s="274"/>
      <c r="J98" s="274"/>
    </row>
    <row r="99" spans="7:10" ht="15" customHeight="1">
      <c r="G99" s="276"/>
      <c r="H99" s="277"/>
      <c r="I99" s="278"/>
      <c r="J99" s="278"/>
    </row>
    <row r="100" spans="7:10" ht="12.75">
      <c r="G100" s="266"/>
      <c r="H100" s="267"/>
      <c r="I100" s="268"/>
      <c r="J100" s="268"/>
    </row>
    <row r="101" spans="7:10" ht="12.75">
      <c r="G101" s="266"/>
      <c r="H101" s="267"/>
      <c r="I101" s="268"/>
      <c r="J101" s="268"/>
    </row>
    <row r="102" spans="7:10" ht="12.75">
      <c r="G102" s="272"/>
      <c r="H102" s="273"/>
      <c r="I102" s="274"/>
      <c r="J102" s="274"/>
    </row>
    <row r="103" spans="7:10" ht="12.75">
      <c r="G103" s="272"/>
      <c r="H103" s="273"/>
      <c r="I103" s="270"/>
      <c r="J103" s="270"/>
    </row>
    <row r="104" spans="7:10" ht="12.75">
      <c r="G104" s="272"/>
      <c r="H104" s="273"/>
      <c r="I104" s="274"/>
      <c r="J104" s="274"/>
    </row>
    <row r="105" spans="7:10" ht="12.75">
      <c r="G105" s="272"/>
      <c r="H105" s="273"/>
      <c r="I105" s="274"/>
      <c r="J105" s="274"/>
    </row>
    <row r="106" spans="7:10" ht="15" customHeight="1">
      <c r="G106" s="272"/>
      <c r="H106" s="273"/>
      <c r="I106" s="274"/>
      <c r="J106" s="274"/>
    </row>
    <row r="107" spans="7:10" ht="12.75">
      <c r="G107" s="272"/>
      <c r="H107" s="273"/>
      <c r="I107" s="275"/>
      <c r="J107" s="275"/>
    </row>
    <row r="108" spans="7:10" ht="13.5" customHeight="1">
      <c r="G108" s="276"/>
      <c r="H108" s="277"/>
      <c r="I108" s="278"/>
      <c r="J108" s="278"/>
    </row>
    <row r="109" spans="7:10" ht="13.5" customHeight="1" thickBot="1">
      <c r="G109" s="266"/>
      <c r="H109" s="267"/>
      <c r="I109" s="268"/>
      <c r="J109" s="268"/>
    </row>
    <row r="110" spans="7:10" ht="12.75">
      <c r="G110" s="285"/>
      <c r="H110" s="286"/>
      <c r="I110" s="280"/>
      <c r="J110" s="280"/>
    </row>
    <row r="111" spans="7:10" ht="13.5" thickBot="1">
      <c r="G111" s="287"/>
      <c r="H111" s="288"/>
      <c r="I111" s="289"/>
      <c r="J111" s="289"/>
    </row>
    <row r="113" spans="7:10" ht="12.75">
      <c r="G113" s="52" t="s">
        <v>134</v>
      </c>
      <c r="H113" s="1"/>
      <c r="I113" s="1" t="s">
        <v>133</v>
      </c>
      <c r="J113" s="1"/>
    </row>
    <row r="114" spans="7:10" ht="12.75" customHeight="1">
      <c r="G114" s="324" t="s">
        <v>149</v>
      </c>
      <c r="H114" s="1"/>
      <c r="I114" s="1"/>
      <c r="J114" s="1"/>
    </row>
    <row r="115" spans="7:10" ht="12.75">
      <c r="G115" s="325" t="s">
        <v>143</v>
      </c>
      <c r="H115" s="1"/>
      <c r="I115" s="1"/>
      <c r="J115" s="1"/>
    </row>
    <row r="116" spans="7:10" ht="12.75">
      <c r="G116" s="1"/>
      <c r="H116" s="1"/>
      <c r="I116" s="1"/>
      <c r="J116" s="1"/>
    </row>
    <row r="117" spans="7:10" ht="12.75" customHeight="1">
      <c r="G117" s="339" t="s">
        <v>138</v>
      </c>
      <c r="H117" s="339"/>
      <c r="I117" s="339"/>
      <c r="J117" s="252"/>
    </row>
    <row r="118" spans="7:10" ht="13.5" thickBot="1">
      <c r="G118" s="1"/>
      <c r="H118" s="1"/>
      <c r="I118" s="1"/>
      <c r="J118" s="1"/>
    </row>
    <row r="119" spans="7:10" ht="12.75">
      <c r="G119" s="254" t="s">
        <v>139</v>
      </c>
      <c r="H119" s="255" t="s">
        <v>140</v>
      </c>
      <c r="I119" s="256" t="s">
        <v>141</v>
      </c>
      <c r="J119" s="295"/>
    </row>
    <row r="120" spans="7:10" ht="13.5" thickBot="1">
      <c r="G120" s="257"/>
      <c r="H120" s="258"/>
      <c r="I120" s="259"/>
      <c r="J120" s="295"/>
    </row>
    <row r="121" spans="7:10" ht="13.5" thickBot="1">
      <c r="G121" s="264" t="s">
        <v>142</v>
      </c>
      <c r="H121" s="263">
        <v>-11693204.13</v>
      </c>
      <c r="I121" s="265"/>
      <c r="J121" s="296"/>
    </row>
    <row r="122" spans="7:10" ht="12.75">
      <c r="G122" s="297">
        <v>0</v>
      </c>
      <c r="H122" s="275"/>
      <c r="I122" s="271">
        <v>931036</v>
      </c>
      <c r="J122" s="298"/>
    </row>
    <row r="123" spans="7:10" ht="13.5" thickBot="1">
      <c r="G123" s="269">
        <v>7200</v>
      </c>
      <c r="H123" s="275"/>
      <c r="I123" s="271">
        <v>182373.87</v>
      </c>
      <c r="J123" s="298"/>
    </row>
    <row r="124" spans="7:10" ht="12.75">
      <c r="G124" s="279" t="s">
        <v>144</v>
      </c>
      <c r="H124" s="299"/>
      <c r="I124" s="281">
        <v>1113409.87</v>
      </c>
      <c r="J124" s="298"/>
    </row>
    <row r="125" spans="7:10" ht="13.5" thickBot="1">
      <c r="G125" s="282" t="s">
        <v>145</v>
      </c>
      <c r="H125" s="283">
        <v>-12806614</v>
      </c>
      <c r="I125" s="284"/>
      <c r="J125" s="296"/>
    </row>
    <row r="128" spans="7:10" ht="12.75">
      <c r="G128" s="52"/>
      <c r="H128" s="1"/>
      <c r="I128" s="1"/>
      <c r="J128" s="1"/>
    </row>
    <row r="129" spans="7:10" ht="15" customHeight="1">
      <c r="G129" s="324"/>
      <c r="H129" s="1"/>
      <c r="I129" s="1"/>
      <c r="J129" s="1"/>
    </row>
    <row r="130" spans="7:10" ht="12.75">
      <c r="G130" s="325"/>
      <c r="H130" s="1"/>
      <c r="I130" s="1"/>
      <c r="J130" s="1"/>
    </row>
    <row r="131" spans="7:10" ht="12.75">
      <c r="G131" s="339"/>
      <c r="H131" s="339"/>
      <c r="I131" s="339"/>
      <c r="J131" s="339"/>
    </row>
    <row r="132" spans="7:10" ht="12.75">
      <c r="G132" s="339"/>
      <c r="H132" s="339"/>
      <c r="I132" s="339"/>
      <c r="J132" s="339"/>
    </row>
    <row r="133" spans="7:10" ht="13.5" thickBot="1">
      <c r="G133" s="1"/>
      <c r="H133" s="1"/>
      <c r="I133" s="1"/>
      <c r="J133" s="1"/>
    </row>
    <row r="134" spans="7:10" ht="12.75">
      <c r="G134" s="254"/>
      <c r="H134" s="255"/>
      <c r="I134" s="255"/>
      <c r="J134" s="255"/>
    </row>
    <row r="135" spans="7:10" ht="13.5" thickBot="1">
      <c r="G135" s="257"/>
      <c r="H135" s="258"/>
      <c r="I135" s="258"/>
      <c r="J135" s="258"/>
    </row>
    <row r="136" spans="7:10" ht="13.5" thickBot="1">
      <c r="G136" s="260"/>
      <c r="H136" s="261"/>
      <c r="I136" s="262"/>
      <c r="J136" s="262"/>
    </row>
    <row r="137" spans="7:10" ht="12.75">
      <c r="G137" s="266"/>
      <c r="H137" s="267"/>
      <c r="I137" s="268"/>
      <c r="J137" s="268"/>
    </row>
    <row r="138" spans="7:10" ht="12.75">
      <c r="G138" s="272"/>
      <c r="H138" s="273"/>
      <c r="I138" s="274"/>
      <c r="J138" s="274"/>
    </row>
    <row r="139" spans="7:10" ht="12.75">
      <c r="G139" s="272"/>
      <c r="H139" s="273"/>
      <c r="I139" s="274"/>
      <c r="J139" s="274"/>
    </row>
    <row r="140" spans="7:10" ht="12.75">
      <c r="G140" s="272"/>
      <c r="H140" s="273"/>
      <c r="I140" s="274"/>
      <c r="J140" s="274"/>
    </row>
    <row r="141" spans="7:10" ht="12.75">
      <c r="G141" s="272"/>
      <c r="H141" s="273"/>
      <c r="I141" s="274"/>
      <c r="J141" s="274"/>
    </row>
    <row r="142" spans="7:10" ht="12.75">
      <c r="G142" s="272"/>
      <c r="H142" s="273"/>
      <c r="I142" s="274"/>
      <c r="J142" s="274"/>
    </row>
    <row r="143" spans="7:10" ht="12.75">
      <c r="G143" s="272"/>
      <c r="H143" s="273"/>
      <c r="I143" s="274"/>
      <c r="J143" s="274"/>
    </row>
    <row r="144" spans="7:10" ht="12.75">
      <c r="G144" s="272"/>
      <c r="H144" s="273"/>
      <c r="I144" s="274"/>
      <c r="J144" s="274"/>
    </row>
    <row r="145" spans="7:10" ht="12.75">
      <c r="G145" s="272"/>
      <c r="H145" s="273"/>
      <c r="I145" s="274"/>
      <c r="J145" s="274"/>
    </row>
    <row r="146" spans="7:10" ht="12.75">
      <c r="G146" s="272"/>
      <c r="H146" s="273"/>
      <c r="I146" s="275"/>
      <c r="J146" s="275"/>
    </row>
    <row r="147" spans="7:10" ht="12.75">
      <c r="G147" s="272"/>
      <c r="H147" s="273"/>
      <c r="I147" s="275"/>
      <c r="J147" s="275"/>
    </row>
    <row r="148" spans="7:10" ht="12.75">
      <c r="G148" s="272"/>
      <c r="H148" s="273"/>
      <c r="I148" s="275"/>
      <c r="J148" s="275"/>
    </row>
    <row r="149" spans="7:10" ht="12.75">
      <c r="G149" s="276"/>
      <c r="H149" s="277"/>
      <c r="I149" s="278"/>
      <c r="J149" s="278"/>
    </row>
    <row r="150" spans="7:10" ht="12.75">
      <c r="G150" s="266"/>
      <c r="H150" s="267"/>
      <c r="I150" s="268"/>
      <c r="J150" s="268"/>
    </row>
    <row r="151" spans="7:10" ht="12.75">
      <c r="G151" s="266"/>
      <c r="H151" s="267"/>
      <c r="I151" s="268"/>
      <c r="J151" s="268"/>
    </row>
    <row r="152" spans="7:10" ht="12.75">
      <c r="G152" s="272"/>
      <c r="H152" s="273"/>
      <c r="I152" s="274"/>
      <c r="J152" s="274"/>
    </row>
    <row r="153" spans="7:10" ht="12.75">
      <c r="G153" s="272"/>
      <c r="H153" s="273"/>
      <c r="I153" s="274"/>
      <c r="J153" s="274"/>
    </row>
    <row r="154" spans="7:10" ht="12.75">
      <c r="G154" s="272"/>
      <c r="H154" s="273"/>
      <c r="I154" s="274"/>
      <c r="J154" s="274"/>
    </row>
    <row r="155" spans="7:10" ht="12.75" customHeight="1">
      <c r="G155" s="272"/>
      <c r="H155" s="273"/>
      <c r="I155" s="274"/>
      <c r="J155" s="274"/>
    </row>
    <row r="156" spans="7:10" ht="12.75" customHeight="1">
      <c r="G156" s="272"/>
      <c r="H156" s="273"/>
      <c r="I156" s="274"/>
      <c r="J156" s="274"/>
    </row>
    <row r="157" spans="7:10" ht="12.75">
      <c r="G157" s="272"/>
      <c r="H157" s="273"/>
      <c r="I157" s="274"/>
      <c r="J157" s="274"/>
    </row>
    <row r="158" spans="7:10" ht="12.75">
      <c r="G158" s="272"/>
      <c r="H158" s="273"/>
      <c r="I158" s="274"/>
      <c r="J158" s="274"/>
    </row>
    <row r="159" spans="7:10" ht="12.75">
      <c r="G159" s="272"/>
      <c r="H159" s="273"/>
      <c r="I159" s="275"/>
      <c r="J159" s="275"/>
    </row>
    <row r="160" spans="7:10" ht="12.75">
      <c r="G160" s="272"/>
      <c r="H160" s="273"/>
      <c r="I160" s="275"/>
      <c r="J160" s="275"/>
    </row>
    <row r="161" spans="7:10" ht="12.75">
      <c r="G161" s="272"/>
      <c r="H161" s="273"/>
      <c r="I161" s="275"/>
      <c r="J161" s="275"/>
    </row>
    <row r="162" spans="7:10" ht="12.75">
      <c r="G162" s="272"/>
      <c r="H162" s="273"/>
      <c r="I162" s="275"/>
      <c r="J162" s="275"/>
    </row>
    <row r="163" spans="7:10" ht="12.75">
      <c r="G163" s="272"/>
      <c r="H163" s="273"/>
      <c r="I163" s="275"/>
      <c r="J163" s="275"/>
    </row>
    <row r="164" spans="7:10" ht="12.75">
      <c r="G164" s="276"/>
      <c r="H164" s="277"/>
      <c r="I164" s="278"/>
      <c r="J164" s="278"/>
    </row>
    <row r="165" spans="7:10" ht="13.5" thickBot="1">
      <c r="G165" s="266"/>
      <c r="H165" s="267"/>
      <c r="I165" s="268"/>
      <c r="J165" s="268"/>
    </row>
    <row r="166" spans="7:10" ht="12.75">
      <c r="G166" s="285"/>
      <c r="H166" s="286"/>
      <c r="I166" s="280"/>
      <c r="J166" s="280"/>
    </row>
    <row r="167" spans="7:10" ht="13.5" thickBot="1">
      <c r="G167" s="287"/>
      <c r="H167" s="288"/>
      <c r="I167" s="289"/>
      <c r="J167" s="289"/>
    </row>
    <row r="183" ht="12.75" customHeight="1"/>
    <row r="184" ht="12.75" customHeight="1"/>
    <row r="246" ht="12.75" customHeight="1"/>
  </sheetData>
  <sheetProtection/>
  <mergeCells count="60">
    <mergeCell ref="G132:J132"/>
    <mergeCell ref="G117:I117"/>
    <mergeCell ref="G89:J89"/>
    <mergeCell ref="B9:C9"/>
    <mergeCell ref="B10:C10"/>
    <mergeCell ref="B11:C11"/>
    <mergeCell ref="B14:C14"/>
    <mergeCell ref="B12:C12"/>
    <mergeCell ref="B18:C18"/>
    <mergeCell ref="B13:C13"/>
    <mergeCell ref="B15:C15"/>
    <mergeCell ref="B16:C16"/>
    <mergeCell ref="B17:C17"/>
    <mergeCell ref="B32:C32"/>
    <mergeCell ref="B34:C34"/>
    <mergeCell ref="B36:C36"/>
    <mergeCell ref="B19:C19"/>
    <mergeCell ref="B20:C20"/>
    <mergeCell ref="B21:C21"/>
    <mergeCell ref="B22:C22"/>
    <mergeCell ref="B51:C51"/>
    <mergeCell ref="B52:C52"/>
    <mergeCell ref="B53:C53"/>
    <mergeCell ref="B55:C55"/>
    <mergeCell ref="B60:C60"/>
    <mergeCell ref="B56:C56"/>
    <mergeCell ref="B57:C57"/>
    <mergeCell ref="B42:C42"/>
    <mergeCell ref="B43:C43"/>
    <mergeCell ref="B44:C44"/>
    <mergeCell ref="B48:C48"/>
    <mergeCell ref="B49:C49"/>
    <mergeCell ref="B50:C50"/>
    <mergeCell ref="B45:C45"/>
    <mergeCell ref="B35:C35"/>
    <mergeCell ref="B23:C23"/>
    <mergeCell ref="B24:C24"/>
    <mergeCell ref="B25:C25"/>
    <mergeCell ref="B29:C29"/>
    <mergeCell ref="B30:C30"/>
    <mergeCell ref="B4:E4"/>
    <mergeCell ref="B5:E5"/>
    <mergeCell ref="E7:G7"/>
    <mergeCell ref="B8:C8"/>
    <mergeCell ref="E64:F64"/>
    <mergeCell ref="F66:G66"/>
    <mergeCell ref="B46:C46"/>
    <mergeCell ref="B47:C47"/>
    <mergeCell ref="B58:C58"/>
    <mergeCell ref="B59:C59"/>
    <mergeCell ref="G131:J131"/>
    <mergeCell ref="B26:C26"/>
    <mergeCell ref="B27:C27"/>
    <mergeCell ref="B28:C28"/>
    <mergeCell ref="B31:C31"/>
    <mergeCell ref="B38:C38"/>
    <mergeCell ref="B39:C39"/>
    <mergeCell ref="B40:C40"/>
    <mergeCell ref="B37:C37"/>
    <mergeCell ref="B41:C4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96"/>
  <sheetViews>
    <sheetView tabSelected="1" zoomScalePageLayoutView="0" workbookViewId="0" topLeftCell="A1">
      <selection activeCell="G72" sqref="G72"/>
    </sheetView>
  </sheetViews>
  <sheetFormatPr defaultColWidth="9.00390625" defaultRowHeight="12.75"/>
  <cols>
    <col min="1" max="1" width="2.75390625" style="20" customWidth="1"/>
    <col min="2" max="2" width="43.125" style="20" customWidth="1"/>
    <col min="3" max="3" width="5.25390625" style="20" customWidth="1"/>
    <col min="4" max="4" width="11.875" style="20" customWidth="1"/>
    <col min="5" max="5" width="14.00390625" style="20" customWidth="1"/>
    <col min="6" max="6" width="13.875" style="20" customWidth="1"/>
    <col min="7" max="7" width="14.625" style="20" customWidth="1"/>
    <col min="8" max="8" width="12.00390625" style="20" customWidth="1"/>
    <col min="9" max="9" width="13.00390625" style="20" customWidth="1"/>
    <col min="10" max="10" width="14.00390625" style="20" customWidth="1"/>
    <col min="11" max="11" width="13.00390625" style="20" customWidth="1"/>
    <col min="12" max="12" width="12.25390625" style="20" bestFit="1" customWidth="1"/>
    <col min="13" max="13" width="11.25390625" style="20" bestFit="1" customWidth="1"/>
    <col min="14" max="14" width="9.25390625" style="20" bestFit="1" customWidth="1"/>
    <col min="15" max="15" width="15.875" style="20" customWidth="1"/>
    <col min="16" max="16" width="15.25390625" style="20" customWidth="1"/>
    <col min="17" max="16384" width="9.125" style="20" customWidth="1"/>
  </cols>
  <sheetData>
    <row r="1" spans="2:6" ht="12.75">
      <c r="B1" s="26" t="s">
        <v>11</v>
      </c>
      <c r="C1" s="44"/>
      <c r="D1" s="45"/>
      <c r="E1" s="45"/>
      <c r="F1" s="45"/>
    </row>
    <row r="2" spans="2:6" ht="12.75">
      <c r="B2" s="26" t="s">
        <v>370</v>
      </c>
      <c r="C2" s="44"/>
      <c r="D2" s="45"/>
      <c r="E2" s="45"/>
      <c r="F2" s="45"/>
    </row>
    <row r="4" ht="15.75">
      <c r="D4" s="2" t="s">
        <v>146</v>
      </c>
    </row>
    <row r="5" ht="12.75">
      <c r="E5" s="3" t="s">
        <v>373</v>
      </c>
    </row>
    <row r="6" ht="12.75">
      <c r="K6" s="35" t="s">
        <v>62</v>
      </c>
    </row>
    <row r="7" spans="2:11" ht="15" customHeight="1">
      <c r="B7" s="348"/>
      <c r="C7" s="104"/>
      <c r="D7" s="349" t="s">
        <v>95</v>
      </c>
      <c r="E7" s="349"/>
      <c r="F7" s="349"/>
      <c r="G7" s="349"/>
      <c r="H7" s="349"/>
      <c r="I7" s="349"/>
      <c r="J7" s="349" t="s">
        <v>176</v>
      </c>
      <c r="K7" s="349" t="s">
        <v>96</v>
      </c>
    </row>
    <row r="8" spans="2:11" ht="15" customHeight="1" hidden="1">
      <c r="B8" s="348"/>
      <c r="C8" s="104" t="s">
        <v>97</v>
      </c>
      <c r="D8" s="349"/>
      <c r="E8" s="349"/>
      <c r="F8" s="349"/>
      <c r="G8" s="349"/>
      <c r="H8" s="349"/>
      <c r="I8" s="349"/>
      <c r="J8" s="349"/>
      <c r="K8" s="349"/>
    </row>
    <row r="9" spans="2:11" ht="15" customHeight="1" hidden="1">
      <c r="B9" s="348"/>
      <c r="C9" s="104" t="s">
        <v>98</v>
      </c>
      <c r="D9" s="349"/>
      <c r="E9" s="349"/>
      <c r="F9" s="349"/>
      <c r="G9" s="349"/>
      <c r="H9" s="349"/>
      <c r="I9" s="349"/>
      <c r="J9" s="349"/>
      <c r="K9" s="349"/>
    </row>
    <row r="10" spans="2:11" ht="52.5" customHeight="1">
      <c r="B10" s="348"/>
      <c r="C10" s="104"/>
      <c r="D10" s="101" t="s">
        <v>99</v>
      </c>
      <c r="E10" s="101" t="s">
        <v>100</v>
      </c>
      <c r="F10" s="101" t="s">
        <v>101</v>
      </c>
      <c r="G10" s="101" t="s">
        <v>102</v>
      </c>
      <c r="H10" s="101" t="s">
        <v>103</v>
      </c>
      <c r="I10" s="101" t="s">
        <v>104</v>
      </c>
      <c r="J10" s="349"/>
      <c r="K10" s="349"/>
    </row>
    <row r="11" spans="2:19" ht="15" customHeight="1" hidden="1">
      <c r="B11" s="60" t="s">
        <v>105</v>
      </c>
      <c r="C11" s="105"/>
      <c r="D11" s="50">
        <v>1274072</v>
      </c>
      <c r="E11" s="50">
        <v>28416095</v>
      </c>
      <c r="F11" s="50">
        <v>-1326739</v>
      </c>
      <c r="G11" s="50" t="s">
        <v>106</v>
      </c>
      <c r="H11" s="50">
        <v>1429054</v>
      </c>
      <c r="I11" s="50">
        <f>SUM(D11:H11)</f>
        <v>29792482</v>
      </c>
      <c r="J11" s="50">
        <v>669041</v>
      </c>
      <c r="K11" s="50">
        <v>30461523</v>
      </c>
      <c r="L11" s="13"/>
      <c r="M11" s="14"/>
      <c r="N11" s="13" t="s">
        <v>107</v>
      </c>
      <c r="O11" s="13" t="s">
        <v>108</v>
      </c>
      <c r="P11" s="13" t="s">
        <v>109</v>
      </c>
      <c r="Q11" s="13"/>
      <c r="R11" s="13"/>
      <c r="S11" s="13"/>
    </row>
    <row r="12" spans="2:19" ht="29.25" customHeight="1" hidden="1">
      <c r="B12" s="103" t="s">
        <v>110</v>
      </c>
      <c r="C12" s="106"/>
      <c r="D12" s="107">
        <f>-19791</f>
        <v>-19791</v>
      </c>
      <c r="E12" s="107">
        <f>-34165</f>
        <v>-34165</v>
      </c>
      <c r="F12" s="108"/>
      <c r="G12" s="108"/>
      <c r="H12" s="107">
        <f>-2022</f>
        <v>-2022</v>
      </c>
      <c r="I12" s="107">
        <f>SUM(D12:H12)</f>
        <v>-55978</v>
      </c>
      <c r="J12" s="107"/>
      <c r="K12" s="107">
        <v>-55978</v>
      </c>
      <c r="L12" s="13"/>
      <c r="M12" s="14" t="s">
        <v>111</v>
      </c>
      <c r="N12" s="13">
        <v>0.0974</v>
      </c>
      <c r="O12" s="15"/>
      <c r="P12" s="15">
        <f>+N12*O12</f>
        <v>0</v>
      </c>
      <c r="Q12" s="13"/>
      <c r="R12" s="13"/>
      <c r="S12" s="13"/>
    </row>
    <row r="13" spans="2:19" ht="15" customHeight="1" hidden="1">
      <c r="B13" s="60" t="s">
        <v>112</v>
      </c>
      <c r="C13" s="105"/>
      <c r="D13" s="50">
        <f aca="true" t="shared" si="0" ref="D13:J13">SUM(D11:D12)</f>
        <v>1254281</v>
      </c>
      <c r="E13" s="50">
        <f t="shared" si="0"/>
        <v>28381930</v>
      </c>
      <c r="F13" s="50">
        <f t="shared" si="0"/>
        <v>-1326739</v>
      </c>
      <c r="G13" s="50">
        <f t="shared" si="0"/>
        <v>0</v>
      </c>
      <c r="H13" s="50">
        <f t="shared" si="0"/>
        <v>1427032</v>
      </c>
      <c r="I13" s="50">
        <f t="shared" si="0"/>
        <v>29736504</v>
      </c>
      <c r="J13" s="50">
        <f t="shared" si="0"/>
        <v>669041</v>
      </c>
      <c r="K13" s="50">
        <f aca="true" t="shared" si="1" ref="K13:K19">I13+J13</f>
        <v>30405545</v>
      </c>
      <c r="L13" s="13"/>
      <c r="M13" s="14" t="s">
        <v>113</v>
      </c>
      <c r="N13" s="13">
        <v>0.49</v>
      </c>
      <c r="O13" s="15"/>
      <c r="P13" s="15">
        <f>+N13*O13</f>
        <v>0</v>
      </c>
      <c r="Q13" s="13"/>
      <c r="R13" s="13"/>
      <c r="S13" s="13"/>
    </row>
    <row r="14" spans="2:19" ht="15" customHeight="1" hidden="1">
      <c r="B14" s="103" t="s">
        <v>114</v>
      </c>
      <c r="C14" s="106"/>
      <c r="D14" s="107"/>
      <c r="E14" s="107">
        <v>-1045091</v>
      </c>
      <c r="F14" s="107"/>
      <c r="G14" s="107"/>
      <c r="H14" s="107"/>
      <c r="I14" s="107">
        <f>SUM(D14:H14)</f>
        <v>-1045091</v>
      </c>
      <c r="J14" s="107"/>
      <c r="K14" s="107">
        <f t="shared" si="1"/>
        <v>-1045091</v>
      </c>
      <c r="L14" s="13"/>
      <c r="M14" s="14" t="s">
        <v>128</v>
      </c>
      <c r="N14" s="13"/>
      <c r="O14" s="13"/>
      <c r="P14" s="16">
        <f>SUM(P12:P13)</f>
        <v>0</v>
      </c>
      <c r="Q14" s="13"/>
      <c r="R14" s="13"/>
      <c r="S14" s="13"/>
    </row>
    <row r="15" spans="2:19" ht="15" customHeight="1" hidden="1">
      <c r="B15" s="103" t="s">
        <v>115</v>
      </c>
      <c r="C15" s="106"/>
      <c r="D15" s="107"/>
      <c r="E15" s="107"/>
      <c r="F15" s="107"/>
      <c r="G15" s="107"/>
      <c r="H15" s="107">
        <v>5821</v>
      </c>
      <c r="I15" s="107">
        <f>SUM(D15:H15)</f>
        <v>5821</v>
      </c>
      <c r="J15" s="109"/>
      <c r="K15" s="107">
        <f>I15</f>
        <v>5821</v>
      </c>
      <c r="L15" s="13"/>
      <c r="M15" s="14"/>
      <c r="N15" s="13"/>
      <c r="O15" s="13"/>
      <c r="P15" s="13">
        <f>+P14/1000</f>
        <v>0</v>
      </c>
      <c r="Q15" s="13"/>
      <c r="R15" s="13"/>
      <c r="S15" s="13"/>
    </row>
    <row r="16" spans="2:19" ht="15" customHeight="1" hidden="1">
      <c r="B16" s="60" t="s">
        <v>116</v>
      </c>
      <c r="C16" s="105"/>
      <c r="D16" s="50">
        <f>D15</f>
        <v>0</v>
      </c>
      <c r="E16" s="50">
        <v>0</v>
      </c>
      <c r="F16" s="50">
        <f>F15</f>
        <v>0</v>
      </c>
      <c r="G16" s="50">
        <f>G15</f>
        <v>0</v>
      </c>
      <c r="H16" s="50">
        <f>H15</f>
        <v>5821</v>
      </c>
      <c r="I16" s="50">
        <f>I14+I15</f>
        <v>-1039270</v>
      </c>
      <c r="J16" s="50"/>
      <c r="K16" s="50">
        <f t="shared" si="1"/>
        <v>-1039270</v>
      </c>
      <c r="L16" s="13"/>
      <c r="M16" s="14"/>
      <c r="N16" s="13"/>
      <c r="O16" s="13"/>
      <c r="P16" s="13"/>
      <c r="Q16" s="13"/>
      <c r="R16" s="13"/>
      <c r="S16" s="13"/>
    </row>
    <row r="17" spans="2:19" ht="15" customHeight="1" hidden="1">
      <c r="B17" s="110" t="s">
        <v>117</v>
      </c>
      <c r="C17" s="106"/>
      <c r="D17" s="107"/>
      <c r="E17" s="107"/>
      <c r="F17" s="107"/>
      <c r="G17" s="107"/>
      <c r="H17" s="107"/>
      <c r="I17" s="107">
        <f>SUM(D17:H17)</f>
        <v>0</v>
      </c>
      <c r="J17" s="109"/>
      <c r="K17" s="107"/>
      <c r="L17" s="13"/>
      <c r="M17" s="13"/>
      <c r="N17" s="13"/>
      <c r="O17" s="13"/>
      <c r="P17" s="13"/>
      <c r="Q17" s="13"/>
      <c r="R17" s="13"/>
      <c r="S17" s="13"/>
    </row>
    <row r="18" spans="2:19" ht="15" customHeight="1" hidden="1">
      <c r="B18" s="110" t="s">
        <v>118</v>
      </c>
      <c r="C18" s="106"/>
      <c r="D18" s="107"/>
      <c r="E18" s="107"/>
      <c r="F18" s="107"/>
      <c r="G18" s="107"/>
      <c r="H18" s="107"/>
      <c r="I18" s="107">
        <f>SUM(D18:H18)</f>
        <v>0</v>
      </c>
      <c r="J18" s="109"/>
      <c r="K18" s="107"/>
      <c r="L18" s="13"/>
      <c r="M18" s="13"/>
      <c r="N18" s="13"/>
      <c r="O18" s="13"/>
      <c r="P18" s="13"/>
      <c r="Q18" s="13"/>
      <c r="R18" s="13"/>
      <c r="S18" s="13"/>
    </row>
    <row r="19" spans="2:19" ht="15" customHeight="1" hidden="1">
      <c r="B19" s="110" t="s">
        <v>119</v>
      </c>
      <c r="C19" s="111"/>
      <c r="D19" s="107"/>
      <c r="E19" s="107"/>
      <c r="F19" s="107"/>
      <c r="G19" s="109"/>
      <c r="H19" s="107"/>
      <c r="I19" s="107">
        <f>SUM(D19:H19)</f>
        <v>0</v>
      </c>
      <c r="J19" s="107"/>
      <c r="K19" s="107">
        <f t="shared" si="1"/>
        <v>0</v>
      </c>
      <c r="L19" s="13"/>
      <c r="M19" s="13"/>
      <c r="N19" s="13"/>
      <c r="O19" s="13"/>
      <c r="P19" s="13"/>
      <c r="Q19" s="13"/>
      <c r="R19" s="13"/>
      <c r="S19" s="13"/>
    </row>
    <row r="20" spans="2:19" ht="15" customHeight="1" hidden="1">
      <c r="B20" s="60" t="s">
        <v>61</v>
      </c>
      <c r="C20" s="111"/>
      <c r="D20" s="50">
        <f>D13+D16</f>
        <v>1254281</v>
      </c>
      <c r="E20" s="50">
        <f>E13+E14</f>
        <v>27336839</v>
      </c>
      <c r="F20" s="50">
        <f>F13</f>
        <v>-1326739</v>
      </c>
      <c r="G20" s="50"/>
      <c r="H20" s="50">
        <f>H13+H16</f>
        <v>1432853</v>
      </c>
      <c r="I20" s="50">
        <f>I13+I16</f>
        <v>28697234</v>
      </c>
      <c r="J20" s="50">
        <f>J13+J16</f>
        <v>669041</v>
      </c>
      <c r="K20" s="50">
        <f>K13+K16</f>
        <v>29366275</v>
      </c>
      <c r="L20" s="13"/>
      <c r="M20" s="13"/>
      <c r="N20" s="13"/>
      <c r="O20" s="13"/>
      <c r="P20" s="13"/>
      <c r="Q20" s="13"/>
      <c r="R20" s="13"/>
      <c r="S20" s="13"/>
    </row>
    <row r="21" spans="2:19" ht="27.75" customHeight="1" hidden="1">
      <c r="B21" s="103" t="s">
        <v>110</v>
      </c>
      <c r="C21" s="111"/>
      <c r="D21" s="107"/>
      <c r="E21" s="107"/>
      <c r="F21" s="107"/>
      <c r="G21" s="107"/>
      <c r="H21" s="107"/>
      <c r="I21" s="107"/>
      <c r="J21" s="107"/>
      <c r="K21" s="107"/>
      <c r="L21" s="13"/>
      <c r="M21" s="13"/>
      <c r="N21" s="13"/>
      <c r="O21" s="13"/>
      <c r="P21" s="13"/>
      <c r="Q21" s="13"/>
      <c r="R21" s="13"/>
      <c r="S21" s="13"/>
    </row>
    <row r="22" spans="2:19" ht="15" customHeight="1" hidden="1">
      <c r="B22" s="60" t="s">
        <v>112</v>
      </c>
      <c r="C22" s="111"/>
      <c r="D22" s="107"/>
      <c r="E22" s="107"/>
      <c r="F22" s="107"/>
      <c r="G22" s="107"/>
      <c r="H22" s="107"/>
      <c r="I22" s="107"/>
      <c r="J22" s="107"/>
      <c r="K22" s="107"/>
      <c r="L22" s="13"/>
      <c r="M22" s="13"/>
      <c r="N22" s="13"/>
      <c r="O22" s="13"/>
      <c r="P22" s="13"/>
      <c r="Q22" s="13"/>
      <c r="R22" s="13"/>
      <c r="S22" s="13"/>
    </row>
    <row r="23" spans="2:19" ht="15" customHeight="1" hidden="1">
      <c r="B23" s="103" t="s">
        <v>114</v>
      </c>
      <c r="C23" s="111"/>
      <c r="D23" s="107"/>
      <c r="E23" s="107"/>
      <c r="F23" s="107"/>
      <c r="G23" s="107"/>
      <c r="H23" s="107"/>
      <c r="I23" s="107"/>
      <c r="J23" s="109"/>
      <c r="K23" s="107"/>
      <c r="L23" s="13"/>
      <c r="M23" s="13"/>
      <c r="N23" s="13"/>
      <c r="O23" s="13"/>
      <c r="P23" s="13"/>
      <c r="Q23" s="13"/>
      <c r="R23" s="13"/>
      <c r="S23" s="13"/>
    </row>
    <row r="24" spans="2:19" ht="15" customHeight="1" hidden="1">
      <c r="B24" s="103" t="s">
        <v>115</v>
      </c>
      <c r="C24" s="111"/>
      <c r="D24" s="107"/>
      <c r="E24" s="107"/>
      <c r="F24" s="107"/>
      <c r="G24" s="107"/>
      <c r="H24" s="107">
        <v>380633</v>
      </c>
      <c r="I24" s="107">
        <f>H24</f>
        <v>380633</v>
      </c>
      <c r="J24" s="107">
        <v>235333</v>
      </c>
      <c r="K24" s="107">
        <f>SUM(I24:J24)</f>
        <v>615966</v>
      </c>
      <c r="L24" s="13"/>
      <c r="M24" s="13"/>
      <c r="N24" s="13"/>
      <c r="O24" s="13"/>
      <c r="P24" s="13"/>
      <c r="Q24" s="13"/>
      <c r="R24" s="13"/>
      <c r="S24" s="13"/>
    </row>
    <row r="25" spans="2:19" ht="15" customHeight="1" hidden="1">
      <c r="B25" s="60" t="s">
        <v>116</v>
      </c>
      <c r="C25" s="111"/>
      <c r="D25" s="107"/>
      <c r="E25" s="107"/>
      <c r="F25" s="107"/>
      <c r="G25" s="107"/>
      <c r="H25" s="50">
        <f>H22+H24</f>
        <v>380633</v>
      </c>
      <c r="I25" s="50">
        <f>H25</f>
        <v>380633</v>
      </c>
      <c r="J25" s="50">
        <f>J24</f>
        <v>235333</v>
      </c>
      <c r="K25" s="50">
        <f>SUM(I25:J25)</f>
        <v>615966</v>
      </c>
      <c r="L25" s="13"/>
      <c r="M25" s="13"/>
      <c r="N25" s="13"/>
      <c r="O25" s="13"/>
      <c r="P25" s="13"/>
      <c r="Q25" s="13"/>
      <c r="R25" s="13"/>
      <c r="S25" s="13"/>
    </row>
    <row r="26" spans="2:19" ht="15" customHeight="1" hidden="1">
      <c r="B26" s="110" t="s">
        <v>117</v>
      </c>
      <c r="C26" s="111"/>
      <c r="D26" s="107"/>
      <c r="E26" s="107"/>
      <c r="F26" s="107"/>
      <c r="G26" s="107"/>
      <c r="H26" s="107"/>
      <c r="I26" s="107"/>
      <c r="J26" s="107">
        <f>-37800</f>
        <v>-37800</v>
      </c>
      <c r="K26" s="107">
        <f>SUM(J26)</f>
        <v>-37800</v>
      </c>
      <c r="L26" s="13"/>
      <c r="M26" s="13"/>
      <c r="N26" s="13"/>
      <c r="O26" s="13"/>
      <c r="P26" s="13"/>
      <c r="Q26" s="13"/>
      <c r="R26" s="13"/>
      <c r="S26" s="13"/>
    </row>
    <row r="27" spans="2:19" ht="15" customHeight="1" hidden="1">
      <c r="B27" s="110" t="s">
        <v>118</v>
      </c>
      <c r="C27" s="111"/>
      <c r="D27" s="107"/>
      <c r="E27" s="107"/>
      <c r="F27" s="107"/>
      <c r="G27" s="107"/>
      <c r="H27" s="107"/>
      <c r="I27" s="107"/>
      <c r="J27" s="107">
        <f>501760</f>
        <v>501760</v>
      </c>
      <c r="K27" s="107">
        <f>SUM(J27)</f>
        <v>501760</v>
      </c>
      <c r="L27" s="13"/>
      <c r="M27" s="13"/>
      <c r="N27" s="13"/>
      <c r="O27" s="13"/>
      <c r="P27" s="13"/>
      <c r="Q27" s="13"/>
      <c r="R27" s="13"/>
      <c r="S27" s="13"/>
    </row>
    <row r="28" spans="2:19" ht="15" customHeight="1" hidden="1">
      <c r="B28" s="110" t="s">
        <v>119</v>
      </c>
      <c r="C28" s="111"/>
      <c r="D28" s="107"/>
      <c r="E28" s="107"/>
      <c r="F28" s="107"/>
      <c r="G28" s="107">
        <f>303881</f>
        <v>303881</v>
      </c>
      <c r="H28" s="107"/>
      <c r="I28" s="107">
        <f>G28</f>
        <v>303881</v>
      </c>
      <c r="J28" s="107"/>
      <c r="K28" s="107">
        <f>SUM(I28:J28)</f>
        <v>303881</v>
      </c>
      <c r="L28" s="13"/>
      <c r="M28" s="13"/>
      <c r="N28" s="13"/>
      <c r="O28" s="13"/>
      <c r="P28" s="13"/>
      <c r="Q28" s="13"/>
      <c r="R28" s="13"/>
      <c r="S28" s="13"/>
    </row>
    <row r="29" spans="2:19" ht="15" customHeight="1" hidden="1">
      <c r="B29" s="60" t="s">
        <v>48</v>
      </c>
      <c r="C29" s="105"/>
      <c r="D29" s="50">
        <f>D13+D16+D17+D18+D19</f>
        <v>1254281</v>
      </c>
      <c r="E29" s="50">
        <v>27336840</v>
      </c>
      <c r="F29" s="50">
        <f>F13+F16+F17+F18+F19</f>
        <v>-1326739</v>
      </c>
      <c r="G29" s="50">
        <f>G13+G16+G17+G18+G28</f>
        <v>303881</v>
      </c>
      <c r="H29" s="50">
        <f>H20+H25</f>
        <v>1813486</v>
      </c>
      <c r="I29" s="50">
        <v>29883509</v>
      </c>
      <c r="J29" s="50">
        <v>866574</v>
      </c>
      <c r="K29" s="50">
        <f>J29+I29</f>
        <v>30750083</v>
      </c>
      <c r="L29" s="12" t="e">
        <f>#REF!</f>
        <v>#REF!</v>
      </c>
      <c r="M29" s="17" t="e">
        <f>K29-L29</f>
        <v>#REF!</v>
      </c>
      <c r="N29" s="13"/>
      <c r="O29" s="13"/>
      <c r="P29" s="13"/>
      <c r="Q29" s="13"/>
      <c r="R29" s="13"/>
      <c r="S29" s="13"/>
    </row>
    <row r="30" spans="2:19" ht="15" customHeight="1" hidden="1">
      <c r="B30" s="112" t="s">
        <v>120</v>
      </c>
      <c r="C30" s="106"/>
      <c r="D30" s="108"/>
      <c r="E30" s="108"/>
      <c r="F30" s="108"/>
      <c r="G30" s="108"/>
      <c r="H30" s="108"/>
      <c r="I30" s="108"/>
      <c r="J30" s="108"/>
      <c r="K30" s="108">
        <f>I30+J30</f>
        <v>0</v>
      </c>
      <c r="L30" s="13"/>
      <c r="M30" s="13"/>
      <c r="N30" s="13"/>
      <c r="O30" s="13"/>
      <c r="P30" s="13"/>
      <c r="Q30" s="13"/>
      <c r="R30" s="13"/>
      <c r="S30" s="13"/>
    </row>
    <row r="31" spans="2:19" ht="15" customHeight="1" hidden="1">
      <c r="B31" s="60" t="s">
        <v>112</v>
      </c>
      <c r="C31" s="105"/>
      <c r="D31" s="50">
        <f>D29+D30</f>
        <v>1254281</v>
      </c>
      <c r="E31" s="50">
        <f>E29+E30</f>
        <v>27336840</v>
      </c>
      <c r="F31" s="50">
        <f aca="true" t="shared" si="2" ref="F31:K31">F29+F30</f>
        <v>-1326739</v>
      </c>
      <c r="G31" s="50">
        <f t="shared" si="2"/>
        <v>303881</v>
      </c>
      <c r="H31" s="50">
        <f t="shared" si="2"/>
        <v>1813486</v>
      </c>
      <c r="I31" s="50">
        <f t="shared" si="2"/>
        <v>29883509</v>
      </c>
      <c r="J31" s="50">
        <f>J29+J30</f>
        <v>866574</v>
      </c>
      <c r="K31" s="50">
        <f t="shared" si="2"/>
        <v>30750083</v>
      </c>
      <c r="L31" s="13"/>
      <c r="M31" s="13"/>
      <c r="N31" s="13"/>
      <c r="O31" s="13"/>
      <c r="P31" s="13"/>
      <c r="Q31" s="13"/>
      <c r="R31" s="13"/>
      <c r="S31" s="13"/>
    </row>
    <row r="32" spans="2:19" ht="15" customHeight="1" hidden="1">
      <c r="B32" s="110" t="s">
        <v>121</v>
      </c>
      <c r="C32" s="106"/>
      <c r="D32" s="107"/>
      <c r="E32" s="107"/>
      <c r="F32" s="107"/>
      <c r="G32" s="107"/>
      <c r="H32" s="107"/>
      <c r="I32" s="107">
        <f>SUM(D32:H32)</f>
        <v>0</v>
      </c>
      <c r="J32" s="107"/>
      <c r="K32" s="107">
        <f>I32+J32</f>
        <v>0</v>
      </c>
      <c r="L32" s="13"/>
      <c r="M32" s="13"/>
      <c r="N32" s="13"/>
      <c r="O32" s="13"/>
      <c r="P32" s="13"/>
      <c r="Q32" s="13"/>
      <c r="R32" s="13"/>
      <c r="S32" s="13"/>
    </row>
    <row r="33" spans="2:19" ht="15" customHeight="1" hidden="1">
      <c r="B33" s="110" t="s">
        <v>122</v>
      </c>
      <c r="C33" s="106"/>
      <c r="D33" s="107"/>
      <c r="E33" s="107"/>
      <c r="F33" s="107"/>
      <c r="G33" s="107"/>
      <c r="H33" s="107">
        <v>89638</v>
      </c>
      <c r="I33" s="107">
        <f>H33</f>
        <v>89638</v>
      </c>
      <c r="J33" s="107"/>
      <c r="K33" s="107">
        <f>I33+J33</f>
        <v>89638</v>
      </c>
      <c r="L33" s="13"/>
      <c r="M33" s="13"/>
      <c r="N33" s="13"/>
      <c r="O33" s="13"/>
      <c r="P33" s="13"/>
      <c r="Q33" s="13"/>
      <c r="R33" s="13"/>
      <c r="S33" s="13"/>
    </row>
    <row r="34" spans="2:11" ht="15" customHeight="1" hidden="1">
      <c r="B34" s="60" t="s">
        <v>123</v>
      </c>
      <c r="C34" s="105"/>
      <c r="D34" s="50">
        <f aca="true" t="shared" si="3" ref="D34:K34">SUM(D32:D33)</f>
        <v>0</v>
      </c>
      <c r="E34" s="50">
        <f>SUM(E32:E33)</f>
        <v>0</v>
      </c>
      <c r="F34" s="50">
        <f t="shared" si="3"/>
        <v>0</v>
      </c>
      <c r="G34" s="50">
        <f t="shared" si="3"/>
        <v>0</v>
      </c>
      <c r="H34" s="50">
        <f t="shared" si="3"/>
        <v>89638</v>
      </c>
      <c r="I34" s="50">
        <f t="shared" si="3"/>
        <v>89638</v>
      </c>
      <c r="J34" s="50">
        <f>SUM(J32:J33)</f>
        <v>0</v>
      </c>
      <c r="K34" s="50">
        <f t="shared" si="3"/>
        <v>89638</v>
      </c>
    </row>
    <row r="35" spans="2:11" ht="26.25" customHeight="1" hidden="1">
      <c r="B35" s="113" t="s">
        <v>124</v>
      </c>
      <c r="C35" s="106"/>
      <c r="D35" s="107"/>
      <c r="E35" s="107"/>
      <c r="F35" s="107"/>
      <c r="G35" s="107"/>
      <c r="H35" s="107"/>
      <c r="I35" s="107">
        <f>SUM(D35:H35)</f>
        <v>0</v>
      </c>
      <c r="J35" s="107"/>
      <c r="K35" s="107">
        <f>I35+J35</f>
        <v>0</v>
      </c>
    </row>
    <row r="36" spans="2:11" ht="21.75" customHeight="1" hidden="1">
      <c r="B36" s="113" t="s">
        <v>132</v>
      </c>
      <c r="C36" s="106"/>
      <c r="D36" s="107"/>
      <c r="E36" s="107"/>
      <c r="F36" s="107"/>
      <c r="G36" s="107"/>
      <c r="H36" s="107"/>
      <c r="I36" s="107"/>
      <c r="J36" s="107">
        <v>-35207</v>
      </c>
      <c r="K36" s="107">
        <f>I36+J36</f>
        <v>-35207</v>
      </c>
    </row>
    <row r="37" spans="2:11" ht="15" customHeight="1" hidden="1">
      <c r="B37" s="60" t="s">
        <v>116</v>
      </c>
      <c r="C37" s="105"/>
      <c r="D37" s="114">
        <f aca="true" t="shared" si="4" ref="D37:K37">SUM(D35:D36)</f>
        <v>0</v>
      </c>
      <c r="E37" s="114">
        <f t="shared" si="4"/>
        <v>0</v>
      </c>
      <c r="F37" s="114">
        <f t="shared" si="4"/>
        <v>0</v>
      </c>
      <c r="G37" s="114">
        <f t="shared" si="4"/>
        <v>0</v>
      </c>
      <c r="H37" s="114">
        <f t="shared" si="4"/>
        <v>0</v>
      </c>
      <c r="I37" s="114">
        <f t="shared" si="4"/>
        <v>0</v>
      </c>
      <c r="J37" s="50">
        <f>SUM(J35:J36)</f>
        <v>-35207</v>
      </c>
      <c r="K37" s="50">
        <f t="shared" si="4"/>
        <v>-35207</v>
      </c>
    </row>
    <row r="38" spans="2:11" ht="15" customHeight="1" hidden="1">
      <c r="B38" s="60" t="s">
        <v>159</v>
      </c>
      <c r="C38" s="105"/>
      <c r="D38" s="50">
        <f>D31+D34+D37</f>
        <v>1254281</v>
      </c>
      <c r="E38" s="50">
        <f>E31+E34+E37</f>
        <v>27336840</v>
      </c>
      <c r="F38" s="50">
        <f aca="true" t="shared" si="5" ref="F38:K38">F31+F34+F37</f>
        <v>-1326739</v>
      </c>
      <c r="G38" s="50">
        <f t="shared" si="5"/>
        <v>303881</v>
      </c>
      <c r="H38" s="50">
        <f>H31+H34+H37</f>
        <v>1903124</v>
      </c>
      <c r="I38" s="50">
        <f>I31+I34+I37</f>
        <v>29973147</v>
      </c>
      <c r="J38" s="50">
        <f>J31+J34+J37</f>
        <v>831367</v>
      </c>
      <c r="K38" s="50">
        <f t="shared" si="5"/>
        <v>30804514</v>
      </c>
    </row>
    <row r="39" spans="2:11" ht="15" customHeight="1" hidden="1">
      <c r="B39" s="112" t="s">
        <v>120</v>
      </c>
      <c r="C39" s="105"/>
      <c r="D39" s="50"/>
      <c r="E39" s="50"/>
      <c r="F39" s="50"/>
      <c r="G39" s="50"/>
      <c r="H39" s="50"/>
      <c r="I39" s="50"/>
      <c r="J39" s="50"/>
      <c r="K39" s="50"/>
    </row>
    <row r="40" spans="2:11" ht="15" customHeight="1">
      <c r="B40" s="60" t="s">
        <v>363</v>
      </c>
      <c r="C40" s="105"/>
      <c r="D40" s="50">
        <f>Баланс!D51</f>
        <v>1254281</v>
      </c>
      <c r="E40" s="50">
        <v>8406</v>
      </c>
      <c r="F40" s="50"/>
      <c r="G40" s="50">
        <f>Баланс!D52</f>
        <v>0</v>
      </c>
      <c r="H40" s="50">
        <v>5286861</v>
      </c>
      <c r="I40" s="50">
        <f>SUM(D40:H40)</f>
        <v>6549548</v>
      </c>
      <c r="J40" s="50">
        <v>25096</v>
      </c>
      <c r="K40" s="50">
        <f>J40+I40</f>
        <v>6574644</v>
      </c>
    </row>
    <row r="41" spans="2:11" ht="15" customHeight="1" hidden="1">
      <c r="B41" s="110" t="s">
        <v>121</v>
      </c>
      <c r="C41" s="105"/>
      <c r="D41" s="50"/>
      <c r="E41" s="50"/>
      <c r="F41" s="50"/>
      <c r="G41" s="50"/>
      <c r="H41" s="109"/>
      <c r="I41" s="50">
        <f>E41</f>
        <v>0</v>
      </c>
      <c r="J41" s="50"/>
      <c r="K41" s="115">
        <f>I41</f>
        <v>0</v>
      </c>
    </row>
    <row r="42" spans="2:11" ht="19.5" customHeight="1">
      <c r="B42" s="103" t="s">
        <v>178</v>
      </c>
      <c r="C42" s="105"/>
      <c r="D42" s="50"/>
      <c r="E42" s="107"/>
      <c r="F42" s="107">
        <f>Баланс!C53</f>
        <v>0</v>
      </c>
      <c r="G42" s="50"/>
      <c r="H42" s="107"/>
      <c r="I42" s="107">
        <f>SUM(D42:H42)</f>
        <v>0</v>
      </c>
      <c r="J42" s="107"/>
      <c r="K42" s="107">
        <f>I42+J42</f>
        <v>0</v>
      </c>
    </row>
    <row r="43" spans="2:11" ht="15" customHeight="1" hidden="1">
      <c r="B43" s="110" t="s">
        <v>122</v>
      </c>
      <c r="C43" s="105"/>
      <c r="D43" s="50"/>
      <c r="E43" s="50"/>
      <c r="F43" s="50"/>
      <c r="G43" s="50"/>
      <c r="H43" s="107">
        <v>367036</v>
      </c>
      <c r="I43" s="107">
        <f>H43</f>
        <v>367036</v>
      </c>
      <c r="J43" s="107"/>
      <c r="K43" s="107">
        <f>I43+J43</f>
        <v>367036</v>
      </c>
    </row>
    <row r="44" spans="2:11" ht="15" customHeight="1" hidden="1">
      <c r="B44" s="60" t="s">
        <v>123</v>
      </c>
      <c r="C44" s="105"/>
      <c r="D44" s="50">
        <f>D41+D43</f>
        <v>0</v>
      </c>
      <c r="E44" s="50">
        <f>E41+E43</f>
        <v>0</v>
      </c>
      <c r="F44" s="50">
        <f>F41+F43</f>
        <v>0</v>
      </c>
      <c r="G44" s="50">
        <f>G41+G43</f>
        <v>0</v>
      </c>
      <c r="H44" s="107">
        <f>H42+H43</f>
        <v>367036</v>
      </c>
      <c r="I44" s="107">
        <f>E44+H44</f>
        <v>367036</v>
      </c>
      <c r="J44" s="107"/>
      <c r="K44" s="107">
        <f>I44+J44</f>
        <v>367036</v>
      </c>
    </row>
    <row r="45" spans="2:11" ht="24.75" customHeight="1" hidden="1">
      <c r="B45" s="113" t="s">
        <v>124</v>
      </c>
      <c r="C45" s="105"/>
      <c r="D45" s="50"/>
      <c r="E45" s="50"/>
      <c r="F45" s="50"/>
      <c r="G45" s="50"/>
      <c r="H45" s="107"/>
      <c r="I45" s="107"/>
      <c r="J45" s="107">
        <v>-243376</v>
      </c>
      <c r="K45" s="107">
        <f>J45</f>
        <v>-243376</v>
      </c>
    </row>
    <row r="46" spans="2:11" ht="15" customHeight="1" hidden="1">
      <c r="B46" s="113" t="s">
        <v>157</v>
      </c>
      <c r="C46" s="105"/>
      <c r="D46" s="50"/>
      <c r="E46" s="50"/>
      <c r="F46" s="50"/>
      <c r="G46" s="50"/>
      <c r="H46" s="107"/>
      <c r="I46" s="107"/>
      <c r="J46" s="107">
        <f>-35501</f>
        <v>-35501</v>
      </c>
      <c r="K46" s="107">
        <f>I46+J46</f>
        <v>-35501</v>
      </c>
    </row>
    <row r="47" spans="2:11" ht="15" customHeight="1" hidden="1">
      <c r="B47" s="60" t="s">
        <v>116</v>
      </c>
      <c r="C47" s="105"/>
      <c r="D47" s="50"/>
      <c r="E47" s="50"/>
      <c r="F47" s="50"/>
      <c r="G47" s="50"/>
      <c r="H47" s="107"/>
      <c r="I47" s="107"/>
      <c r="J47" s="107"/>
      <c r="K47" s="107">
        <f>I47+J47</f>
        <v>0</v>
      </c>
    </row>
    <row r="48" spans="2:12" ht="15" customHeight="1" hidden="1">
      <c r="B48" s="60" t="s">
        <v>47</v>
      </c>
      <c r="C48" s="105"/>
      <c r="D48" s="50">
        <f>D40+D44+D47</f>
        <v>1254281</v>
      </c>
      <c r="E48" s="50">
        <f>E40+E44+E47</f>
        <v>8406</v>
      </c>
      <c r="F48" s="50">
        <f>F40+F44+F47</f>
        <v>0</v>
      </c>
      <c r="G48" s="50">
        <f>G40+G44+G47</f>
        <v>0</v>
      </c>
      <c r="H48" s="50">
        <f>H40+H44+H47</f>
        <v>5653897</v>
      </c>
      <c r="I48" s="50">
        <f>I40+I44+I47+I42+I41</f>
        <v>6916584</v>
      </c>
      <c r="J48" s="50">
        <f>J40+J47+J46+J45</f>
        <v>-253781</v>
      </c>
      <c r="K48" s="50">
        <f>K40+K44+K45+K46</f>
        <v>6662803</v>
      </c>
      <c r="L48" s="62">
        <f>K48-Баланс!C59</f>
        <v>-263290.4247200005</v>
      </c>
    </row>
    <row r="49" spans="2:11" ht="15" customHeight="1">
      <c r="B49" s="110" t="s">
        <v>122</v>
      </c>
      <c r="C49" s="105"/>
      <c r="D49" s="50"/>
      <c r="E49" s="50"/>
      <c r="F49" s="50"/>
      <c r="G49" s="50"/>
      <c r="H49" s="107">
        <f>ОДР!D50</f>
        <v>376545.5786399996</v>
      </c>
      <c r="I49" s="107">
        <f>SUM(D49:H49)</f>
        <v>376545.5786399996</v>
      </c>
      <c r="J49" s="107">
        <f>ОДР!D28</f>
        <v>0</v>
      </c>
      <c r="K49" s="107">
        <f>I49+J49</f>
        <v>376545.5786399996</v>
      </c>
    </row>
    <row r="50" spans="2:12" s="18" customFormat="1" ht="15" customHeight="1">
      <c r="B50" s="60" t="s">
        <v>1</v>
      </c>
      <c r="C50" s="116"/>
      <c r="D50" s="117"/>
      <c r="E50" s="50">
        <f>E42</f>
        <v>0</v>
      </c>
      <c r="F50" s="50">
        <f>SUM(F40:F49)</f>
        <v>0</v>
      </c>
      <c r="G50" s="117"/>
      <c r="H50" s="50">
        <f>H49+H42</f>
        <v>376545.5786399996</v>
      </c>
      <c r="I50" s="50">
        <f>I42+I49</f>
        <v>376545.5786399996</v>
      </c>
      <c r="J50" s="50">
        <f>J42+J49</f>
        <v>0</v>
      </c>
      <c r="K50" s="50">
        <f>I50+J50</f>
        <v>376545.5786399996</v>
      </c>
      <c r="L50" s="19"/>
    </row>
    <row r="51" spans="2:12" s="18" customFormat="1" ht="22.5" customHeight="1" hidden="1">
      <c r="B51" s="113" t="s">
        <v>209</v>
      </c>
      <c r="C51" s="116"/>
      <c r="D51" s="117"/>
      <c r="E51" s="107"/>
      <c r="F51" s="117"/>
      <c r="G51" s="117"/>
      <c r="H51" s="107"/>
      <c r="I51" s="107">
        <f>SUM(E51:H51)</f>
        <v>0</v>
      </c>
      <c r="J51" s="107"/>
      <c r="K51" s="107">
        <f>J51+I51</f>
        <v>0</v>
      </c>
      <c r="L51" s="136">
        <f>I42+I49+J52</f>
        <v>375343.5786399996</v>
      </c>
    </row>
    <row r="52" spans="2:13" s="19" customFormat="1" ht="15" customHeight="1">
      <c r="B52" s="118" t="s">
        <v>184</v>
      </c>
      <c r="C52" s="119"/>
      <c r="D52" s="119"/>
      <c r="E52" s="119"/>
      <c r="F52" s="119"/>
      <c r="G52" s="119"/>
      <c r="H52" s="107"/>
      <c r="I52" s="50">
        <f>SUM(D52:H52)</f>
        <v>0</v>
      </c>
      <c r="J52" s="107">
        <v>-1202</v>
      </c>
      <c r="K52" s="107">
        <f>J52+I52</f>
        <v>-1202</v>
      </c>
      <c r="L52" s="136"/>
      <c r="M52" s="136"/>
    </row>
    <row r="53" spans="2:11" s="19" customFormat="1" ht="13.5" customHeight="1">
      <c r="B53" s="113" t="s">
        <v>208</v>
      </c>
      <c r="C53" s="119"/>
      <c r="D53" s="119"/>
      <c r="E53" s="119"/>
      <c r="F53" s="119"/>
      <c r="G53" s="119"/>
      <c r="H53" s="107"/>
      <c r="I53" s="107"/>
      <c r="J53" s="107">
        <v>-23894</v>
      </c>
      <c r="K53" s="107">
        <f>J53+I53</f>
        <v>-23894</v>
      </c>
    </row>
    <row r="54" spans="2:13" s="8" customFormat="1" ht="15" customHeight="1">
      <c r="B54" s="60" t="s">
        <v>374</v>
      </c>
      <c r="C54" s="77"/>
      <c r="D54" s="50">
        <f>D48+D50</f>
        <v>1254281</v>
      </c>
      <c r="E54" s="50">
        <f>E40+E50+E51</f>
        <v>8406</v>
      </c>
      <c r="F54" s="50">
        <f>F40+F50</f>
        <v>0</v>
      </c>
      <c r="G54" s="50">
        <f>G48+G50</f>
        <v>0</v>
      </c>
      <c r="H54" s="50">
        <f>H40+H50+H51+H52+H53</f>
        <v>5663406.57864</v>
      </c>
      <c r="I54" s="50">
        <f>I40+I50+I53-1</f>
        <v>6926092.57864</v>
      </c>
      <c r="J54" s="50">
        <f>J40+J50+J52+J53</f>
        <v>0</v>
      </c>
      <c r="K54" s="50">
        <f>K40+K50+K52+K53+K51-1</f>
        <v>6926092.57864</v>
      </c>
      <c r="L54" s="63"/>
      <c r="M54" s="63"/>
    </row>
    <row r="55" spans="2:13" s="8" customFormat="1" ht="15" customHeight="1" hidden="1">
      <c r="B55" s="60"/>
      <c r="C55" s="77"/>
      <c r="D55" s="50"/>
      <c r="E55" s="50"/>
      <c r="F55" s="50"/>
      <c r="G55" s="50"/>
      <c r="H55" s="50" t="e">
        <f>#REF!</f>
        <v>#REF!</v>
      </c>
      <c r="J55" s="50"/>
      <c r="K55" s="50"/>
      <c r="L55" s="63"/>
      <c r="M55" s="63"/>
    </row>
    <row r="56" spans="2:13" s="8" customFormat="1" ht="15" customHeight="1" hidden="1">
      <c r="B56" s="60"/>
      <c r="C56" s="77"/>
      <c r="D56" s="50"/>
      <c r="E56" s="50"/>
      <c r="F56" s="50"/>
      <c r="G56" s="50"/>
      <c r="H56" s="50" t="e">
        <f>H54-H55</f>
        <v>#REF!</v>
      </c>
      <c r="I56" s="50"/>
      <c r="J56" s="50"/>
      <c r="K56" s="50"/>
      <c r="L56" s="63"/>
      <c r="M56" s="63"/>
    </row>
    <row r="57" spans="2:12" s="8" customFormat="1" ht="15" customHeight="1">
      <c r="B57" s="60" t="s">
        <v>207</v>
      </c>
      <c r="C57" s="77"/>
      <c r="D57" s="50">
        <v>1254281</v>
      </c>
      <c r="E57" s="50">
        <v>10650</v>
      </c>
      <c r="F57" s="50"/>
      <c r="G57" s="50"/>
      <c r="H57" s="50">
        <v>17946811</v>
      </c>
      <c r="I57" s="50">
        <f>SUM(D57:H57)</f>
        <v>19211742</v>
      </c>
      <c r="J57" s="50">
        <v>124564</v>
      </c>
      <c r="K57" s="50">
        <f>I57+J57</f>
        <v>19336306</v>
      </c>
      <c r="L57" s="63"/>
    </row>
    <row r="58" spans="2:12" s="8" customFormat="1" ht="15" customHeight="1">
      <c r="B58" s="110" t="s">
        <v>178</v>
      </c>
      <c r="C58" s="77"/>
      <c r="D58" s="50"/>
      <c r="E58" s="107">
        <v>-8738</v>
      </c>
      <c r="F58" s="50"/>
      <c r="G58" s="50"/>
      <c r="H58" s="107">
        <v>8738</v>
      </c>
      <c r="I58" s="107">
        <f>SUM(D58:H58)</f>
        <v>0</v>
      </c>
      <c r="J58" s="107"/>
      <c r="K58" s="107">
        <f>I58+J58</f>
        <v>0</v>
      </c>
      <c r="L58" s="63"/>
    </row>
    <row r="59" spans="2:12" s="8" customFormat="1" ht="15" customHeight="1">
      <c r="B59" s="110" t="s">
        <v>122</v>
      </c>
      <c r="C59" s="77"/>
      <c r="D59" s="50"/>
      <c r="E59" s="50"/>
      <c r="F59" s="50"/>
      <c r="G59" s="50"/>
      <c r="H59" s="107">
        <v>-23403</v>
      </c>
      <c r="I59" s="107">
        <f>SUM(D59:H59)</f>
        <v>-23403</v>
      </c>
      <c r="J59" s="107">
        <v>-3692</v>
      </c>
      <c r="K59" s="107">
        <f>I59+J59</f>
        <v>-27095</v>
      </c>
      <c r="L59" s="63"/>
    </row>
    <row r="60" spans="2:12" s="8" customFormat="1" ht="15" customHeight="1">
      <c r="B60" s="60" t="s">
        <v>1</v>
      </c>
      <c r="C60" s="77"/>
      <c r="D60" s="50"/>
      <c r="E60" s="50"/>
      <c r="F60" s="50"/>
      <c r="G60" s="50"/>
      <c r="H60" s="107">
        <f>H59</f>
        <v>-23403</v>
      </c>
      <c r="I60" s="107">
        <f>SUM(D60:H60)</f>
        <v>-23403</v>
      </c>
      <c r="J60" s="107">
        <f>J59</f>
        <v>-3692</v>
      </c>
      <c r="K60" s="107">
        <f>I60+J60</f>
        <v>-27095</v>
      </c>
      <c r="L60" s="63"/>
    </row>
    <row r="61" spans="2:12" s="8" customFormat="1" ht="23.25" customHeight="1" hidden="1">
      <c r="B61" s="113" t="s">
        <v>209</v>
      </c>
      <c r="C61" s="77"/>
      <c r="D61" s="50"/>
      <c r="E61" s="107"/>
      <c r="F61" s="50"/>
      <c r="G61" s="50"/>
      <c r="H61" s="107"/>
      <c r="I61" s="50"/>
      <c r="J61" s="107"/>
      <c r="K61" s="120"/>
      <c r="L61" s="63"/>
    </row>
    <row r="62" spans="2:12" s="8" customFormat="1" ht="15" customHeight="1">
      <c r="B62" s="118" t="s">
        <v>184</v>
      </c>
      <c r="C62" s="77"/>
      <c r="D62" s="50"/>
      <c r="E62" s="50"/>
      <c r="F62" s="50"/>
      <c r="G62" s="50"/>
      <c r="H62" s="50"/>
      <c r="I62" s="50"/>
      <c r="J62" s="107">
        <v>-32003</v>
      </c>
      <c r="K62" s="107">
        <f>I62+J62</f>
        <v>-32003</v>
      </c>
      <c r="L62" s="63"/>
    </row>
    <row r="63" spans="2:12" s="8" customFormat="1" ht="15" customHeight="1">
      <c r="B63" s="113" t="s">
        <v>208</v>
      </c>
      <c r="C63" s="77"/>
      <c r="D63" s="50"/>
      <c r="E63" s="50"/>
      <c r="F63" s="50"/>
      <c r="G63" s="50"/>
      <c r="H63" s="107"/>
      <c r="I63" s="107">
        <f>SUM(D63:H63)</f>
        <v>0</v>
      </c>
      <c r="J63" s="107">
        <v>152736</v>
      </c>
      <c r="K63" s="107">
        <f>SUM(I63:J63)</f>
        <v>152736</v>
      </c>
      <c r="L63" s="63"/>
    </row>
    <row r="64" spans="2:12" s="8" customFormat="1" ht="15" customHeight="1">
      <c r="B64" s="60" t="s">
        <v>375</v>
      </c>
      <c r="C64" s="77"/>
      <c r="D64" s="50">
        <f>SUM(D57:D62)</f>
        <v>1254281</v>
      </c>
      <c r="E64" s="50">
        <f>SUM(E57:E62)</f>
        <v>1912</v>
      </c>
      <c r="F64" s="50"/>
      <c r="G64" s="50">
        <f>SUM(G57:G62)</f>
        <v>0</v>
      </c>
      <c r="H64" s="50">
        <f>H57+H60+H58+H61+H63</f>
        <v>17932146</v>
      </c>
      <c r="I64" s="50">
        <f>SUM(D64:H64)</f>
        <v>19188339</v>
      </c>
      <c r="J64" s="50">
        <f>J57+J60+J61+J62+J58+J63</f>
        <v>241605</v>
      </c>
      <c r="K64" s="50">
        <f>I64+J64</f>
        <v>19429944</v>
      </c>
      <c r="L64" s="63"/>
    </row>
    <row r="65" spans="2:12" s="8" customFormat="1" ht="15" customHeight="1">
      <c r="B65" s="60"/>
      <c r="C65" s="77"/>
      <c r="D65" s="50"/>
      <c r="E65" s="50"/>
      <c r="F65" s="50"/>
      <c r="G65" s="50"/>
      <c r="H65" s="50"/>
      <c r="I65" s="50"/>
      <c r="J65" s="50"/>
      <c r="K65" s="50"/>
      <c r="L65" s="63"/>
    </row>
    <row r="66" spans="2:12" s="8" customFormat="1" ht="15" customHeight="1">
      <c r="B66" s="60"/>
      <c r="C66" s="77"/>
      <c r="D66" s="50"/>
      <c r="E66" s="50"/>
      <c r="F66" s="50"/>
      <c r="G66" s="50"/>
      <c r="H66" s="50"/>
      <c r="I66" s="50"/>
      <c r="J66" s="50"/>
      <c r="K66" s="50"/>
      <c r="L66" s="63"/>
    </row>
    <row r="67" spans="2:12" s="8" customFormat="1" ht="15" customHeight="1">
      <c r="B67" s="60"/>
      <c r="C67" s="77"/>
      <c r="D67" s="50"/>
      <c r="E67" s="50"/>
      <c r="F67" s="50"/>
      <c r="G67" s="50"/>
      <c r="H67" s="50"/>
      <c r="I67" s="50"/>
      <c r="J67" s="50"/>
      <c r="K67" s="50"/>
      <c r="L67" s="63"/>
    </row>
    <row r="68" spans="2:11" s="8" customFormat="1" ht="15" customHeight="1">
      <c r="B68" s="60"/>
      <c r="D68" s="9"/>
      <c r="E68" s="9"/>
      <c r="F68" s="9"/>
      <c r="G68" s="9"/>
      <c r="H68" s="9"/>
      <c r="I68" s="10"/>
      <c r="J68" s="9"/>
      <c r="K68" s="10"/>
    </row>
    <row r="69" spans="2:11" s="8" customFormat="1" ht="15" customHeight="1">
      <c r="B69" s="60"/>
      <c r="H69" s="9"/>
      <c r="I69" s="10"/>
      <c r="J69" s="9"/>
      <c r="K69" s="10"/>
    </row>
    <row r="70" spans="2:10" s="8" customFormat="1" ht="15" customHeight="1">
      <c r="B70" s="102" t="s">
        <v>365</v>
      </c>
      <c r="C70" s="84"/>
      <c r="D70" s="334" t="s">
        <v>366</v>
      </c>
      <c r="E70" s="334"/>
      <c r="I70" s="9"/>
      <c r="J70" s="9"/>
    </row>
    <row r="71" spans="2:11" s="8" customFormat="1" ht="15" customHeight="1">
      <c r="B71" s="29"/>
      <c r="C71" s="84"/>
      <c r="D71" s="42"/>
      <c r="E71" s="32"/>
      <c r="H71" s="9"/>
      <c r="J71" s="9"/>
      <c r="K71" s="9"/>
    </row>
    <row r="72" spans="2:10" s="8" customFormat="1" ht="15" customHeight="1">
      <c r="B72" s="102" t="s">
        <v>12</v>
      </c>
      <c r="C72" s="84"/>
      <c r="D72" s="334" t="s">
        <v>126</v>
      </c>
      <c r="E72" s="334"/>
      <c r="H72" s="9"/>
      <c r="J72" s="10"/>
    </row>
    <row r="73" spans="2:5" s="8" customFormat="1" ht="15" customHeight="1">
      <c r="B73" s="11"/>
      <c r="C73" s="21"/>
      <c r="D73" s="22"/>
      <c r="E73" s="22"/>
    </row>
    <row r="74" spans="2:10" s="8" customFormat="1" ht="15" customHeight="1">
      <c r="B74" s="5"/>
      <c r="C74" s="21"/>
      <c r="D74" s="22"/>
      <c r="E74" s="22"/>
      <c r="J74" s="9"/>
    </row>
    <row r="75" s="8" customFormat="1" ht="15" customHeight="1"/>
    <row r="76" spans="4:8" s="3" customFormat="1" ht="15" customHeight="1">
      <c r="D76" s="6"/>
      <c r="H76" s="10"/>
    </row>
    <row r="77" s="8" customFormat="1" ht="15" customHeight="1">
      <c r="D77" s="23"/>
    </row>
    <row r="78" spans="4:8" s="8" customFormat="1" ht="15" customHeight="1">
      <c r="D78" s="23"/>
      <c r="F78" s="10"/>
      <c r="H78" s="10"/>
    </row>
    <row r="79" spans="4:8" s="8" customFormat="1" ht="15" customHeight="1">
      <c r="D79" s="23"/>
      <c r="F79" s="24"/>
      <c r="H79" s="10"/>
    </row>
    <row r="80" spans="4:8" s="3" customFormat="1" ht="15" customHeight="1">
      <c r="D80" s="6"/>
      <c r="F80" s="4"/>
      <c r="H80" s="7"/>
    </row>
    <row r="81" s="8" customFormat="1" ht="15" customHeight="1">
      <c r="D81" s="23"/>
    </row>
    <row r="82" s="3" customFormat="1" ht="15" customHeight="1">
      <c r="D82" s="6"/>
    </row>
    <row r="83" s="8" customFormat="1" ht="15" customHeight="1">
      <c r="D83" s="23"/>
    </row>
    <row r="84" spans="4:8" s="8" customFormat="1" ht="15" customHeight="1">
      <c r="D84" s="23"/>
      <c r="F84" s="10"/>
      <c r="H84" s="10"/>
    </row>
    <row r="85" spans="4:6" s="8" customFormat="1" ht="15" customHeight="1">
      <c r="D85" s="23"/>
      <c r="F85" s="24"/>
    </row>
    <row r="86" spans="4:8" s="3" customFormat="1" ht="15" customHeight="1">
      <c r="D86" s="6"/>
      <c r="F86" s="6"/>
      <c r="H86" s="7"/>
    </row>
    <row r="87" spans="4:8" s="8" customFormat="1" ht="15" customHeight="1">
      <c r="D87" s="23"/>
      <c r="F87" s="23"/>
      <c r="H87" s="10"/>
    </row>
    <row r="88" spans="4:8" s="8" customFormat="1" ht="15" customHeight="1">
      <c r="D88" s="23"/>
      <c r="H88" s="9"/>
    </row>
    <row r="89" s="8" customFormat="1" ht="15" customHeight="1">
      <c r="D89" s="23"/>
    </row>
    <row r="90" s="8" customFormat="1" ht="15" customHeight="1">
      <c r="D90" s="25"/>
    </row>
    <row r="91" s="8" customFormat="1" ht="15" customHeight="1">
      <c r="F91" s="9"/>
    </row>
    <row r="92" s="8" customFormat="1" ht="15" customHeight="1"/>
    <row r="93" s="8" customFormat="1" ht="15" customHeight="1"/>
    <row r="94" spans="4:6" s="8" customFormat="1" ht="15" customHeight="1">
      <c r="D94" s="10"/>
      <c r="F94" s="10"/>
    </row>
    <row r="95" spans="4:6" s="8" customFormat="1" ht="15" customHeight="1">
      <c r="D95" s="23"/>
      <c r="E95" s="23"/>
      <c r="F95" s="23"/>
    </row>
    <row r="96" spans="4:6" s="8" customFormat="1" ht="15" customHeight="1">
      <c r="D96" s="23"/>
      <c r="E96" s="23"/>
      <c r="F96" s="23"/>
    </row>
    <row r="97" s="8" customFormat="1" ht="15" customHeight="1"/>
    <row r="98" s="8" customFormat="1" ht="15" customHeight="1"/>
    <row r="99" s="8" customFormat="1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6">
    <mergeCell ref="D70:E70"/>
    <mergeCell ref="D72:E72"/>
    <mergeCell ref="B7:B10"/>
    <mergeCell ref="D7:I9"/>
    <mergeCell ref="J7:J10"/>
    <mergeCell ref="K7:K10"/>
  </mergeCells>
  <printOptions/>
  <pageMargins left="0" right="0" top="0.984251968503937" bottom="0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5"/>
  <sheetViews>
    <sheetView zoomScalePageLayoutView="0" workbookViewId="0" topLeftCell="A10">
      <selection activeCell="B49" sqref="B49"/>
    </sheetView>
  </sheetViews>
  <sheetFormatPr defaultColWidth="9.00390625" defaultRowHeight="12.75"/>
  <cols>
    <col min="1" max="1" width="4.625" style="20" customWidth="1"/>
    <col min="2" max="2" width="54.125" style="20" customWidth="1"/>
    <col min="3" max="3" width="19.375" style="20" customWidth="1"/>
    <col min="4" max="4" width="5.125" style="20" customWidth="1"/>
    <col min="5" max="5" width="22.375" style="20" hidden="1" customWidth="1"/>
    <col min="6" max="6" width="9.00390625" style="20" customWidth="1"/>
    <col min="7" max="7" width="13.625" style="20" customWidth="1"/>
    <col min="8" max="16384" width="9.125" style="20" customWidth="1"/>
  </cols>
  <sheetData>
    <row r="1" ht="29.25" customHeight="1">
      <c r="B1" s="26" t="s">
        <v>218</v>
      </c>
    </row>
    <row r="2" spans="2:5" ht="15.75">
      <c r="B2" s="353" t="s">
        <v>219</v>
      </c>
      <c r="C2" s="353"/>
      <c r="D2" s="353"/>
      <c r="E2" s="353"/>
    </row>
    <row r="3" spans="2:5" ht="12.75">
      <c r="B3" s="143"/>
      <c r="C3" s="144" t="s">
        <v>368</v>
      </c>
      <c r="D3" s="144"/>
      <c r="E3" s="144" t="s">
        <v>220</v>
      </c>
    </row>
    <row r="4" spans="2:5" ht="13.5" thickBot="1">
      <c r="B4" s="143"/>
      <c r="C4" s="145" t="s">
        <v>221</v>
      </c>
      <c r="D4" s="144"/>
      <c r="E4" s="145" t="s">
        <v>221</v>
      </c>
    </row>
    <row r="5" spans="2:5" ht="12.75">
      <c r="B5" s="143"/>
      <c r="C5" s="146"/>
      <c r="D5" s="144"/>
      <c r="E5" s="146"/>
    </row>
    <row r="6" spans="2:5" ht="12.75">
      <c r="B6" s="147" t="s">
        <v>222</v>
      </c>
      <c r="C6" s="148"/>
      <c r="D6" s="147"/>
      <c r="E6" s="148"/>
    </row>
    <row r="7" spans="2:5" ht="12.75">
      <c r="B7" s="147" t="s">
        <v>223</v>
      </c>
      <c r="C7" s="148"/>
      <c r="D7" s="147"/>
      <c r="E7" s="148"/>
    </row>
    <row r="8" spans="2:5" ht="12.75">
      <c r="B8" s="147" t="s">
        <v>224</v>
      </c>
      <c r="C8" s="148"/>
      <c r="D8" s="147"/>
      <c r="E8" s="148"/>
    </row>
    <row r="9" spans="2:5" ht="12.75">
      <c r="B9" s="147" t="s">
        <v>225</v>
      </c>
      <c r="C9" s="148"/>
      <c r="D9" s="147"/>
      <c r="E9" s="148"/>
    </row>
    <row r="10" spans="2:5" ht="25.5">
      <c r="B10" s="147" t="s">
        <v>226</v>
      </c>
      <c r="C10" s="148"/>
      <c r="D10" s="147"/>
      <c r="E10" s="148"/>
    </row>
    <row r="11" spans="2:5" ht="12.75">
      <c r="B11" s="147" t="s">
        <v>227</v>
      </c>
      <c r="C11" s="148"/>
      <c r="D11" s="147"/>
      <c r="E11" s="148"/>
    </row>
    <row r="12" spans="2:5" ht="13.5" thickBot="1">
      <c r="B12" s="147" t="s">
        <v>228</v>
      </c>
      <c r="C12" s="148"/>
      <c r="D12" s="147"/>
      <c r="E12" s="148"/>
    </row>
    <row r="13" spans="2:5" ht="15" customHeight="1" thickBot="1">
      <c r="B13" s="147"/>
      <c r="C13" s="149">
        <f>SUM(C6:C12)</f>
        <v>0</v>
      </c>
      <c r="D13" s="150"/>
      <c r="E13" s="149">
        <f>SUM(E6:E12)</f>
        <v>0</v>
      </c>
    </row>
    <row r="14" spans="2:5" ht="13.5" thickTop="1">
      <c r="B14" s="147"/>
      <c r="C14" s="151"/>
      <c r="D14" s="150"/>
      <c r="E14" s="151"/>
    </row>
    <row r="15" spans="2:5" ht="15.75">
      <c r="B15" s="353" t="s">
        <v>229</v>
      </c>
      <c r="C15" s="353" t="s">
        <v>230</v>
      </c>
      <c r="D15" s="353"/>
      <c r="E15" s="353" t="s">
        <v>231</v>
      </c>
    </row>
    <row r="16" spans="2:5" ht="15.75">
      <c r="B16" s="142"/>
      <c r="C16" s="144" t="str">
        <f>C3</f>
        <v>6 мес 2014</v>
      </c>
      <c r="D16" s="144"/>
      <c r="E16" s="144" t="str">
        <f>E3</f>
        <v>9 мес 2011</v>
      </c>
    </row>
    <row r="17" spans="2:5" ht="13.5" thickBot="1">
      <c r="B17" s="152"/>
      <c r="C17" s="145" t="s">
        <v>221</v>
      </c>
      <c r="D17" s="144"/>
      <c r="E17" s="145" t="s">
        <v>221</v>
      </c>
    </row>
    <row r="18" spans="2:6" ht="12.75">
      <c r="B18" s="153" t="s">
        <v>232</v>
      </c>
      <c r="C18" s="154"/>
      <c r="D18" s="155"/>
      <c r="E18" s="154"/>
      <c r="F18" s="154"/>
    </row>
    <row r="19" spans="2:6" ht="12.75">
      <c r="B19" s="153" t="s">
        <v>233</v>
      </c>
      <c r="C19" s="154"/>
      <c r="D19" s="155"/>
      <c r="E19" s="154"/>
      <c r="F19" s="154"/>
    </row>
    <row r="20" spans="2:6" ht="12.75">
      <c r="B20" s="153" t="s">
        <v>234</v>
      </c>
      <c r="C20" s="154"/>
      <c r="D20" s="155"/>
      <c r="E20" s="154"/>
      <c r="F20" s="154"/>
    </row>
    <row r="21" spans="2:6" ht="12.75">
      <c r="B21" s="153" t="s">
        <v>235</v>
      </c>
      <c r="C21" s="154"/>
      <c r="D21" s="155"/>
      <c r="E21" s="154"/>
      <c r="F21" s="154"/>
    </row>
    <row r="22" spans="2:6" ht="12.75">
      <c r="B22" s="153" t="s">
        <v>236</v>
      </c>
      <c r="C22" s="154"/>
      <c r="D22" s="155"/>
      <c r="E22" s="154"/>
      <c r="F22" s="154"/>
    </row>
    <row r="23" spans="2:6" ht="12.75">
      <c r="B23" s="153" t="s">
        <v>237</v>
      </c>
      <c r="C23" s="154"/>
      <c r="D23" s="155"/>
      <c r="E23" s="154"/>
      <c r="F23" s="154"/>
    </row>
    <row r="24" spans="2:6" ht="12.75">
      <c r="B24" s="156" t="s">
        <v>238</v>
      </c>
      <c r="C24" s="154"/>
      <c r="D24" s="155"/>
      <c r="E24" s="154"/>
      <c r="F24" s="154"/>
    </row>
    <row r="25" spans="2:7" ht="12.75">
      <c r="B25" s="156" t="s">
        <v>239</v>
      </c>
      <c r="C25" s="154">
        <f>ОДР!D6</f>
        <v>169435.79666000002</v>
      </c>
      <c r="D25" s="155"/>
      <c r="E25" s="154">
        <f>'[1]опу1'!G8</f>
        <v>284373</v>
      </c>
      <c r="F25" s="154"/>
      <c r="G25" s="157"/>
    </row>
    <row r="26" spans="2:7" ht="9" customHeight="1" thickBot="1">
      <c r="B26" s="153" t="s">
        <v>240</v>
      </c>
      <c r="C26" s="148"/>
      <c r="D26" s="147"/>
      <c r="E26" s="148"/>
      <c r="F26" s="148"/>
      <c r="G26" s="157"/>
    </row>
    <row r="27" spans="2:7" ht="13.5" thickBot="1">
      <c r="B27" s="153"/>
      <c r="C27" s="149">
        <f>SUM(C18:C25)</f>
        <v>169435.79666000002</v>
      </c>
      <c r="D27" s="150"/>
      <c r="E27" s="149">
        <f>SUM(E18:E25)</f>
        <v>284373</v>
      </c>
      <c r="G27" s="157"/>
    </row>
    <row r="28" spans="2:7" ht="13.5" thickTop="1">
      <c r="B28" s="153"/>
      <c r="C28" s="158"/>
      <c r="D28" s="155"/>
      <c r="E28" s="158"/>
      <c r="G28" s="157"/>
    </row>
    <row r="29" spans="2:7" ht="12.75">
      <c r="B29" s="159"/>
      <c r="C29" s="158"/>
      <c r="D29" s="155"/>
      <c r="E29" s="158"/>
      <c r="G29" s="157"/>
    </row>
    <row r="30" ht="12.75">
      <c r="G30" s="157"/>
    </row>
    <row r="31" spans="2:7" ht="15.75">
      <c r="B31" s="353" t="s">
        <v>241</v>
      </c>
      <c r="C31" s="353"/>
      <c r="D31" s="353"/>
      <c r="E31" s="353"/>
      <c r="G31" s="157"/>
    </row>
    <row r="32" spans="2:7" ht="12.75">
      <c r="B32" s="143"/>
      <c r="C32" s="144" t="str">
        <f>C16</f>
        <v>6 мес 2014</v>
      </c>
      <c r="D32" s="144"/>
      <c r="E32" s="144" t="str">
        <f>E16</f>
        <v>9 мес 2011</v>
      </c>
      <c r="G32" s="157"/>
    </row>
    <row r="33" spans="2:7" ht="13.5" thickBot="1">
      <c r="B33" s="147"/>
      <c r="C33" s="160" t="s">
        <v>221</v>
      </c>
      <c r="D33" s="91"/>
      <c r="E33" s="160" t="s">
        <v>221</v>
      </c>
      <c r="G33" s="157"/>
    </row>
    <row r="34" spans="2:7" ht="12.75">
      <c r="B34" s="150"/>
      <c r="C34" s="147"/>
      <c r="D34" s="161"/>
      <c r="E34" s="147"/>
      <c r="G34" s="157"/>
    </row>
    <row r="35" spans="2:7" ht="12.75">
      <c r="B35" s="147" t="s">
        <v>312</v>
      </c>
      <c r="C35" s="148">
        <v>542</v>
      </c>
      <c r="D35" s="161"/>
      <c r="E35" s="148"/>
      <c r="F35" s="148"/>
      <c r="G35" s="157"/>
    </row>
    <row r="36" spans="2:7" ht="12.75">
      <c r="B36" s="147" t="s">
        <v>215</v>
      </c>
      <c r="C36" s="148"/>
      <c r="D36" s="161"/>
      <c r="E36" s="148"/>
      <c r="F36" s="148"/>
      <c r="G36" s="157"/>
    </row>
    <row r="37" spans="2:7" ht="12.75">
      <c r="B37" s="147" t="s">
        <v>242</v>
      </c>
      <c r="C37" s="154"/>
      <c r="D37" s="154"/>
      <c r="E37" s="154">
        <f>'[1]опу1'!G11</f>
        <v>8021</v>
      </c>
      <c r="F37" s="148"/>
      <c r="G37" s="157"/>
    </row>
    <row r="38" spans="2:7" ht="12.75">
      <c r="B38" s="147" t="s">
        <v>243</v>
      </c>
      <c r="C38" s="154"/>
      <c r="D38" s="154"/>
      <c r="E38" s="154"/>
      <c r="F38" s="148"/>
      <c r="G38" s="157"/>
    </row>
    <row r="39" spans="3:7" ht="13.5" thickBot="1">
      <c r="C39" s="148"/>
      <c r="D39" s="147"/>
      <c r="E39" s="148"/>
      <c r="G39" s="157"/>
    </row>
    <row r="40" spans="2:7" ht="13.5" thickBot="1">
      <c r="B40" s="147"/>
      <c r="C40" s="149">
        <f>SUM(C31:C38)</f>
        <v>542</v>
      </c>
      <c r="D40" s="150"/>
      <c r="E40" s="149">
        <f>SUM(E31:E38)</f>
        <v>8021</v>
      </c>
      <c r="G40" s="157"/>
    </row>
    <row r="41" spans="3:7" ht="13.5" thickTop="1">
      <c r="C41" s="162"/>
      <c r="E41" s="157"/>
      <c r="G41" s="157"/>
    </row>
    <row r="42" spans="3:7" ht="12.75">
      <c r="C42" s="162"/>
      <c r="G42" s="157"/>
    </row>
    <row r="43" spans="2:7" ht="15.75">
      <c r="B43" s="353" t="s">
        <v>244</v>
      </c>
      <c r="C43" s="353"/>
      <c r="D43" s="353"/>
      <c r="E43" s="353"/>
      <c r="G43" s="157"/>
    </row>
    <row r="44" spans="2:7" ht="18.75">
      <c r="B44" s="163"/>
      <c r="G44" s="157"/>
    </row>
    <row r="45" spans="2:7" ht="12.75">
      <c r="B45" s="143"/>
      <c r="C45" s="144" t="str">
        <f>C32</f>
        <v>6 мес 2014</v>
      </c>
      <c r="D45" s="144"/>
      <c r="E45" s="144" t="str">
        <f>E32</f>
        <v>9 мес 2011</v>
      </c>
      <c r="G45" s="157"/>
    </row>
    <row r="46" spans="2:7" ht="13.5" thickBot="1">
      <c r="B46" s="143"/>
      <c r="C46" s="160" t="s">
        <v>221</v>
      </c>
      <c r="D46" s="91"/>
      <c r="E46" s="160" t="s">
        <v>221</v>
      </c>
      <c r="G46" s="157"/>
    </row>
    <row r="47" spans="2:7" ht="25.5">
      <c r="B47" s="147" t="s">
        <v>245</v>
      </c>
      <c r="C47" s="164"/>
      <c r="D47" s="165"/>
      <c r="E47" s="154"/>
      <c r="F47" s="164"/>
      <c r="G47" s="164"/>
    </row>
    <row r="48" spans="2:7" ht="12.75">
      <c r="B48" s="147" t="s">
        <v>246</v>
      </c>
      <c r="C48" s="164"/>
      <c r="D48" s="165"/>
      <c r="E48" s="154"/>
      <c r="F48" s="164"/>
      <c r="G48" s="164"/>
    </row>
    <row r="49" spans="2:7" ht="25.5">
      <c r="B49" s="147" t="s">
        <v>247</v>
      </c>
      <c r="C49" s="164"/>
      <c r="D49" s="165"/>
      <c r="E49" s="154"/>
      <c r="F49" s="164"/>
      <c r="G49" s="164"/>
    </row>
    <row r="50" spans="2:7" ht="12.75">
      <c r="B50" s="147" t="s">
        <v>248</v>
      </c>
      <c r="C50" s="164"/>
      <c r="D50" s="165"/>
      <c r="E50" s="154"/>
      <c r="F50" s="164"/>
      <c r="G50" s="164"/>
    </row>
    <row r="51" spans="2:7" ht="12.75">
      <c r="B51" s="147" t="s">
        <v>249</v>
      </c>
      <c r="C51" s="164"/>
      <c r="D51" s="165"/>
      <c r="E51" s="154"/>
      <c r="F51" s="164"/>
      <c r="G51" s="164"/>
    </row>
    <row r="52" spans="2:7" ht="26.25" thickBot="1">
      <c r="B52" s="147" t="s">
        <v>250</v>
      </c>
      <c r="C52" s="164"/>
      <c r="D52" s="148"/>
      <c r="E52" s="154"/>
      <c r="F52" s="164"/>
      <c r="G52" s="164"/>
    </row>
    <row r="53" spans="2:7" ht="13.5" thickBot="1">
      <c r="B53" s="147"/>
      <c r="C53" s="166"/>
      <c r="D53" s="148"/>
      <c r="E53" s="166"/>
      <c r="G53" s="166"/>
    </row>
    <row r="54" spans="2:7" ht="27" thickBot="1" thickTop="1">
      <c r="B54" s="147" t="s">
        <v>251</v>
      </c>
      <c r="C54" s="166">
        <f>SUM(C47:C53)</f>
        <v>0</v>
      </c>
      <c r="D54" s="148"/>
      <c r="E54" s="166"/>
      <c r="G54" s="166">
        <f>SUM(G47:G53)</f>
        <v>0</v>
      </c>
    </row>
    <row r="55" spans="3:7" ht="13.5" thickTop="1">
      <c r="C55" s="162"/>
      <c r="E55" s="157"/>
      <c r="G55" s="157"/>
    </row>
    <row r="56" spans="2:7" ht="12.75">
      <c r="B56" s="167" t="s">
        <v>252</v>
      </c>
      <c r="G56" s="157"/>
    </row>
    <row r="57" spans="2:7" ht="12.75">
      <c r="B57" s="168"/>
      <c r="G57" s="157"/>
    </row>
    <row r="58" ht="12.75">
      <c r="G58" s="157"/>
    </row>
    <row r="59" spans="2:7" ht="15.75">
      <c r="B59" s="353" t="s">
        <v>253</v>
      </c>
      <c r="C59" s="353"/>
      <c r="D59" s="353"/>
      <c r="E59" s="353"/>
      <c r="G59" s="157"/>
    </row>
    <row r="60" spans="3:7" ht="12.75">
      <c r="C60" s="144" t="str">
        <f>C45</f>
        <v>6 мес 2014</v>
      </c>
      <c r="D60" s="144"/>
      <c r="E60" s="144" t="str">
        <f>E45</f>
        <v>9 мес 2011</v>
      </c>
      <c r="G60" s="157"/>
    </row>
    <row r="61" spans="3:7" ht="13.5" thickBot="1">
      <c r="C61" s="160" t="s">
        <v>221</v>
      </c>
      <c r="D61" s="91"/>
      <c r="E61" s="160" t="s">
        <v>221</v>
      </c>
      <c r="G61" s="157"/>
    </row>
    <row r="62" spans="2:7" ht="12.75">
      <c r="B62" s="153" t="s">
        <v>254</v>
      </c>
      <c r="C62" s="169"/>
      <c r="D62" s="170"/>
      <c r="E62" s="169"/>
      <c r="G62" s="157"/>
    </row>
    <row r="63" spans="2:7" ht="12.75">
      <c r="B63" s="153" t="s">
        <v>255</v>
      </c>
      <c r="C63" s="169"/>
      <c r="D63" s="171"/>
      <c r="E63" s="169"/>
      <c r="G63" s="157"/>
    </row>
    <row r="64" spans="2:7" ht="12.75">
      <c r="B64" s="153" t="s">
        <v>256</v>
      </c>
      <c r="C64" s="169"/>
      <c r="D64" s="172"/>
      <c r="E64" s="169"/>
      <c r="G64" s="157"/>
    </row>
    <row r="65" spans="2:7" ht="12.75">
      <c r="B65" s="153" t="s">
        <v>257</v>
      </c>
      <c r="C65" s="169"/>
      <c r="D65" s="172"/>
      <c r="E65" s="169"/>
      <c r="G65" s="157"/>
    </row>
    <row r="66" spans="2:7" ht="12.75">
      <c r="B66" s="153" t="s">
        <v>258</v>
      </c>
      <c r="C66" s="169"/>
      <c r="D66" s="172"/>
      <c r="E66" s="169"/>
      <c r="G66" s="157"/>
    </row>
    <row r="67" spans="2:7" ht="12.75">
      <c r="B67" s="153" t="s">
        <v>259</v>
      </c>
      <c r="C67" s="169"/>
      <c r="D67" s="172"/>
      <c r="E67" s="169"/>
      <c r="G67" s="157"/>
    </row>
    <row r="68" spans="2:7" ht="12.75">
      <c r="B68" s="153" t="s">
        <v>260</v>
      </c>
      <c r="C68" s="173"/>
      <c r="D68" s="171"/>
      <c r="E68" s="169"/>
      <c r="G68" s="157"/>
    </row>
    <row r="69" spans="3:7" ht="13.5" thickBot="1">
      <c r="C69" s="148"/>
      <c r="D69" s="147"/>
      <c r="E69" s="148"/>
      <c r="G69" s="157"/>
    </row>
    <row r="70" spans="3:7" ht="13.5" thickBot="1">
      <c r="C70" s="149">
        <f>SUM(C62:C68)</f>
        <v>0</v>
      </c>
      <c r="D70" s="150"/>
      <c r="E70" s="149">
        <f>SUM(E62:E68)</f>
        <v>0</v>
      </c>
      <c r="G70" s="157"/>
    </row>
    <row r="71" spans="3:7" ht="13.5" thickTop="1">
      <c r="C71" s="162"/>
      <c r="E71" s="162"/>
      <c r="G71" s="157"/>
    </row>
    <row r="72" spans="2:7" ht="15.75">
      <c r="B72" s="353"/>
      <c r="C72" s="353"/>
      <c r="D72" s="353"/>
      <c r="E72" s="353"/>
      <c r="G72" s="157"/>
    </row>
    <row r="73" spans="3:7" ht="12.75">
      <c r="C73" s="144" t="str">
        <f>C60</f>
        <v>6 мес 2014</v>
      </c>
      <c r="D73" s="144"/>
      <c r="E73" s="144" t="str">
        <f>E60</f>
        <v>9 мес 2011</v>
      </c>
      <c r="G73" s="157"/>
    </row>
    <row r="74" spans="2:7" ht="13.5" thickBot="1">
      <c r="B74" s="174"/>
      <c r="C74" s="160" t="s">
        <v>221</v>
      </c>
      <c r="D74" s="91"/>
      <c r="E74" s="160" t="s">
        <v>221</v>
      </c>
      <c r="G74" s="157"/>
    </row>
    <row r="75" spans="2:7" ht="12.75">
      <c r="B75" s="175"/>
      <c r="G75" s="157"/>
    </row>
    <row r="76" spans="2:7" ht="12.75">
      <c r="B76" s="153" t="s">
        <v>261</v>
      </c>
      <c r="C76" s="164" t="e">
        <f>-#REF!-#REF!</f>
        <v>#REF!</v>
      </c>
      <c r="D76" s="143"/>
      <c r="E76" s="154"/>
      <c r="F76" s="164"/>
      <c r="G76" s="157"/>
    </row>
    <row r="77" spans="2:7" ht="12.75">
      <c r="B77" s="153" t="s">
        <v>262</v>
      </c>
      <c r="C77" s="176"/>
      <c r="D77" s="143"/>
      <c r="E77" s="154"/>
      <c r="G77" s="157"/>
    </row>
    <row r="78" spans="2:7" ht="12.75">
      <c r="B78" s="153" t="s">
        <v>263</v>
      </c>
      <c r="C78" s="176"/>
      <c r="D78" s="143"/>
      <c r="E78" s="154"/>
      <c r="G78" s="157"/>
    </row>
    <row r="79" spans="2:7" ht="12.75">
      <c r="B79" s="153" t="s">
        <v>264</v>
      </c>
      <c r="C79" s="176"/>
      <c r="D79" s="143"/>
      <c r="E79" s="154"/>
      <c r="G79" s="157"/>
    </row>
    <row r="80" spans="2:7" ht="12.75">
      <c r="B80" s="177" t="s">
        <v>265</v>
      </c>
      <c r="C80" s="176"/>
      <c r="D80" s="143"/>
      <c r="E80" s="154"/>
      <c r="G80" s="157"/>
    </row>
    <row r="81" spans="2:7" ht="12.75">
      <c r="B81" s="177" t="s">
        <v>266</v>
      </c>
      <c r="C81" s="176"/>
      <c r="D81" s="143"/>
      <c r="E81" s="154"/>
      <c r="G81" s="157"/>
    </row>
    <row r="82" spans="2:7" ht="12.75">
      <c r="B82" s="177" t="s">
        <v>267</v>
      </c>
      <c r="C82" s="176"/>
      <c r="D82" s="143"/>
      <c r="E82" s="176"/>
      <c r="G82" s="157"/>
    </row>
    <row r="83" spans="2:7" ht="12.75">
      <c r="B83" s="153" t="s">
        <v>268</v>
      </c>
      <c r="C83" s="176"/>
      <c r="D83" s="143"/>
      <c r="E83" s="176"/>
      <c r="G83" s="157"/>
    </row>
    <row r="84" spans="2:7" ht="12.75">
      <c r="B84" s="153" t="s">
        <v>269</v>
      </c>
      <c r="C84" s="176"/>
      <c r="D84" s="143"/>
      <c r="E84" s="176"/>
      <c r="G84" s="157"/>
    </row>
    <row r="85" spans="2:7" ht="12.75">
      <c r="B85" s="153" t="s">
        <v>270</v>
      </c>
      <c r="C85" s="176"/>
      <c r="D85" s="143"/>
      <c r="E85" s="176"/>
      <c r="G85" s="157"/>
    </row>
    <row r="86" spans="2:7" ht="12.75">
      <c r="B86" s="153" t="s">
        <v>271</v>
      </c>
      <c r="C86" s="176"/>
      <c r="D86" s="143"/>
      <c r="E86" s="176"/>
      <c r="G86" s="157"/>
    </row>
    <row r="87" spans="2:7" ht="12.75">
      <c r="B87" s="153" t="s">
        <v>272</v>
      </c>
      <c r="C87" s="176"/>
      <c r="D87" s="143"/>
      <c r="E87" s="176"/>
      <c r="G87" s="157"/>
    </row>
    <row r="88" spans="2:7" ht="13.5" thickBot="1">
      <c r="B88" s="153" t="s">
        <v>273</v>
      </c>
      <c r="C88" s="178">
        <v>-403</v>
      </c>
      <c r="D88" s="143"/>
      <c r="E88" s="178"/>
      <c r="G88" s="157"/>
    </row>
    <row r="89" spans="3:7" ht="14.25" thickBot="1" thickTop="1">
      <c r="C89" s="148" t="e">
        <f>SUM(C76:C88)</f>
        <v>#REF!</v>
      </c>
      <c r="D89" s="147"/>
      <c r="E89" s="148">
        <f>SUM(E76:E88)</f>
        <v>0</v>
      </c>
      <c r="G89" s="157"/>
    </row>
    <row r="90" spans="3:7" ht="13.5" thickBot="1">
      <c r="C90" s="149"/>
      <c r="D90" s="150"/>
      <c r="E90" s="149"/>
      <c r="G90" s="157"/>
    </row>
    <row r="91" spans="3:7" ht="13.5" thickTop="1">
      <c r="C91" s="162"/>
      <c r="G91" s="157"/>
    </row>
    <row r="92" spans="3:7" ht="12.75">
      <c r="C92" s="162"/>
      <c r="G92" s="157"/>
    </row>
    <row r="93" spans="2:7" ht="14.25">
      <c r="B93" s="179" t="s">
        <v>274</v>
      </c>
      <c r="G93" s="157"/>
    </row>
    <row r="94" spans="3:7" ht="12.75">
      <c r="C94" s="144" t="str">
        <f>C73</f>
        <v>6 мес 2014</v>
      </c>
      <c r="D94" s="144"/>
      <c r="E94" s="144" t="str">
        <f>E73</f>
        <v>9 мес 2011</v>
      </c>
      <c r="G94" s="157"/>
    </row>
    <row r="95" spans="2:7" ht="13.5" thickBot="1">
      <c r="B95" s="180"/>
      <c r="C95" s="145" t="s">
        <v>221</v>
      </c>
      <c r="D95" s="144"/>
      <c r="E95" s="145" t="s">
        <v>221</v>
      </c>
      <c r="G95" s="157"/>
    </row>
    <row r="96" spans="2:7" ht="12.75">
      <c r="B96" s="180"/>
      <c r="D96" s="181"/>
      <c r="E96" s="147"/>
      <c r="G96" s="157"/>
    </row>
    <row r="97" spans="2:7" ht="12.75">
      <c r="B97" s="153" t="s">
        <v>275</v>
      </c>
      <c r="C97" s="182" t="e">
        <f>#REF!+#REF!+#REF!+#REF!+#REF!</f>
        <v>#REF!</v>
      </c>
      <c r="D97" s="181"/>
      <c r="E97" s="154"/>
      <c r="F97" s="148"/>
      <c r="G97" s="148"/>
    </row>
    <row r="98" spans="2:7" ht="12.75">
      <c r="B98" s="153" t="s">
        <v>276</v>
      </c>
      <c r="C98" s="148"/>
      <c r="D98" s="143"/>
      <c r="E98" s="154"/>
      <c r="F98" s="148"/>
      <c r="G98" s="148"/>
    </row>
    <row r="99" spans="2:7" ht="12.75">
      <c r="B99" s="153" t="s">
        <v>277</v>
      </c>
      <c r="C99" s="243" t="e">
        <f>#REF!+#REF!+#REF!</f>
        <v>#REF!</v>
      </c>
      <c r="D99" s="143"/>
      <c r="E99" s="154"/>
      <c r="F99" s="148"/>
      <c r="G99" s="148"/>
    </row>
    <row r="100" spans="2:7" ht="12.75">
      <c r="B100" s="153" t="s">
        <v>278</v>
      </c>
      <c r="C100" s="148"/>
      <c r="D100" s="143"/>
      <c r="E100" s="154"/>
      <c r="F100" s="148"/>
      <c r="G100" s="148"/>
    </row>
    <row r="101" spans="2:7" ht="12.75">
      <c r="B101" s="153" t="s">
        <v>279</v>
      </c>
      <c r="C101" s="243" t="e">
        <f>#REF!+#REF!</f>
        <v>#REF!</v>
      </c>
      <c r="D101" s="143"/>
      <c r="E101" s="154"/>
      <c r="F101" s="148"/>
      <c r="G101" s="139">
        <v>24332</v>
      </c>
    </row>
    <row r="102" spans="2:7" ht="12.75">
      <c r="B102" s="153" t="s">
        <v>280</v>
      </c>
      <c r="C102" s="182" t="e">
        <f>#REF!+#REF!+#REF!+#REF!+#REF!+#REF!+#REF!</f>
        <v>#REF!</v>
      </c>
      <c r="D102" s="143"/>
      <c r="E102" s="154"/>
      <c r="F102" s="148"/>
      <c r="G102" s="139">
        <v>1595</v>
      </c>
    </row>
    <row r="103" spans="2:7" ht="12.75">
      <c r="B103" s="153" t="s">
        <v>281</v>
      </c>
      <c r="C103" s="148"/>
      <c r="D103" s="143"/>
      <c r="E103" s="154"/>
      <c r="F103" s="148"/>
      <c r="G103" s="138" t="s">
        <v>106</v>
      </c>
    </row>
    <row r="104" spans="2:7" ht="12.75">
      <c r="B104" s="153" t="s">
        <v>269</v>
      </c>
      <c r="C104" s="243" t="e">
        <f>#REF!+#REF!+#REF!+#REF!+#REF!+#REF!+#REF!</f>
        <v>#REF!</v>
      </c>
      <c r="D104" s="143"/>
      <c r="E104" s="154"/>
      <c r="F104" s="148"/>
      <c r="G104" s="139">
        <v>2106</v>
      </c>
    </row>
    <row r="105" spans="2:7" ht="12.75">
      <c r="B105" s="153" t="s">
        <v>262</v>
      </c>
      <c r="C105" s="243" t="e">
        <f>#REF!</f>
        <v>#REF!</v>
      </c>
      <c r="D105" s="143"/>
      <c r="E105" s="154"/>
      <c r="F105" s="148"/>
      <c r="G105" s="139">
        <v>13569</v>
      </c>
    </row>
    <row r="106" spans="2:7" ht="12.75">
      <c r="B106" s="153" t="s">
        <v>282</v>
      </c>
      <c r="C106" s="243" t="e">
        <f>#REF!+#REF!+#REF!</f>
        <v>#REF!</v>
      </c>
      <c r="D106" s="143"/>
      <c r="E106" s="154"/>
      <c r="F106" s="148"/>
      <c r="G106" s="138">
        <v>638</v>
      </c>
    </row>
    <row r="107" spans="2:7" ht="12.75">
      <c r="B107" s="153" t="s">
        <v>283</v>
      </c>
      <c r="C107" s="243" t="e">
        <f>#REF!</f>
        <v>#REF!</v>
      </c>
      <c r="D107" s="143"/>
      <c r="E107" s="154"/>
      <c r="F107" s="148"/>
      <c r="G107" s="138">
        <v>80</v>
      </c>
    </row>
    <row r="108" spans="2:7" ht="12.75">
      <c r="B108" s="153" t="s">
        <v>284</v>
      </c>
      <c r="C108" s="148"/>
      <c r="D108" s="143"/>
      <c r="E108" s="154"/>
      <c r="F108" s="148"/>
      <c r="G108" s="138">
        <v>490</v>
      </c>
    </row>
    <row r="109" spans="2:7" ht="12.75">
      <c r="B109" s="153" t="s">
        <v>285</v>
      </c>
      <c r="C109" s="243" t="e">
        <f>#REF!</f>
        <v>#REF!</v>
      </c>
      <c r="D109" s="143"/>
      <c r="E109" s="154"/>
      <c r="F109" s="148"/>
      <c r="G109" s="138">
        <v>590</v>
      </c>
    </row>
    <row r="110" spans="2:7" ht="12.75">
      <c r="B110" s="153" t="s">
        <v>286</v>
      </c>
      <c r="C110" s="243" t="e">
        <f>#REF!+#REF!+#REF!</f>
        <v>#REF!</v>
      </c>
      <c r="D110" s="143"/>
      <c r="E110" s="154"/>
      <c r="F110" s="148"/>
      <c r="G110" s="139">
        <v>2876</v>
      </c>
    </row>
    <row r="111" spans="2:7" ht="12.75">
      <c r="B111" s="153" t="s">
        <v>287</v>
      </c>
      <c r="C111" s="243" t="e">
        <f>#REF!+#REF!+#REF!</f>
        <v>#REF!</v>
      </c>
      <c r="D111" s="143"/>
      <c r="E111" s="154"/>
      <c r="F111" s="148"/>
      <c r="G111" s="139">
        <v>1084</v>
      </c>
    </row>
    <row r="112" spans="2:7" ht="12.75">
      <c r="B112" s="153" t="s">
        <v>288</v>
      </c>
      <c r="C112" s="243" t="e">
        <f>#REF!+#REF!</f>
        <v>#REF!</v>
      </c>
      <c r="D112" s="143"/>
      <c r="E112" s="154"/>
      <c r="F112" s="148"/>
      <c r="G112" s="139">
        <v>38115</v>
      </c>
    </row>
    <row r="113" spans="2:7" ht="25.5">
      <c r="B113" s="153" t="s">
        <v>289</v>
      </c>
      <c r="C113" s="148"/>
      <c r="D113" s="143"/>
      <c r="E113" s="154"/>
      <c r="F113" s="148"/>
      <c r="G113" s="138" t="s">
        <v>106</v>
      </c>
    </row>
    <row r="114" spans="2:7" ht="12.75">
      <c r="B114" s="147" t="s">
        <v>290</v>
      </c>
      <c r="C114" s="243" t="e">
        <f>#REF!+#REF!+#REF!</f>
        <v>#REF!</v>
      </c>
      <c r="D114" s="143"/>
      <c r="E114" s="154"/>
      <c r="F114" s="148"/>
      <c r="G114" s="139">
        <v>8471</v>
      </c>
    </row>
    <row r="115" spans="2:7" ht="12.75">
      <c r="B115" s="147" t="s">
        <v>291</v>
      </c>
      <c r="C115" s="243" t="e">
        <f>#REF!+#REF!</f>
        <v>#REF!</v>
      </c>
      <c r="D115" s="143"/>
      <c r="E115" s="154"/>
      <c r="F115" s="148"/>
      <c r="G115" s="139">
        <v>1129</v>
      </c>
    </row>
    <row r="116" spans="2:7" ht="12.75">
      <c r="B116" s="147" t="s">
        <v>292</v>
      </c>
      <c r="C116" s="243" t="e">
        <f>#REF!</f>
        <v>#REF!</v>
      </c>
      <c r="D116" s="143"/>
      <c r="E116" s="154"/>
      <c r="F116" s="148"/>
      <c r="G116" s="139">
        <v>6495</v>
      </c>
    </row>
    <row r="117" spans="2:7" ht="12.75">
      <c r="B117" s="147" t="s">
        <v>293</v>
      </c>
      <c r="C117" s="182" t="e">
        <f>#REF!+#REF!</f>
        <v>#REF!</v>
      </c>
      <c r="D117" s="143"/>
      <c r="E117" s="154"/>
      <c r="F117" s="148"/>
      <c r="G117" s="139">
        <v>50665</v>
      </c>
    </row>
    <row r="118" spans="2:7" ht="12.75">
      <c r="B118" s="147" t="s">
        <v>294</v>
      </c>
      <c r="C118" s="148"/>
      <c r="D118" s="143"/>
      <c r="E118" s="154"/>
      <c r="F118" s="148"/>
      <c r="G118" s="148"/>
    </row>
    <row r="119" spans="2:7" ht="12.75">
      <c r="B119" s="147" t="s">
        <v>295</v>
      </c>
      <c r="C119" s="148"/>
      <c r="D119" s="143"/>
      <c r="E119" s="154"/>
      <c r="F119" s="148"/>
      <c r="G119" s="148"/>
    </row>
    <row r="120" spans="2:7" ht="12.75">
      <c r="B120" s="147" t="s">
        <v>296</v>
      </c>
      <c r="C120" s="243" t="e">
        <f>#REF!</f>
        <v>#REF!</v>
      </c>
      <c r="D120" s="143"/>
      <c r="E120" s="154"/>
      <c r="F120" s="148"/>
      <c r="G120" s="148"/>
    </row>
    <row r="121" spans="2:7" ht="12.75">
      <c r="B121" s="147" t="s">
        <v>297</v>
      </c>
      <c r="C121" s="243" t="e">
        <f>#REF!+#REF!</f>
        <v>#REF!</v>
      </c>
      <c r="D121" s="143"/>
      <c r="E121" s="154"/>
      <c r="F121" s="148"/>
      <c r="G121" s="148" t="e">
        <f>C123+C117+C102+C97</f>
        <v>#REF!</v>
      </c>
    </row>
    <row r="122" spans="2:7" ht="12.75">
      <c r="B122" s="147" t="s">
        <v>298</v>
      </c>
      <c r="C122" s="182"/>
      <c r="D122" s="143"/>
      <c r="E122" s="154"/>
      <c r="F122" s="148"/>
      <c r="G122" s="148"/>
    </row>
    <row r="123" spans="2:7" ht="13.5" thickBot="1">
      <c r="B123" s="153" t="s">
        <v>168</v>
      </c>
      <c r="C123" s="148" t="e">
        <f>#REF!+#REF!+#REF!+#REF!+#REF!+#REF!+#REF!+#REF!+#REF!+#REF!+#REF!+#REF!+#REF!+#REF!+#REF!</f>
        <v>#REF!</v>
      </c>
      <c r="D123" s="143"/>
      <c r="E123" s="154"/>
      <c r="F123" s="148"/>
      <c r="G123" s="148"/>
    </row>
    <row r="124" spans="2:7" ht="12.75">
      <c r="B124" s="143"/>
      <c r="C124" s="350" t="e">
        <f>-(C97+C99+C101+C102+C104+C105+C106+C107+C109+C110+C111+C112+C114+C115+C116+C117+C121++C120+C123)</f>
        <v>#REF!</v>
      </c>
      <c r="D124" s="352"/>
      <c r="E124" s="350"/>
      <c r="G124" s="350" t="e">
        <f>SUM(G97:G123)</f>
        <v>#REF!</v>
      </c>
    </row>
    <row r="125" spans="2:7" ht="13.5" thickBot="1">
      <c r="B125" s="143"/>
      <c r="C125" s="351"/>
      <c r="D125" s="352"/>
      <c r="E125" s="351"/>
      <c r="G125" s="351"/>
    </row>
    <row r="126" spans="3:7" ht="13.5" thickTop="1">
      <c r="C126" s="183"/>
      <c r="G126" s="157"/>
    </row>
    <row r="127" spans="3:7" ht="12.75">
      <c r="C127" s="162"/>
      <c r="G127" s="157"/>
    </row>
    <row r="128" spans="2:7" ht="12.75">
      <c r="B128" s="184"/>
      <c r="C128" s="162"/>
      <c r="E128" s="162"/>
      <c r="G128" s="157"/>
    </row>
    <row r="129" spans="2:7" ht="12.75">
      <c r="B129" s="150" t="s">
        <v>299</v>
      </c>
      <c r="G129" s="157"/>
    </row>
    <row r="130" spans="3:7" ht="12.75">
      <c r="C130" s="144" t="str">
        <f>C94</f>
        <v>6 мес 2014</v>
      </c>
      <c r="D130" s="144"/>
      <c r="E130" s="144"/>
      <c r="G130" s="157"/>
    </row>
    <row r="131" spans="2:7" ht="13.5" thickBot="1">
      <c r="B131" s="180"/>
      <c r="C131" s="145" t="s">
        <v>221</v>
      </c>
      <c r="D131" s="144"/>
      <c r="E131" s="145"/>
      <c r="G131" s="157"/>
    </row>
    <row r="132" spans="3:7" ht="12.75">
      <c r="C132" s="146"/>
      <c r="D132" s="144"/>
      <c r="E132" s="146"/>
      <c r="G132" s="157"/>
    </row>
    <row r="133" spans="2:7" ht="12.75">
      <c r="B133" s="147" t="s">
        <v>300</v>
      </c>
      <c r="C133" s="184">
        <v>-41704</v>
      </c>
      <c r="D133" s="144"/>
      <c r="E133" s="184"/>
      <c r="G133" s="157"/>
    </row>
    <row r="134" spans="2:7" ht="12.75">
      <c r="B134" s="147" t="s">
        <v>301</v>
      </c>
      <c r="C134" s="184">
        <v>-143656</v>
      </c>
      <c r="D134" s="185"/>
      <c r="E134" s="186"/>
      <c r="F134" s="186"/>
      <c r="G134" s="157"/>
    </row>
    <row r="135" spans="2:7" ht="25.5">
      <c r="B135" s="147" t="s">
        <v>302</v>
      </c>
      <c r="C135" s="184"/>
      <c r="D135" s="144"/>
      <c r="E135" s="184"/>
      <c r="G135" s="157"/>
    </row>
    <row r="136" spans="2:7" ht="13.5" thickBot="1">
      <c r="B136" s="147" t="s">
        <v>303</v>
      </c>
      <c r="C136" s="184"/>
      <c r="D136" s="150"/>
      <c r="E136" s="184"/>
      <c r="G136" s="157"/>
    </row>
    <row r="137" spans="2:7" ht="13.5" thickBot="1">
      <c r="B137" s="147"/>
      <c r="C137" s="149">
        <f>SUM(C133:C136)</f>
        <v>-185360</v>
      </c>
      <c r="D137" s="147"/>
      <c r="E137" s="149"/>
      <c r="G137" s="157"/>
    </row>
    <row r="138" spans="2:7" ht="13.5" thickTop="1">
      <c r="B138" s="147"/>
      <c r="C138" s="162"/>
      <c r="E138" s="157"/>
      <c r="G138" s="157"/>
    </row>
    <row r="139" spans="2:7" ht="12.75">
      <c r="B139" s="150" t="s">
        <v>304</v>
      </c>
      <c r="G139" s="157"/>
    </row>
    <row r="140" spans="3:7" ht="12.75">
      <c r="C140" s="144" t="str">
        <f>C130</f>
        <v>6 мес 2014</v>
      </c>
      <c r="D140" s="144"/>
      <c r="E140" s="144"/>
      <c r="G140" s="157"/>
    </row>
    <row r="141" spans="2:7" ht="13.5" thickBot="1">
      <c r="B141" s="180"/>
      <c r="C141" s="145" t="s">
        <v>221</v>
      </c>
      <c r="D141" s="144"/>
      <c r="E141" s="145"/>
      <c r="G141" s="157"/>
    </row>
    <row r="142" spans="3:7" ht="12.75">
      <c r="C142" s="157"/>
      <c r="G142" s="157"/>
    </row>
    <row r="143" spans="2:7" ht="12.75">
      <c r="B143" s="147" t="s">
        <v>305</v>
      </c>
      <c r="C143" s="184">
        <v>-180823</v>
      </c>
      <c r="E143" s="184"/>
      <c r="G143" s="157"/>
    </row>
    <row r="144" spans="2:7" ht="25.5">
      <c r="B144" s="147" t="s">
        <v>306</v>
      </c>
      <c r="C144" s="184"/>
      <c r="E144" s="184"/>
      <c r="G144" s="157"/>
    </row>
    <row r="145" spans="2:7" ht="12.75">
      <c r="B145" s="147" t="s">
        <v>307</v>
      </c>
      <c r="C145" s="184"/>
      <c r="E145" s="184"/>
      <c r="G145" s="157"/>
    </row>
    <row r="146" spans="2:7" ht="12.75">
      <c r="B146" s="147" t="s">
        <v>308</v>
      </c>
      <c r="C146" s="184">
        <f>150000-71+7252+41655</f>
        <v>198836</v>
      </c>
      <c r="E146" s="184"/>
      <c r="F146" s="184"/>
      <c r="G146" s="184"/>
    </row>
    <row r="147" spans="2:7" ht="25.5">
      <c r="B147" s="147" t="s">
        <v>309</v>
      </c>
      <c r="C147" s="184">
        <f>'[1]опу1'!D26</f>
        <v>0</v>
      </c>
      <c r="E147" s="184"/>
      <c r="F147" s="184"/>
      <c r="G147" s="184"/>
    </row>
    <row r="148" spans="2:7" ht="12.75">
      <c r="B148" s="147" t="s">
        <v>310</v>
      </c>
      <c r="C148" s="184">
        <v>46940</v>
      </c>
      <c r="E148" s="184"/>
      <c r="F148" s="184"/>
      <c r="G148" s="184"/>
    </row>
    <row r="149" spans="2:7" ht="13.5" thickBot="1">
      <c r="B149" s="147"/>
      <c r="C149" s="184"/>
      <c r="G149" s="184"/>
    </row>
    <row r="150" spans="2:7" ht="13.5" thickBot="1">
      <c r="B150" s="147"/>
      <c r="C150" s="149">
        <f>SUM(C143:C149)</f>
        <v>64953</v>
      </c>
      <c r="D150" s="147"/>
      <c r="E150" s="149"/>
      <c r="G150" s="151"/>
    </row>
    <row r="151" spans="2:5" ht="13.5" thickTop="1">
      <c r="B151" s="147"/>
      <c r="C151" s="157"/>
      <c r="E151" s="157"/>
    </row>
    <row r="152" spans="2:3" ht="12.75">
      <c r="B152" s="147"/>
      <c r="C152" s="157"/>
    </row>
    <row r="153" spans="3:5" ht="12.75">
      <c r="C153" s="157" t="e">
        <f>C27+C40+C54+C89+C124+C137+C150</f>
        <v>#REF!</v>
      </c>
      <c r="E153" s="187"/>
    </row>
    <row r="154" spans="3:5" ht="12.75">
      <c r="C154" s="157">
        <f>ОДР!D27</f>
        <v>370153.5786399996</v>
      </c>
      <c r="E154" s="188"/>
    </row>
    <row r="155" spans="3:5" ht="12.75">
      <c r="C155" s="157" t="e">
        <f>C154-C153</f>
        <v>#REF!</v>
      </c>
      <c r="E155" s="187"/>
    </row>
    <row r="156" spans="3:5" ht="12.75">
      <c r="C156" s="157"/>
      <c r="E156" s="187"/>
    </row>
    <row r="157" ht="12.75">
      <c r="E157" s="188"/>
    </row>
    <row r="158" spans="2:9" ht="12.75">
      <c r="B158" s="167" t="s">
        <v>164</v>
      </c>
      <c r="C158" s="157"/>
      <c r="F158" s="189"/>
      <c r="G158" s="189"/>
      <c r="H158" s="190"/>
      <c r="I158" s="190"/>
    </row>
    <row r="159" spans="2:9" ht="12.75">
      <c r="B159" s="167"/>
      <c r="C159" s="144" t="str">
        <f>C140</f>
        <v>6 мес 2014</v>
      </c>
      <c r="E159" s="144"/>
      <c r="F159" s="190"/>
      <c r="G159" s="190"/>
      <c r="H159" s="190"/>
      <c r="I159" s="190"/>
    </row>
    <row r="160" spans="3:9" ht="12.75">
      <c r="C160" s="157"/>
      <c r="E160" s="157"/>
      <c r="F160" s="190"/>
      <c r="G160" s="190"/>
      <c r="H160" s="190"/>
      <c r="I160" s="190"/>
    </row>
    <row r="161" spans="2:9" ht="12.75">
      <c r="B161" s="147" t="s">
        <v>311</v>
      </c>
      <c r="C161" s="184">
        <v>7252</v>
      </c>
      <c r="E161" s="184"/>
      <c r="F161" s="190"/>
      <c r="G161" s="190"/>
      <c r="H161" s="190"/>
      <c r="I161" s="190"/>
    </row>
    <row r="162" spans="2:9" ht="12.75" hidden="1">
      <c r="B162" s="147" t="s">
        <v>312</v>
      </c>
      <c r="C162" s="184"/>
      <c r="E162" s="184"/>
      <c r="F162" s="190"/>
      <c r="G162" s="190"/>
      <c r="H162" s="190"/>
      <c r="I162" s="190"/>
    </row>
    <row r="163" spans="2:9" ht="12.75">
      <c r="B163" s="147" t="s">
        <v>318</v>
      </c>
      <c r="C163" s="184">
        <v>150000</v>
      </c>
      <c r="E163" s="184"/>
      <c r="F163" s="190"/>
      <c r="G163" s="190"/>
      <c r="H163" s="190"/>
      <c r="I163" s="190"/>
    </row>
    <row r="164" spans="2:9" ht="12.75">
      <c r="B164" s="147" t="s">
        <v>216</v>
      </c>
      <c r="C164" s="184">
        <v>46940</v>
      </c>
      <c r="E164" s="184"/>
      <c r="F164" s="190"/>
      <c r="G164" s="190"/>
      <c r="H164" s="190"/>
      <c r="I164" s="190"/>
    </row>
    <row r="165" spans="2:9" ht="12.75">
      <c r="B165" s="147"/>
      <c r="C165" s="191">
        <f>SUM(C161:C164)</f>
        <v>204192</v>
      </c>
      <c r="E165" s="191"/>
      <c r="F165" s="190"/>
      <c r="G165" s="190"/>
      <c r="H165" s="190"/>
      <c r="I165" s="190"/>
    </row>
    <row r="166" spans="5:9" ht="12.75">
      <c r="E166" s="184"/>
      <c r="F166" s="190"/>
      <c r="G166" s="190"/>
      <c r="H166" s="190"/>
      <c r="I166" s="190"/>
    </row>
    <row r="167" spans="3:9" ht="12.75" customHeight="1" hidden="1">
      <c r="C167" s="162">
        <f>'[1]опу1'!D15</f>
        <v>7191.20228</v>
      </c>
      <c r="E167" s="162"/>
      <c r="F167" s="190"/>
      <c r="G167" s="190"/>
      <c r="H167" s="190"/>
      <c r="I167" s="190"/>
    </row>
    <row r="168" spans="3:9" ht="12.75" customHeight="1" hidden="1">
      <c r="C168" s="157">
        <f>C167-C165</f>
        <v>-197000.79772</v>
      </c>
      <c r="E168" s="157"/>
      <c r="F168" s="190"/>
      <c r="G168" s="189"/>
      <c r="H168" s="190"/>
      <c r="I168" s="190"/>
    </row>
    <row r="169" spans="6:9" ht="12.75" customHeight="1" hidden="1">
      <c r="F169" s="189"/>
      <c r="G169" s="190"/>
      <c r="H169" s="190"/>
      <c r="I169" s="190"/>
    </row>
    <row r="170" spans="2:9" ht="12.75" customHeight="1" hidden="1">
      <c r="B170" s="192" t="s">
        <v>163</v>
      </c>
      <c r="C170" s="184">
        <v>20735</v>
      </c>
      <c r="D170" s="80"/>
      <c r="F170" s="190"/>
      <c r="G170" s="190"/>
      <c r="H170" s="190"/>
      <c r="I170" s="190"/>
    </row>
    <row r="171" spans="2:9" ht="13.5" customHeight="1" hidden="1">
      <c r="B171" s="192" t="s">
        <v>164</v>
      </c>
      <c r="C171" s="184">
        <f>56611</f>
        <v>56611</v>
      </c>
      <c r="D171" s="80"/>
      <c r="F171" s="190"/>
      <c r="G171" s="190"/>
      <c r="H171" s="190"/>
      <c r="I171" s="190"/>
    </row>
    <row r="172" spans="2:9" ht="13.5" customHeight="1" hidden="1">
      <c r="B172" s="167" t="s">
        <v>313</v>
      </c>
      <c r="C172" s="149">
        <f>SUM(C170:C171)</f>
        <v>77346</v>
      </c>
      <c r="D172" s="80"/>
      <c r="F172" s="190"/>
      <c r="G172" s="190"/>
      <c r="H172" s="190"/>
      <c r="I172" s="190"/>
    </row>
    <row r="173" spans="2:7" ht="12.75">
      <c r="B173" s="192"/>
      <c r="C173" s="193"/>
      <c r="D173" s="80"/>
      <c r="F173" s="190"/>
      <c r="G173" s="190"/>
    </row>
    <row r="174" spans="2:6" ht="12.75">
      <c r="B174" s="167" t="s">
        <v>168</v>
      </c>
      <c r="C174" s="193"/>
      <c r="D174" s="80"/>
      <c r="F174" s="190"/>
    </row>
    <row r="175" spans="2:4" ht="12.75">
      <c r="B175" s="192" t="s">
        <v>314</v>
      </c>
      <c r="C175" s="184"/>
      <c r="D175" s="80"/>
    </row>
    <row r="176" spans="2:3" ht="12.75">
      <c r="B176" s="192" t="s">
        <v>315</v>
      </c>
      <c r="C176" s="184"/>
    </row>
    <row r="177" spans="2:3" ht="12.75">
      <c r="B177" s="192" t="s">
        <v>316</v>
      </c>
      <c r="C177" s="184"/>
    </row>
    <row r="178" spans="2:3" ht="22.5" customHeight="1" hidden="1">
      <c r="B178" s="194" t="s">
        <v>317</v>
      </c>
      <c r="C178" s="184"/>
    </row>
    <row r="179" spans="2:3" ht="13.5" thickBot="1">
      <c r="B179" s="192" t="s">
        <v>168</v>
      </c>
      <c r="C179" s="184"/>
    </row>
    <row r="180" spans="2:3" ht="13.5" thickBot="1">
      <c r="B180" s="167" t="s">
        <v>313</v>
      </c>
      <c r="C180" s="149">
        <f>SUM(C175:C179)</f>
        <v>0</v>
      </c>
    </row>
    <row r="181" ht="13.5" thickTop="1"/>
    <row r="182" spans="2:3" ht="12.75">
      <c r="B182" s="167"/>
      <c r="C182" s="195"/>
    </row>
    <row r="184" ht="12.75">
      <c r="C184" s="157"/>
    </row>
    <row r="185" ht="12.75">
      <c r="C185" s="138"/>
    </row>
    <row r="186" ht="12.75">
      <c r="C186" s="138"/>
    </row>
    <row r="187" ht="12.75">
      <c r="C187" s="138"/>
    </row>
    <row r="188" ht="12.75">
      <c r="C188" s="139"/>
    </row>
    <row r="189" ht="12.75">
      <c r="C189" s="138"/>
    </row>
    <row r="190" ht="12.75">
      <c r="C190" s="138"/>
    </row>
    <row r="191" ht="12.75">
      <c r="C191" s="139"/>
    </row>
    <row r="192" ht="12.75">
      <c r="C192" s="138"/>
    </row>
    <row r="193" ht="12.75">
      <c r="C193" s="139"/>
    </row>
    <row r="194" ht="12.75">
      <c r="C194" s="138"/>
    </row>
    <row r="195" ht="12.75">
      <c r="C195" s="138"/>
    </row>
    <row r="196" ht="12.75">
      <c r="C196" s="134"/>
    </row>
    <row r="197" ht="12.75">
      <c r="C197" s="139"/>
    </row>
    <row r="198" ht="12.75">
      <c r="C198" s="138"/>
    </row>
    <row r="199" ht="12.75">
      <c r="C199" s="139"/>
    </row>
    <row r="200" ht="12.75">
      <c r="C200" s="139"/>
    </row>
    <row r="201" ht="12.75">
      <c r="C201" s="138"/>
    </row>
    <row r="202" ht="12.75">
      <c r="C202" s="139"/>
    </row>
    <row r="203" ht="12.75">
      <c r="C203" s="139"/>
    </row>
    <row r="204" ht="12.75">
      <c r="C204" s="138"/>
    </row>
    <row r="205" ht="12.75">
      <c r="C205" s="139"/>
    </row>
  </sheetData>
  <sheetProtection/>
  <mergeCells count="10">
    <mergeCell ref="C124:C125"/>
    <mergeCell ref="D124:D125"/>
    <mergeCell ref="E124:E125"/>
    <mergeCell ref="G124:G125"/>
    <mergeCell ref="B2:E2"/>
    <mergeCell ref="B15:E15"/>
    <mergeCell ref="B31:E31"/>
    <mergeCell ref="B43:E43"/>
    <mergeCell ref="B59:E59"/>
    <mergeCell ref="B72:E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0"/>
  <sheetViews>
    <sheetView workbookViewId="0" topLeftCell="A174">
      <selection activeCell="B53" sqref="B53"/>
    </sheetView>
  </sheetViews>
  <sheetFormatPr defaultColWidth="9.00390625" defaultRowHeight="12.75" outlineLevelRow="4"/>
  <cols>
    <col min="1" max="1" width="0.875" style="58" customWidth="1"/>
    <col min="2" max="2" width="23.75390625" style="58" customWidth="1"/>
    <col min="3" max="8" width="14.75390625" style="58" customWidth="1"/>
    <col min="9" max="16384" width="9.125" style="58" customWidth="1"/>
  </cols>
  <sheetData>
    <row r="1" spans="1:8" ht="15">
      <c r="A1" s="196"/>
      <c r="B1" s="200" t="s">
        <v>2</v>
      </c>
      <c r="C1" s="201"/>
      <c r="D1" s="201"/>
      <c r="E1" s="201"/>
      <c r="F1" s="201"/>
      <c r="G1" s="201"/>
      <c r="H1" s="202" t="s">
        <v>133</v>
      </c>
    </row>
    <row r="2" spans="1:8" ht="15">
      <c r="A2" s="196"/>
      <c r="B2" s="203" t="s">
        <v>323</v>
      </c>
      <c r="C2" s="201"/>
      <c r="D2" s="201"/>
      <c r="E2" s="201"/>
      <c r="F2" s="201"/>
      <c r="G2" s="201"/>
      <c r="H2" s="201"/>
    </row>
    <row r="3" spans="1:8" ht="12.75">
      <c r="A3" s="197"/>
      <c r="B3" s="204" t="s">
        <v>206</v>
      </c>
      <c r="C3" s="201"/>
      <c r="D3" s="201"/>
      <c r="E3" s="201"/>
      <c r="F3" s="201"/>
      <c r="G3" s="201"/>
      <c r="H3" s="201"/>
    </row>
    <row r="4" spans="1:8" ht="12.75">
      <c r="A4" s="198"/>
      <c r="B4" s="356" t="s">
        <v>324</v>
      </c>
      <c r="C4" s="356"/>
      <c r="D4" s="356"/>
      <c r="E4" s="356"/>
      <c r="F4" s="356"/>
      <c r="G4" s="356"/>
      <c r="H4" s="356"/>
    </row>
    <row r="5" spans="1:8" ht="12.75">
      <c r="A5" s="198"/>
      <c r="B5" s="356" t="s">
        <v>325</v>
      </c>
      <c r="C5" s="356"/>
      <c r="D5" s="356"/>
      <c r="E5" s="356"/>
      <c r="F5" s="356"/>
      <c r="G5" s="356"/>
      <c r="H5" s="356"/>
    </row>
    <row r="6" spans="1:8" ht="12.75">
      <c r="A6" s="198"/>
      <c r="B6" s="356" t="s">
        <v>326</v>
      </c>
      <c r="C6" s="356"/>
      <c r="D6" s="356"/>
      <c r="E6" s="356"/>
      <c r="F6" s="356"/>
      <c r="G6" s="356"/>
      <c r="H6" s="356"/>
    </row>
    <row r="7" spans="2:8" ht="5.25" customHeight="1" thickBot="1">
      <c r="B7" s="201"/>
      <c r="C7" s="201"/>
      <c r="D7" s="201"/>
      <c r="E7" s="201"/>
      <c r="F7" s="201"/>
      <c r="G7" s="201"/>
      <c r="H7" s="201"/>
    </row>
    <row r="8" spans="2:8" ht="12.75">
      <c r="B8" s="205" t="s">
        <v>327</v>
      </c>
      <c r="C8" s="354" t="s">
        <v>185</v>
      </c>
      <c r="D8" s="354"/>
      <c r="E8" s="354" t="s">
        <v>328</v>
      </c>
      <c r="F8" s="354"/>
      <c r="G8" s="355" t="s">
        <v>186</v>
      </c>
      <c r="H8" s="355"/>
    </row>
    <row r="9" spans="2:8" ht="13.5" thickBot="1">
      <c r="B9" s="206"/>
      <c r="C9" s="207" t="s">
        <v>151</v>
      </c>
      <c r="D9" s="207" t="s">
        <v>152</v>
      </c>
      <c r="E9" s="207" t="s">
        <v>151</v>
      </c>
      <c r="F9" s="208" t="s">
        <v>152</v>
      </c>
      <c r="G9" s="207" t="s">
        <v>151</v>
      </c>
      <c r="H9" s="209" t="s">
        <v>152</v>
      </c>
    </row>
    <row r="10" spans="2:8" ht="12" customHeight="1">
      <c r="B10" s="210" t="s">
        <v>329</v>
      </c>
      <c r="C10" s="211"/>
      <c r="D10" s="211"/>
      <c r="E10" s="211"/>
      <c r="F10" s="211"/>
      <c r="G10" s="211"/>
      <c r="H10" s="212"/>
    </row>
    <row r="11" spans="2:8" ht="12" customHeight="1" outlineLevel="1">
      <c r="B11" s="213">
        <v>1200</v>
      </c>
      <c r="C11" s="214">
        <v>289307568.12</v>
      </c>
      <c r="D11" s="215"/>
      <c r="E11" s="214">
        <v>127197440</v>
      </c>
      <c r="F11" s="215"/>
      <c r="G11" s="214">
        <v>416505008.12</v>
      </c>
      <c r="H11" s="216"/>
    </row>
    <row r="12" spans="2:8" ht="12" customHeight="1" outlineLevel="2">
      <c r="B12" s="213">
        <v>1220</v>
      </c>
      <c r="C12" s="214">
        <v>20881720.65</v>
      </c>
      <c r="D12" s="215"/>
      <c r="E12" s="215"/>
      <c r="F12" s="215"/>
      <c r="G12" s="214">
        <v>20881720.65</v>
      </c>
      <c r="H12" s="216"/>
    </row>
    <row r="13" spans="2:8" ht="12" customHeight="1" outlineLevel="3">
      <c r="B13" s="213">
        <v>1280</v>
      </c>
      <c r="C13" s="214">
        <v>268425847.47</v>
      </c>
      <c r="D13" s="215"/>
      <c r="E13" s="214">
        <v>127197440</v>
      </c>
      <c r="F13" s="215"/>
      <c r="G13" s="214">
        <v>395623287.47</v>
      </c>
      <c r="H13" s="216"/>
    </row>
    <row r="14" spans="2:8" ht="12" customHeight="1" outlineLevel="1">
      <c r="B14" s="217" t="s">
        <v>4</v>
      </c>
      <c r="C14" s="214">
        <v>268425847.47</v>
      </c>
      <c r="D14" s="215"/>
      <c r="E14" s="214">
        <v>127197440</v>
      </c>
      <c r="F14" s="215"/>
      <c r="G14" s="214">
        <v>395623287.47</v>
      </c>
      <c r="H14" s="216"/>
    </row>
    <row r="15" spans="2:8" ht="12" customHeight="1" outlineLevel="2">
      <c r="B15" s="213">
        <v>1600</v>
      </c>
      <c r="C15" s="214">
        <v>26243213.83</v>
      </c>
      <c r="D15" s="215"/>
      <c r="E15" s="214">
        <v>196339084.49</v>
      </c>
      <c r="F15" s="214">
        <v>196476125.03</v>
      </c>
      <c r="G15" s="214">
        <v>26106173.29</v>
      </c>
      <c r="H15" s="216"/>
    </row>
    <row r="16" spans="2:8" ht="12" customHeight="1" outlineLevel="3">
      <c r="B16" s="213">
        <v>1610</v>
      </c>
      <c r="C16" s="214">
        <v>26243213.83</v>
      </c>
      <c r="D16" s="215"/>
      <c r="E16" s="214">
        <v>196339084.49</v>
      </c>
      <c r="F16" s="214">
        <v>196476125.03</v>
      </c>
      <c r="G16" s="214">
        <v>26106173.29</v>
      </c>
      <c r="H16" s="216"/>
    </row>
    <row r="17" spans="2:8" ht="12" customHeight="1" outlineLevel="4">
      <c r="B17" s="217" t="s">
        <v>198</v>
      </c>
      <c r="C17" s="215"/>
      <c r="D17" s="215"/>
      <c r="E17" s="214">
        <v>194441302.5</v>
      </c>
      <c r="F17" s="214">
        <v>194441302.5</v>
      </c>
      <c r="G17" s="215"/>
      <c r="H17" s="216"/>
    </row>
    <row r="18" spans="2:8" ht="12" customHeight="1" outlineLevel="1">
      <c r="B18" s="213">
        <v>1612</v>
      </c>
      <c r="C18" s="214">
        <v>26243213.83</v>
      </c>
      <c r="D18" s="215"/>
      <c r="E18" s="214">
        <v>1897781.99</v>
      </c>
      <c r="F18" s="214">
        <v>2034822.53</v>
      </c>
      <c r="G18" s="214">
        <v>26106173.29</v>
      </c>
      <c r="H18" s="216"/>
    </row>
    <row r="19" spans="2:8" ht="12" customHeight="1" outlineLevel="2">
      <c r="B19" s="217" t="s">
        <v>9</v>
      </c>
      <c r="C19" s="214">
        <v>26243213.83</v>
      </c>
      <c r="D19" s="215"/>
      <c r="E19" s="214">
        <v>1897781.99</v>
      </c>
      <c r="F19" s="214">
        <v>2034822.53</v>
      </c>
      <c r="G19" s="214">
        <v>26106173.29</v>
      </c>
      <c r="H19" s="216"/>
    </row>
    <row r="20" spans="2:8" ht="12" customHeight="1" outlineLevel="3">
      <c r="B20" s="213">
        <v>3300</v>
      </c>
      <c r="C20" s="215"/>
      <c r="D20" s="215"/>
      <c r="E20" s="214">
        <v>2034822.53</v>
      </c>
      <c r="F20" s="214">
        <v>2042203.53</v>
      </c>
      <c r="G20" s="215"/>
      <c r="H20" s="222">
        <v>7381</v>
      </c>
    </row>
    <row r="21" spans="2:8" ht="12" customHeight="1" outlineLevel="2">
      <c r="B21" s="213">
        <v>3310</v>
      </c>
      <c r="C21" s="215"/>
      <c r="D21" s="215"/>
      <c r="E21" s="214">
        <v>2034822.53</v>
      </c>
      <c r="F21" s="214">
        <v>2042203.53</v>
      </c>
      <c r="G21" s="215"/>
      <c r="H21" s="222">
        <v>7381</v>
      </c>
    </row>
    <row r="22" spans="2:8" ht="12" customHeight="1" outlineLevel="3">
      <c r="B22" s="217" t="s">
        <v>7</v>
      </c>
      <c r="C22" s="215"/>
      <c r="D22" s="215"/>
      <c r="E22" s="214">
        <v>2034822.53</v>
      </c>
      <c r="F22" s="214">
        <v>2042203.53</v>
      </c>
      <c r="G22" s="215"/>
      <c r="H22" s="222">
        <v>7381</v>
      </c>
    </row>
    <row r="23" spans="2:8" ht="12" customHeight="1">
      <c r="B23" s="218" t="s">
        <v>330</v>
      </c>
      <c r="C23" s="219">
        <v>315550781.95</v>
      </c>
      <c r="D23" s="220"/>
      <c r="E23" s="219">
        <v>325571347.02</v>
      </c>
      <c r="F23" s="219">
        <v>198518328.56</v>
      </c>
      <c r="G23" s="219">
        <v>442603800.41</v>
      </c>
      <c r="H23" s="221"/>
    </row>
    <row r="24" spans="2:8" ht="12" customHeight="1" hidden="1">
      <c r="B24" s="210" t="s">
        <v>331</v>
      </c>
      <c r="C24" s="211"/>
      <c r="D24" s="211"/>
      <c r="E24" s="211"/>
      <c r="F24" s="211"/>
      <c r="G24" s="211"/>
      <c r="H24" s="212"/>
    </row>
    <row r="25" spans="2:8" ht="12" customHeight="1" hidden="1" outlineLevel="1">
      <c r="B25" s="213">
        <v>1200</v>
      </c>
      <c r="C25" s="214">
        <v>2888625</v>
      </c>
      <c r="D25" s="215"/>
      <c r="E25" s="214">
        <v>553975285.27</v>
      </c>
      <c r="F25" s="214">
        <v>1812600</v>
      </c>
      <c r="G25" s="214">
        <v>555051310.27</v>
      </c>
      <c r="H25" s="216"/>
    </row>
    <row r="26" spans="2:8" ht="12" customHeight="1" hidden="1" outlineLevel="2">
      <c r="B26" s="213">
        <v>1210</v>
      </c>
      <c r="C26" s="215"/>
      <c r="D26" s="215"/>
      <c r="E26" s="214">
        <v>552099506.27</v>
      </c>
      <c r="F26" s="214">
        <v>1812600</v>
      </c>
      <c r="G26" s="214">
        <v>550286906.27</v>
      </c>
      <c r="H26" s="216"/>
    </row>
    <row r="27" spans="2:8" ht="12" customHeight="1" hidden="1" outlineLevel="1">
      <c r="B27" s="217" t="s">
        <v>5</v>
      </c>
      <c r="C27" s="215"/>
      <c r="D27" s="215"/>
      <c r="E27" s="214">
        <v>551825146.52</v>
      </c>
      <c r="F27" s="214">
        <v>1812600</v>
      </c>
      <c r="G27" s="214">
        <v>550012546.52</v>
      </c>
      <c r="H27" s="216"/>
    </row>
    <row r="28" spans="2:8" ht="12" customHeight="1" hidden="1" outlineLevel="2">
      <c r="B28" s="217" t="s">
        <v>187</v>
      </c>
      <c r="C28" s="215"/>
      <c r="D28" s="215"/>
      <c r="E28" s="214">
        <v>274359.75</v>
      </c>
      <c r="F28" s="215"/>
      <c r="G28" s="214">
        <v>274359.75</v>
      </c>
      <c r="H28" s="216"/>
    </row>
    <row r="29" spans="2:8" ht="12" customHeight="1" hidden="1" outlineLevel="3">
      <c r="B29" s="213">
        <v>1280</v>
      </c>
      <c r="C29" s="214">
        <v>2888625</v>
      </c>
      <c r="D29" s="215"/>
      <c r="E29" s="214">
        <v>1875779</v>
      </c>
      <c r="F29" s="215"/>
      <c r="G29" s="214">
        <v>4764404</v>
      </c>
      <c r="H29" s="216"/>
    </row>
    <row r="30" spans="2:8" ht="12" customHeight="1" hidden="1" outlineLevel="1">
      <c r="B30" s="217" t="s">
        <v>4</v>
      </c>
      <c r="C30" s="214">
        <v>2888625</v>
      </c>
      <c r="D30" s="215"/>
      <c r="E30" s="214">
        <v>1875779</v>
      </c>
      <c r="F30" s="215"/>
      <c r="G30" s="214">
        <v>4764404</v>
      </c>
      <c r="H30" s="216"/>
    </row>
    <row r="31" spans="2:8" ht="12" customHeight="1" hidden="1" outlineLevel="2">
      <c r="B31" s="213">
        <v>1600</v>
      </c>
      <c r="C31" s="214">
        <v>107596</v>
      </c>
      <c r="D31" s="215"/>
      <c r="E31" s="214">
        <v>498000</v>
      </c>
      <c r="F31" s="215"/>
      <c r="G31" s="214">
        <v>605596</v>
      </c>
      <c r="H31" s="216"/>
    </row>
    <row r="32" spans="2:8" ht="12" customHeight="1" hidden="1" outlineLevel="3">
      <c r="B32" s="213">
        <v>1610</v>
      </c>
      <c r="C32" s="214">
        <v>107596</v>
      </c>
      <c r="D32" s="215"/>
      <c r="E32" s="214">
        <v>498000</v>
      </c>
      <c r="F32" s="215"/>
      <c r="G32" s="214">
        <v>605596</v>
      </c>
      <c r="H32" s="216"/>
    </row>
    <row r="33" spans="2:8" ht="12" customHeight="1" hidden="1">
      <c r="B33" s="213">
        <v>1612</v>
      </c>
      <c r="C33" s="214">
        <v>107596</v>
      </c>
      <c r="D33" s="215"/>
      <c r="E33" s="214">
        <v>498000</v>
      </c>
      <c r="F33" s="215"/>
      <c r="G33" s="214">
        <v>605596</v>
      </c>
      <c r="H33" s="216"/>
    </row>
    <row r="34" spans="2:8" ht="12" customHeight="1" hidden="1">
      <c r="B34" s="217" t="s">
        <v>9</v>
      </c>
      <c r="C34" s="214">
        <v>107596</v>
      </c>
      <c r="D34" s="215"/>
      <c r="E34" s="214">
        <v>498000</v>
      </c>
      <c r="F34" s="215"/>
      <c r="G34" s="214">
        <v>605596</v>
      </c>
      <c r="H34" s="216"/>
    </row>
    <row r="35" spans="2:8" ht="12" customHeight="1" hidden="1" outlineLevel="1">
      <c r="B35" s="213">
        <v>2200</v>
      </c>
      <c r="C35" s="214">
        <v>83478000</v>
      </c>
      <c r="D35" s="215"/>
      <c r="E35" s="215"/>
      <c r="F35" s="215"/>
      <c r="G35" s="214">
        <v>83478000</v>
      </c>
      <c r="H35" s="216"/>
    </row>
    <row r="36" spans="2:8" ht="12" customHeight="1" hidden="1" outlineLevel="2">
      <c r="B36" s="213">
        <v>2210</v>
      </c>
      <c r="C36" s="214">
        <v>83478000</v>
      </c>
      <c r="D36" s="215"/>
      <c r="E36" s="215"/>
      <c r="F36" s="215"/>
      <c r="G36" s="214">
        <v>83478000</v>
      </c>
      <c r="H36" s="216"/>
    </row>
    <row r="37" spans="2:8" ht="12" customHeight="1" hidden="1" outlineLevel="3">
      <c r="B37" s="217" t="s">
        <v>3</v>
      </c>
      <c r="C37" s="214">
        <v>83478000</v>
      </c>
      <c r="D37" s="215"/>
      <c r="E37" s="215"/>
      <c r="F37" s="215"/>
      <c r="G37" s="214">
        <v>83478000</v>
      </c>
      <c r="H37" s="216"/>
    </row>
    <row r="38" spans="2:8" ht="12" customHeight="1" hidden="1" outlineLevel="3">
      <c r="B38" s="213">
        <v>3000</v>
      </c>
      <c r="C38" s="215"/>
      <c r="D38" s="215"/>
      <c r="E38" s="214">
        <v>6947220</v>
      </c>
      <c r="F38" s="214">
        <v>6947220</v>
      </c>
      <c r="G38" s="215"/>
      <c r="H38" s="216"/>
    </row>
    <row r="39" spans="2:8" ht="12.75" customHeight="1" hidden="1">
      <c r="B39" s="213">
        <v>3030</v>
      </c>
      <c r="C39" s="215"/>
      <c r="D39" s="215"/>
      <c r="E39" s="214">
        <v>6947220</v>
      </c>
      <c r="F39" s="214">
        <v>6947220</v>
      </c>
      <c r="G39" s="215"/>
      <c r="H39" s="216"/>
    </row>
    <row r="40" spans="2:8" ht="12.75" customHeight="1" hidden="1">
      <c r="B40" s="213">
        <v>3031</v>
      </c>
      <c r="C40" s="215"/>
      <c r="D40" s="215"/>
      <c r="E40" s="214">
        <v>6947220</v>
      </c>
      <c r="F40" s="214">
        <v>6947220</v>
      </c>
      <c r="G40" s="215"/>
      <c r="H40" s="216"/>
    </row>
    <row r="41" spans="2:8" ht="12.75" customHeight="1" hidden="1">
      <c r="B41" s="213">
        <v>3300</v>
      </c>
      <c r="C41" s="215"/>
      <c r="D41" s="215"/>
      <c r="E41" s="215"/>
      <c r="F41" s="214">
        <v>4340372</v>
      </c>
      <c r="G41" s="215"/>
      <c r="H41" s="222">
        <v>4340372</v>
      </c>
    </row>
    <row r="42" spans="2:8" ht="12.75" customHeight="1" hidden="1">
      <c r="B42" s="213">
        <v>3310</v>
      </c>
      <c r="C42" s="215"/>
      <c r="D42" s="215"/>
      <c r="E42" s="215"/>
      <c r="F42" s="214">
        <v>4340372</v>
      </c>
      <c r="G42" s="215"/>
      <c r="H42" s="222">
        <v>4340372</v>
      </c>
    </row>
    <row r="43" spans="2:8" ht="12.75" customHeight="1" hidden="1">
      <c r="B43" s="217" t="s">
        <v>7</v>
      </c>
      <c r="C43" s="215"/>
      <c r="D43" s="215"/>
      <c r="E43" s="215"/>
      <c r="F43" s="214">
        <v>4340372</v>
      </c>
      <c r="G43" s="215"/>
      <c r="H43" s="222">
        <v>4340372</v>
      </c>
    </row>
    <row r="44" spans="2:8" ht="12.75" customHeight="1" hidden="1">
      <c r="B44" s="213">
        <v>3500</v>
      </c>
      <c r="C44" s="215"/>
      <c r="D44" s="215"/>
      <c r="E44" s="214">
        <v>1812600</v>
      </c>
      <c r="F44" s="214">
        <v>2567737.04</v>
      </c>
      <c r="G44" s="215"/>
      <c r="H44" s="222">
        <v>755137.04</v>
      </c>
    </row>
    <row r="45" spans="2:8" ht="12.75" customHeight="1" hidden="1">
      <c r="B45" s="213">
        <v>3510</v>
      </c>
      <c r="C45" s="215"/>
      <c r="D45" s="215"/>
      <c r="E45" s="214">
        <v>1812600</v>
      </c>
      <c r="F45" s="214">
        <v>2567737.04</v>
      </c>
      <c r="G45" s="215"/>
      <c r="H45" s="222">
        <v>755137.04</v>
      </c>
    </row>
    <row r="46" spans="2:8" ht="12.75" customHeight="1" hidden="1">
      <c r="B46" s="217" t="s">
        <v>10</v>
      </c>
      <c r="C46" s="215"/>
      <c r="D46" s="215"/>
      <c r="E46" s="214">
        <v>1812600</v>
      </c>
      <c r="F46" s="214">
        <v>2567737.04</v>
      </c>
      <c r="G46" s="215"/>
      <c r="H46" s="222">
        <v>755137.04</v>
      </c>
    </row>
    <row r="47" spans="2:8" ht="12.75" customHeight="1" hidden="1">
      <c r="B47" s="213">
        <v>5000</v>
      </c>
      <c r="C47" s="215"/>
      <c r="D47" s="214">
        <v>83400000</v>
      </c>
      <c r="E47" s="214">
        <v>83400000</v>
      </c>
      <c r="F47" s="215"/>
      <c r="G47" s="215"/>
      <c r="H47" s="216"/>
    </row>
    <row r="48" spans="2:8" ht="12.75" customHeight="1" hidden="1">
      <c r="B48" s="223" t="s">
        <v>332</v>
      </c>
      <c r="C48" s="215"/>
      <c r="D48" s="215"/>
      <c r="E48" s="215"/>
      <c r="F48" s="215"/>
      <c r="G48" s="215"/>
      <c r="H48" s="216"/>
    </row>
    <row r="49" spans="2:8" ht="12.75" hidden="1">
      <c r="B49" s="213">
        <v>5020</v>
      </c>
      <c r="C49" s="215"/>
      <c r="D49" s="214">
        <v>83400000</v>
      </c>
      <c r="E49" s="214">
        <v>83400000</v>
      </c>
      <c r="F49" s="215"/>
      <c r="G49" s="215"/>
      <c r="H49" s="216"/>
    </row>
    <row r="50" spans="2:8" ht="12.75" hidden="1">
      <c r="B50" s="223" t="s">
        <v>332</v>
      </c>
      <c r="C50" s="215"/>
      <c r="D50" s="215"/>
      <c r="E50" s="215"/>
      <c r="F50" s="215"/>
      <c r="G50" s="215"/>
      <c r="H50" s="216"/>
    </row>
    <row r="51" spans="2:8" ht="12.75" customHeight="1" hidden="1">
      <c r="B51" s="218" t="s">
        <v>330</v>
      </c>
      <c r="C51" s="219">
        <v>3074221</v>
      </c>
      <c r="D51" s="220"/>
      <c r="E51" s="219">
        <v>646633105.27</v>
      </c>
      <c r="F51" s="219">
        <v>15667929.04</v>
      </c>
      <c r="G51" s="219">
        <v>634039397.23</v>
      </c>
      <c r="H51" s="221"/>
    </row>
    <row r="52" spans="2:8" ht="12.75" customHeight="1" hidden="1">
      <c r="B52" s="224" t="s">
        <v>333</v>
      </c>
      <c r="C52" s="225"/>
      <c r="D52" s="225"/>
      <c r="E52" s="225"/>
      <c r="F52" s="225"/>
      <c r="G52" s="225"/>
      <c r="H52" s="226"/>
    </row>
    <row r="53" spans="2:8" ht="12.75" customHeight="1">
      <c r="B53" s="210" t="s">
        <v>321</v>
      </c>
      <c r="C53" s="211"/>
      <c r="D53" s="211"/>
      <c r="E53" s="211"/>
      <c r="F53" s="211"/>
      <c r="G53" s="211"/>
      <c r="H53" s="212"/>
    </row>
    <row r="54" spans="2:8" ht="12.75" customHeight="1">
      <c r="B54" s="213">
        <v>1200</v>
      </c>
      <c r="C54" s="214">
        <v>9913515.2</v>
      </c>
      <c r="D54" s="215"/>
      <c r="E54" s="215"/>
      <c r="F54" s="215"/>
      <c r="G54" s="214">
        <v>9913515.2</v>
      </c>
      <c r="H54" s="216"/>
    </row>
    <row r="55" spans="2:8" ht="12.75" customHeight="1">
      <c r="B55" s="213">
        <v>1210</v>
      </c>
      <c r="C55" s="214">
        <v>8791595.2</v>
      </c>
      <c r="D55" s="215"/>
      <c r="E55" s="215"/>
      <c r="F55" s="215"/>
      <c r="G55" s="214">
        <v>8791595.2</v>
      </c>
      <c r="H55" s="216"/>
    </row>
    <row r="56" spans="2:8" ht="12.75" customHeight="1">
      <c r="B56" s="217" t="s">
        <v>5</v>
      </c>
      <c r="C56" s="214">
        <v>8597035.2</v>
      </c>
      <c r="D56" s="215"/>
      <c r="E56" s="215"/>
      <c r="F56" s="215"/>
      <c r="G56" s="214">
        <v>8597035.2</v>
      </c>
      <c r="H56" s="216"/>
    </row>
    <row r="57" spans="2:8" ht="12.75" customHeight="1">
      <c r="B57" s="217" t="s">
        <v>187</v>
      </c>
      <c r="C57" s="214">
        <v>194560</v>
      </c>
      <c r="D57" s="215"/>
      <c r="E57" s="215"/>
      <c r="F57" s="215"/>
      <c r="G57" s="214">
        <v>194560</v>
      </c>
      <c r="H57" s="216"/>
    </row>
    <row r="58" spans="2:8" ht="12.75" customHeight="1">
      <c r="B58" s="213">
        <v>1260</v>
      </c>
      <c r="C58" s="214">
        <v>1121920</v>
      </c>
      <c r="D58" s="215"/>
      <c r="E58" s="215"/>
      <c r="F58" s="215"/>
      <c r="G58" s="214">
        <v>1121920</v>
      </c>
      <c r="H58" s="216"/>
    </row>
    <row r="59" spans="2:8" ht="12.75" customHeight="1">
      <c r="B59" s="218" t="s">
        <v>330</v>
      </c>
      <c r="C59" s="219">
        <v>9913515.2</v>
      </c>
      <c r="D59" s="220"/>
      <c r="E59" s="220"/>
      <c r="F59" s="220"/>
      <c r="G59" s="219">
        <v>9913515.2</v>
      </c>
      <c r="H59" s="221"/>
    </row>
    <row r="60" spans="2:8" ht="12.75" customHeight="1" hidden="1">
      <c r="B60" s="210" t="s">
        <v>334</v>
      </c>
      <c r="C60" s="211"/>
      <c r="D60" s="211"/>
      <c r="E60" s="211"/>
      <c r="F60" s="211"/>
      <c r="G60" s="211"/>
      <c r="H60" s="212"/>
    </row>
    <row r="61" spans="2:8" ht="12.75" customHeight="1" hidden="1">
      <c r="B61" s="213">
        <v>1200</v>
      </c>
      <c r="C61" s="214">
        <v>295198211.51</v>
      </c>
      <c r="D61" s="215"/>
      <c r="E61" s="214">
        <v>27137239.52</v>
      </c>
      <c r="F61" s="215"/>
      <c r="G61" s="214">
        <v>322335451.03</v>
      </c>
      <c r="H61" s="216"/>
    </row>
    <row r="62" spans="2:8" ht="12.75" customHeight="1" hidden="1">
      <c r="B62" s="213">
        <v>1220</v>
      </c>
      <c r="C62" s="214">
        <v>295198211.51</v>
      </c>
      <c r="D62" s="215"/>
      <c r="E62" s="214">
        <v>481675</v>
      </c>
      <c r="F62" s="215"/>
      <c r="G62" s="214">
        <v>295679886.51</v>
      </c>
      <c r="H62" s="216"/>
    </row>
    <row r="63" spans="2:8" ht="12.75" customHeight="1" hidden="1">
      <c r="B63" s="213">
        <v>1280</v>
      </c>
      <c r="C63" s="215"/>
      <c r="D63" s="215"/>
      <c r="E63" s="214">
        <v>26655564.52</v>
      </c>
      <c r="F63" s="215"/>
      <c r="G63" s="214">
        <v>26655564.52</v>
      </c>
      <c r="H63" s="216"/>
    </row>
    <row r="64" spans="2:8" ht="12.75" customHeight="1" hidden="1">
      <c r="B64" s="217" t="s">
        <v>4</v>
      </c>
      <c r="C64" s="215"/>
      <c r="D64" s="215"/>
      <c r="E64" s="214">
        <v>26655564.52</v>
      </c>
      <c r="F64" s="215"/>
      <c r="G64" s="214">
        <v>26655564.52</v>
      </c>
      <c r="H64" s="216"/>
    </row>
    <row r="65" spans="2:8" ht="12.75" customHeight="1" hidden="1">
      <c r="B65" s="213">
        <v>1600</v>
      </c>
      <c r="C65" s="214">
        <v>69612</v>
      </c>
      <c r="D65" s="215"/>
      <c r="E65" s="215"/>
      <c r="F65" s="215"/>
      <c r="G65" s="214">
        <v>69612</v>
      </c>
      <c r="H65" s="216"/>
    </row>
    <row r="66" spans="2:8" ht="12.75" customHeight="1" hidden="1">
      <c r="B66" s="213">
        <v>1610</v>
      </c>
      <c r="C66" s="214">
        <v>69612</v>
      </c>
      <c r="D66" s="215"/>
      <c r="E66" s="215"/>
      <c r="F66" s="215"/>
      <c r="G66" s="214">
        <v>69612</v>
      </c>
      <c r="H66" s="216"/>
    </row>
    <row r="67" spans="2:8" ht="12.75" customHeight="1" hidden="1">
      <c r="B67" s="213">
        <v>1612</v>
      </c>
      <c r="C67" s="214">
        <v>69612</v>
      </c>
      <c r="D67" s="215"/>
      <c r="E67" s="215"/>
      <c r="F67" s="215"/>
      <c r="G67" s="214">
        <v>69612</v>
      </c>
      <c r="H67" s="216"/>
    </row>
    <row r="68" spans="2:8" ht="12.75" customHeight="1" hidden="1">
      <c r="B68" s="217" t="s">
        <v>9</v>
      </c>
      <c r="C68" s="214">
        <v>69612</v>
      </c>
      <c r="D68" s="215"/>
      <c r="E68" s="215"/>
      <c r="F68" s="215"/>
      <c r="G68" s="214">
        <v>69612</v>
      </c>
      <c r="H68" s="216"/>
    </row>
    <row r="69" spans="2:8" ht="12.75" customHeight="1" hidden="1">
      <c r="B69" s="213">
        <v>2200</v>
      </c>
      <c r="C69" s="214">
        <v>2524922119.1000004</v>
      </c>
      <c r="D69" s="215"/>
      <c r="E69" s="215"/>
      <c r="F69" s="215"/>
      <c r="G69" s="214">
        <v>2524922119.1000004</v>
      </c>
      <c r="H69" s="216"/>
    </row>
    <row r="70" spans="2:8" ht="12.75" customHeight="1" hidden="1">
      <c r="B70" s="213">
        <v>2210</v>
      </c>
      <c r="C70" s="214">
        <v>2524922119.1000004</v>
      </c>
      <c r="D70" s="215"/>
      <c r="E70" s="215"/>
      <c r="F70" s="215"/>
      <c r="G70" s="214">
        <v>2524922119.1000004</v>
      </c>
      <c r="H70" s="216"/>
    </row>
    <row r="71" spans="2:8" ht="12.75" customHeight="1" hidden="1">
      <c r="B71" s="217" t="s">
        <v>3</v>
      </c>
      <c r="C71" s="214">
        <v>2524922119.1000004</v>
      </c>
      <c r="D71" s="215"/>
      <c r="E71" s="215"/>
      <c r="F71" s="215"/>
      <c r="G71" s="214">
        <v>2524922119.1000004</v>
      </c>
      <c r="H71" s="216"/>
    </row>
    <row r="72" spans="2:8" ht="12.75" customHeight="1" hidden="1">
      <c r="B72" s="213">
        <v>3300</v>
      </c>
      <c r="C72" s="215"/>
      <c r="D72" s="215"/>
      <c r="E72" s="215"/>
      <c r="F72" s="214">
        <v>874429000</v>
      </c>
      <c r="G72" s="215"/>
      <c r="H72" s="222">
        <v>874429000</v>
      </c>
    </row>
    <row r="73" spans="2:8" ht="12.75" customHeight="1" hidden="1">
      <c r="B73" s="213">
        <v>3390</v>
      </c>
      <c r="C73" s="215"/>
      <c r="D73" s="215"/>
      <c r="E73" s="215"/>
      <c r="F73" s="214">
        <v>874429000</v>
      </c>
      <c r="G73" s="215"/>
      <c r="H73" s="222">
        <v>874429000</v>
      </c>
    </row>
    <row r="74" spans="2:8" ht="12.75" customHeight="1" hidden="1">
      <c r="B74" s="217" t="s">
        <v>8</v>
      </c>
      <c r="C74" s="215"/>
      <c r="D74" s="215"/>
      <c r="E74" s="215"/>
      <c r="F74" s="214">
        <v>874429000</v>
      </c>
      <c r="G74" s="215"/>
      <c r="H74" s="222">
        <v>874429000</v>
      </c>
    </row>
    <row r="75" spans="2:8" ht="12.75" customHeight="1" hidden="1">
      <c r="B75" s="213">
        <v>5000</v>
      </c>
      <c r="C75" s="215"/>
      <c r="D75" s="214">
        <v>1203515199</v>
      </c>
      <c r="E75" s="214">
        <v>1203515199</v>
      </c>
      <c r="F75" s="215"/>
      <c r="G75" s="215"/>
      <c r="H75" s="216"/>
    </row>
    <row r="76" spans="2:8" ht="12.75" customHeight="1" hidden="1">
      <c r="B76" s="223" t="s">
        <v>332</v>
      </c>
      <c r="C76" s="215"/>
      <c r="D76" s="215"/>
      <c r="E76" s="215"/>
      <c r="F76" s="215"/>
      <c r="G76" s="215"/>
      <c r="H76" s="216"/>
    </row>
    <row r="77" spans="2:8" ht="12.75" customHeight="1" hidden="1">
      <c r="B77" s="213">
        <v>5020</v>
      </c>
      <c r="C77" s="215"/>
      <c r="D77" s="214">
        <v>1203515199</v>
      </c>
      <c r="E77" s="214">
        <v>1203515199</v>
      </c>
      <c r="F77" s="215"/>
      <c r="G77" s="215"/>
      <c r="H77" s="216"/>
    </row>
    <row r="78" spans="2:8" ht="12.75" customHeight="1" hidden="1">
      <c r="B78" s="223" t="s">
        <v>332</v>
      </c>
      <c r="C78" s="215"/>
      <c r="D78" s="215"/>
      <c r="E78" s="215"/>
      <c r="F78" s="215"/>
      <c r="G78" s="215"/>
      <c r="H78" s="216"/>
    </row>
    <row r="79" spans="2:8" ht="12.75" customHeight="1" hidden="1">
      <c r="B79" s="218" t="s">
        <v>330</v>
      </c>
      <c r="C79" s="219">
        <v>1616674743.61</v>
      </c>
      <c r="D79" s="220"/>
      <c r="E79" s="219">
        <v>1230652438.52</v>
      </c>
      <c r="F79" s="219">
        <v>874429000</v>
      </c>
      <c r="G79" s="219">
        <v>1972898182.1299999</v>
      </c>
      <c r="H79" s="221"/>
    </row>
    <row r="80" spans="2:8" ht="12.75" customHeight="1" hidden="1">
      <c r="B80" s="224" t="s">
        <v>333</v>
      </c>
      <c r="C80" s="225"/>
      <c r="D80" s="225"/>
      <c r="E80" s="225"/>
      <c r="F80" s="225"/>
      <c r="G80" s="225"/>
      <c r="H80" s="226"/>
    </row>
    <row r="81" spans="2:8" ht="12.75" customHeight="1" hidden="1">
      <c r="B81" s="210" t="s">
        <v>335</v>
      </c>
      <c r="C81" s="211"/>
      <c r="D81" s="211"/>
      <c r="E81" s="211"/>
      <c r="F81" s="211"/>
      <c r="G81" s="211"/>
      <c r="H81" s="212"/>
    </row>
    <row r="82" spans="2:8" ht="12.75" customHeight="1" hidden="1">
      <c r="B82" s="213">
        <v>1200</v>
      </c>
      <c r="C82" s="214">
        <v>144730215.62</v>
      </c>
      <c r="D82" s="215"/>
      <c r="E82" s="214">
        <v>923869896.41</v>
      </c>
      <c r="F82" s="214">
        <v>103949595.47</v>
      </c>
      <c r="G82" s="214">
        <v>964650516.56</v>
      </c>
      <c r="H82" s="216"/>
    </row>
    <row r="83" spans="2:8" ht="12.75" customHeight="1" hidden="1">
      <c r="B83" s="213">
        <v>1210</v>
      </c>
      <c r="C83" s="214">
        <v>122794255.13</v>
      </c>
      <c r="D83" s="215"/>
      <c r="E83" s="214">
        <v>46873159.37</v>
      </c>
      <c r="F83" s="214">
        <v>96681645.78</v>
      </c>
      <c r="G83" s="214">
        <v>72985768.72</v>
      </c>
      <c r="H83" s="216"/>
    </row>
    <row r="84" spans="2:8" ht="12.75" customHeight="1" hidden="1">
      <c r="B84" s="217" t="s">
        <v>5</v>
      </c>
      <c r="C84" s="214">
        <v>122794255.13</v>
      </c>
      <c r="D84" s="215"/>
      <c r="E84" s="214">
        <v>42532787.37</v>
      </c>
      <c r="F84" s="214">
        <v>96681645.78</v>
      </c>
      <c r="G84" s="214">
        <v>68645396.72</v>
      </c>
      <c r="H84" s="216"/>
    </row>
    <row r="85" spans="2:8" ht="12.75" customHeight="1" hidden="1">
      <c r="B85" s="217" t="s">
        <v>187</v>
      </c>
      <c r="C85" s="215"/>
      <c r="D85" s="215"/>
      <c r="E85" s="214">
        <v>4340372</v>
      </c>
      <c r="F85" s="215"/>
      <c r="G85" s="214">
        <v>4340372</v>
      </c>
      <c r="H85" s="216"/>
    </row>
    <row r="86" spans="2:8" ht="12.75" customHeight="1" hidden="1">
      <c r="B86" s="213">
        <v>1220</v>
      </c>
      <c r="C86" s="214">
        <v>7261919.69</v>
      </c>
      <c r="D86" s="215"/>
      <c r="E86" s="215"/>
      <c r="F86" s="214">
        <v>7261919.69</v>
      </c>
      <c r="G86" s="215"/>
      <c r="H86" s="216"/>
    </row>
    <row r="87" spans="2:8" ht="12.75" customHeight="1" hidden="1">
      <c r="B87" s="213">
        <v>1260</v>
      </c>
      <c r="C87" s="215"/>
      <c r="D87" s="215"/>
      <c r="E87" s="214">
        <v>2567737.04</v>
      </c>
      <c r="F87" s="215"/>
      <c r="G87" s="214">
        <v>2567737.04</v>
      </c>
      <c r="H87" s="216"/>
    </row>
    <row r="88" spans="2:8" ht="12.75" customHeight="1" hidden="1">
      <c r="B88" s="213">
        <v>1280</v>
      </c>
      <c r="C88" s="214">
        <v>14674040.8</v>
      </c>
      <c r="D88" s="215"/>
      <c r="E88" s="214">
        <v>874429000</v>
      </c>
      <c r="F88" s="214">
        <v>6030</v>
      </c>
      <c r="G88" s="214">
        <v>889097010.8</v>
      </c>
      <c r="H88" s="216"/>
    </row>
    <row r="89" spans="2:8" ht="12.75" customHeight="1" hidden="1">
      <c r="B89" s="217" t="s">
        <v>4</v>
      </c>
      <c r="C89" s="214">
        <v>14674040.8</v>
      </c>
      <c r="D89" s="215"/>
      <c r="E89" s="214">
        <v>874429000</v>
      </c>
      <c r="F89" s="214">
        <v>6030</v>
      </c>
      <c r="G89" s="214">
        <v>889097010.8</v>
      </c>
      <c r="H89" s="216"/>
    </row>
    <row r="90" spans="2:8" ht="12.75" customHeight="1" hidden="1">
      <c r="B90" s="213">
        <v>3000</v>
      </c>
      <c r="C90" s="215"/>
      <c r="D90" s="215"/>
      <c r="E90" s="214">
        <v>152975790</v>
      </c>
      <c r="F90" s="214">
        <v>152975790</v>
      </c>
      <c r="G90" s="215"/>
      <c r="H90" s="216"/>
    </row>
    <row r="91" spans="2:8" ht="12.75" customHeight="1" hidden="1">
      <c r="B91" s="213">
        <v>3030</v>
      </c>
      <c r="C91" s="215"/>
      <c r="D91" s="215"/>
      <c r="E91" s="214">
        <v>152975790</v>
      </c>
      <c r="F91" s="214">
        <v>152975790</v>
      </c>
      <c r="G91" s="215"/>
      <c r="H91" s="216"/>
    </row>
    <row r="92" spans="2:8" ht="12.75" customHeight="1" hidden="1">
      <c r="B92" s="213">
        <v>3031</v>
      </c>
      <c r="C92" s="215"/>
      <c r="D92" s="215"/>
      <c r="E92" s="214">
        <v>152975790</v>
      </c>
      <c r="F92" s="214">
        <v>152975790</v>
      </c>
      <c r="G92" s="215"/>
      <c r="H92" s="216"/>
    </row>
    <row r="93" spans="2:8" ht="12.75" customHeight="1" hidden="1">
      <c r="B93" s="213">
        <v>3300</v>
      </c>
      <c r="C93" s="215"/>
      <c r="D93" s="214">
        <v>368165500.76</v>
      </c>
      <c r="E93" s="214">
        <v>52074594.61</v>
      </c>
      <c r="F93" s="214">
        <v>143958711.93</v>
      </c>
      <c r="G93" s="215"/>
      <c r="H93" s="222">
        <v>460049618.08</v>
      </c>
    </row>
    <row r="94" spans="2:8" ht="12.75" customHeight="1" hidden="1">
      <c r="B94" s="213">
        <v>3310</v>
      </c>
      <c r="C94" s="215"/>
      <c r="D94" s="214">
        <v>70163602.25</v>
      </c>
      <c r="E94" s="214">
        <v>4052678.92</v>
      </c>
      <c r="F94" s="214">
        <v>7374292.22</v>
      </c>
      <c r="G94" s="215"/>
      <c r="H94" s="222">
        <v>73485215.55</v>
      </c>
    </row>
    <row r="95" spans="2:8" ht="12.75" customHeight="1" hidden="1">
      <c r="B95" s="217" t="s">
        <v>7</v>
      </c>
      <c r="C95" s="215"/>
      <c r="D95" s="214">
        <v>70163602.25</v>
      </c>
      <c r="E95" s="214">
        <v>4052678.92</v>
      </c>
      <c r="F95" s="214">
        <v>7374292.22</v>
      </c>
      <c r="G95" s="215"/>
      <c r="H95" s="222">
        <v>73485215.55</v>
      </c>
    </row>
    <row r="96" spans="2:8" ht="12.75" customHeight="1" hidden="1">
      <c r="B96" s="213">
        <v>3320</v>
      </c>
      <c r="C96" s="215"/>
      <c r="D96" s="215"/>
      <c r="E96" s="214">
        <v>48021915.69</v>
      </c>
      <c r="F96" s="214">
        <v>134226965.71</v>
      </c>
      <c r="G96" s="215"/>
      <c r="H96" s="222">
        <v>86205050.02</v>
      </c>
    </row>
    <row r="97" spans="2:8" ht="12.75" customHeight="1" hidden="1">
      <c r="B97" s="213">
        <v>3390</v>
      </c>
      <c r="C97" s="215"/>
      <c r="D97" s="214">
        <v>298001898.51</v>
      </c>
      <c r="E97" s="215"/>
      <c r="F97" s="214">
        <v>2357454</v>
      </c>
      <c r="G97" s="215"/>
      <c r="H97" s="222">
        <v>300359352.51</v>
      </c>
    </row>
    <row r="98" spans="2:8" ht="12.75" customHeight="1" hidden="1">
      <c r="B98" s="217" t="s">
        <v>8</v>
      </c>
      <c r="C98" s="215"/>
      <c r="D98" s="214">
        <v>298001898.51</v>
      </c>
      <c r="E98" s="215"/>
      <c r="F98" s="214">
        <v>2357454</v>
      </c>
      <c r="G98" s="215"/>
      <c r="H98" s="222">
        <v>300359352.51</v>
      </c>
    </row>
    <row r="99" spans="2:8" ht="12.75" customHeight="1" hidden="1">
      <c r="B99" s="213">
        <v>5000</v>
      </c>
      <c r="C99" s="215"/>
      <c r="D99" s="214">
        <v>1582815136</v>
      </c>
      <c r="E99" s="214">
        <v>597587604</v>
      </c>
      <c r="F99" s="214">
        <v>1203515199</v>
      </c>
      <c r="G99" s="215"/>
      <c r="H99" s="222">
        <v>2188742731</v>
      </c>
    </row>
    <row r="100" spans="2:8" ht="12.75" customHeight="1" hidden="1">
      <c r="B100" s="223" t="s">
        <v>332</v>
      </c>
      <c r="C100" s="215"/>
      <c r="D100" s="227">
        <v>526937</v>
      </c>
      <c r="E100" s="215"/>
      <c r="F100" s="215"/>
      <c r="G100" s="215"/>
      <c r="H100" s="228">
        <v>526937</v>
      </c>
    </row>
    <row r="101" spans="2:8" ht="12.75" customHeight="1" hidden="1">
      <c r="B101" s="213">
        <v>5020</v>
      </c>
      <c r="C101" s="215"/>
      <c r="D101" s="214">
        <v>1582815136</v>
      </c>
      <c r="E101" s="214">
        <v>597587604</v>
      </c>
      <c r="F101" s="214">
        <v>1203515199</v>
      </c>
      <c r="G101" s="215"/>
      <c r="H101" s="222">
        <v>2188742731</v>
      </c>
    </row>
    <row r="102" spans="2:8" ht="12.75" customHeight="1" hidden="1">
      <c r="B102" s="223" t="s">
        <v>332</v>
      </c>
      <c r="C102" s="215"/>
      <c r="D102" s="227">
        <v>526937</v>
      </c>
      <c r="E102" s="215"/>
      <c r="F102" s="215"/>
      <c r="G102" s="215"/>
      <c r="H102" s="228">
        <v>526937</v>
      </c>
    </row>
    <row r="103" spans="2:8" ht="12.75" customHeight="1" hidden="1">
      <c r="B103" s="213">
        <v>5100</v>
      </c>
      <c r="C103" s="215"/>
      <c r="D103" s="215"/>
      <c r="E103" s="214">
        <v>807870000</v>
      </c>
      <c r="F103" s="214">
        <v>807870000</v>
      </c>
      <c r="G103" s="215"/>
      <c r="H103" s="216"/>
    </row>
    <row r="104" spans="2:8" ht="12.75" hidden="1">
      <c r="B104" s="213">
        <v>5110</v>
      </c>
      <c r="C104" s="215"/>
      <c r="D104" s="215"/>
      <c r="E104" s="214">
        <v>807870000</v>
      </c>
      <c r="F104" s="214">
        <v>807870000</v>
      </c>
      <c r="G104" s="215"/>
      <c r="H104" s="216"/>
    </row>
    <row r="105" spans="2:8" ht="12.75" hidden="1">
      <c r="B105" s="213">
        <v>5200</v>
      </c>
      <c r="C105" s="215"/>
      <c r="D105" s="215"/>
      <c r="E105" s="214">
        <v>367920000</v>
      </c>
      <c r="F105" s="215"/>
      <c r="G105" s="215"/>
      <c r="H105" s="222">
        <v>-367920000</v>
      </c>
    </row>
    <row r="106" spans="2:8" ht="12.75" hidden="1">
      <c r="B106" s="213">
        <v>5210</v>
      </c>
      <c r="C106" s="215"/>
      <c r="D106" s="215"/>
      <c r="E106" s="214">
        <v>367920000</v>
      </c>
      <c r="F106" s="215"/>
      <c r="G106" s="215"/>
      <c r="H106" s="222">
        <v>-367920000</v>
      </c>
    </row>
    <row r="107" spans="2:8" ht="12.75" hidden="1">
      <c r="B107" s="213">
        <v>5300</v>
      </c>
      <c r="C107" s="215"/>
      <c r="D107" s="215"/>
      <c r="E107" s="214">
        <v>439950000</v>
      </c>
      <c r="F107" s="214">
        <v>439950000</v>
      </c>
      <c r="G107" s="215"/>
      <c r="H107" s="216"/>
    </row>
    <row r="108" spans="2:8" ht="12.75" hidden="1">
      <c r="B108" s="213">
        <v>5310</v>
      </c>
      <c r="C108" s="215"/>
      <c r="D108" s="215"/>
      <c r="E108" s="214">
        <v>439950000</v>
      </c>
      <c r="F108" s="214">
        <v>439950000</v>
      </c>
      <c r="G108" s="215"/>
      <c r="H108" s="216"/>
    </row>
    <row r="109" spans="2:8" ht="12.75" hidden="1">
      <c r="B109" s="218" t="s">
        <v>330</v>
      </c>
      <c r="C109" s="220"/>
      <c r="D109" s="219">
        <v>1806250421.14</v>
      </c>
      <c r="E109" s="219">
        <v>3342247885.0200005</v>
      </c>
      <c r="F109" s="219">
        <v>2852219296.4</v>
      </c>
      <c r="G109" s="220"/>
      <c r="H109" s="229">
        <v>1316221832.52</v>
      </c>
    </row>
    <row r="110" spans="2:8" ht="12.75" hidden="1">
      <c r="B110" s="224" t="s">
        <v>333</v>
      </c>
      <c r="C110" s="225"/>
      <c r="D110" s="230">
        <v>526937</v>
      </c>
      <c r="E110" s="225"/>
      <c r="F110" s="225"/>
      <c r="G110" s="225"/>
      <c r="H110" s="231">
        <v>526937</v>
      </c>
    </row>
    <row r="111" spans="2:8" ht="12.75" hidden="1">
      <c r="B111" s="210" t="s">
        <v>336</v>
      </c>
      <c r="C111" s="211"/>
      <c r="D111" s="211"/>
      <c r="E111" s="211"/>
      <c r="F111" s="211"/>
      <c r="G111" s="211"/>
      <c r="H111" s="212"/>
    </row>
    <row r="112" spans="2:8" ht="24" customHeight="1" hidden="1">
      <c r="B112" s="213">
        <v>1200</v>
      </c>
      <c r="C112" s="215"/>
      <c r="D112" s="215"/>
      <c r="E112" s="214">
        <v>60125440</v>
      </c>
      <c r="F112" s="214">
        <v>60125440</v>
      </c>
      <c r="G112" s="215"/>
      <c r="H112" s="216"/>
    </row>
    <row r="113" spans="2:8" ht="12.75" customHeight="1" hidden="1">
      <c r="B113" s="213">
        <v>1210</v>
      </c>
      <c r="C113" s="215"/>
      <c r="D113" s="215"/>
      <c r="E113" s="214">
        <v>60125440</v>
      </c>
      <c r="F113" s="214">
        <v>60125440</v>
      </c>
      <c r="G113" s="215"/>
      <c r="H113" s="216"/>
    </row>
    <row r="114" spans="2:8" ht="12.75" customHeight="1" hidden="1">
      <c r="B114" s="217" t="s">
        <v>5</v>
      </c>
      <c r="C114" s="215"/>
      <c r="D114" s="215"/>
      <c r="E114" s="214">
        <v>60125440</v>
      </c>
      <c r="F114" s="214">
        <v>60125440</v>
      </c>
      <c r="G114" s="215"/>
      <c r="H114" s="216"/>
    </row>
    <row r="115" spans="2:8" ht="12.75" customHeight="1" hidden="1">
      <c r="B115" s="213">
        <v>1600</v>
      </c>
      <c r="C115" s="215"/>
      <c r="D115" s="215"/>
      <c r="E115" s="214">
        <v>46707</v>
      </c>
      <c r="F115" s="214">
        <v>46707</v>
      </c>
      <c r="G115" s="215"/>
      <c r="H115" s="216"/>
    </row>
    <row r="116" spans="2:8" ht="12.75" customHeight="1" hidden="1">
      <c r="B116" s="213">
        <v>1610</v>
      </c>
      <c r="C116" s="215"/>
      <c r="D116" s="215"/>
      <c r="E116" s="214">
        <v>46707</v>
      </c>
      <c r="F116" s="214">
        <v>46707</v>
      </c>
      <c r="G116" s="215"/>
      <c r="H116" s="216"/>
    </row>
    <row r="117" spans="2:8" ht="12.75" customHeight="1" hidden="1">
      <c r="B117" s="213">
        <v>1612</v>
      </c>
      <c r="C117" s="215"/>
      <c r="D117" s="215"/>
      <c r="E117" s="214">
        <v>46707</v>
      </c>
      <c r="F117" s="214">
        <v>46707</v>
      </c>
      <c r="G117" s="215"/>
      <c r="H117" s="216"/>
    </row>
    <row r="118" spans="2:8" ht="12.75" customHeight="1" hidden="1">
      <c r="B118" s="217" t="s">
        <v>9</v>
      </c>
      <c r="C118" s="215"/>
      <c r="D118" s="215"/>
      <c r="E118" s="214">
        <v>46707</v>
      </c>
      <c r="F118" s="214">
        <v>46707</v>
      </c>
      <c r="G118" s="215"/>
      <c r="H118" s="216"/>
    </row>
    <row r="119" spans="2:8" ht="12.75" customHeight="1" hidden="1">
      <c r="B119" s="213">
        <v>3300</v>
      </c>
      <c r="C119" s="215"/>
      <c r="D119" s="215"/>
      <c r="E119" s="214">
        <v>60247759</v>
      </c>
      <c r="F119" s="214">
        <v>60265747</v>
      </c>
      <c r="G119" s="215"/>
      <c r="H119" s="222">
        <v>17988</v>
      </c>
    </row>
    <row r="120" spans="2:8" ht="12.75" hidden="1">
      <c r="B120" s="213">
        <v>3310</v>
      </c>
      <c r="C120" s="215"/>
      <c r="D120" s="215"/>
      <c r="E120" s="214">
        <v>60247759</v>
      </c>
      <c r="F120" s="214">
        <v>60265747</v>
      </c>
      <c r="G120" s="215"/>
      <c r="H120" s="222">
        <v>17988</v>
      </c>
    </row>
    <row r="121" spans="2:8" ht="12.75" hidden="1">
      <c r="B121" s="217" t="s">
        <v>7</v>
      </c>
      <c r="C121" s="215"/>
      <c r="D121" s="215"/>
      <c r="E121" s="214">
        <v>60247759</v>
      </c>
      <c r="F121" s="214">
        <v>60265747</v>
      </c>
      <c r="G121" s="215"/>
      <c r="H121" s="222">
        <v>17988</v>
      </c>
    </row>
    <row r="122" spans="2:8" ht="12.75" hidden="1">
      <c r="B122" s="218" t="s">
        <v>330</v>
      </c>
      <c r="C122" s="220"/>
      <c r="D122" s="220"/>
      <c r="E122" s="219">
        <v>120419906</v>
      </c>
      <c r="F122" s="219">
        <v>120437894</v>
      </c>
      <c r="G122" s="220"/>
      <c r="H122" s="229">
        <v>17988</v>
      </c>
    </row>
    <row r="123" spans="2:8" ht="24">
      <c r="B123" s="210" t="s">
        <v>337</v>
      </c>
      <c r="C123" s="211"/>
      <c r="D123" s="211"/>
      <c r="E123" s="211"/>
      <c r="F123" s="211"/>
      <c r="G123" s="211"/>
      <c r="H123" s="212"/>
    </row>
    <row r="124" spans="2:8" ht="12.75">
      <c r="B124" s="213">
        <v>1200</v>
      </c>
      <c r="C124" s="215"/>
      <c r="D124" s="215"/>
      <c r="E124" s="214">
        <v>817219904.82</v>
      </c>
      <c r="F124" s="214">
        <v>4225720.29</v>
      </c>
      <c r="G124" s="214">
        <v>812994184.53</v>
      </c>
      <c r="H124" s="216"/>
    </row>
    <row r="125" spans="2:8" ht="12.75">
      <c r="B125" s="213">
        <v>1210</v>
      </c>
      <c r="C125" s="215"/>
      <c r="D125" s="215"/>
      <c r="E125" s="214">
        <v>1251850.26</v>
      </c>
      <c r="F125" s="214">
        <v>941092.29</v>
      </c>
      <c r="G125" s="214">
        <v>310757.97</v>
      </c>
      <c r="H125" s="216"/>
    </row>
    <row r="126" spans="2:8" ht="12.75">
      <c r="B126" s="217" t="s">
        <v>187</v>
      </c>
      <c r="C126" s="215"/>
      <c r="D126" s="215"/>
      <c r="E126" s="214">
        <v>1251850.26</v>
      </c>
      <c r="F126" s="214">
        <v>941092.29</v>
      </c>
      <c r="G126" s="214">
        <v>310757.97</v>
      </c>
      <c r="H126" s="216"/>
    </row>
    <row r="127" spans="2:8" ht="12.75">
      <c r="B127" s="213">
        <v>1260</v>
      </c>
      <c r="C127" s="215"/>
      <c r="D127" s="215"/>
      <c r="E127" s="214">
        <v>4791028</v>
      </c>
      <c r="F127" s="214">
        <v>3284628</v>
      </c>
      <c r="G127" s="214">
        <v>1506400</v>
      </c>
      <c r="H127" s="216"/>
    </row>
    <row r="128" spans="2:8" ht="12.75">
      <c r="B128" s="213">
        <v>1280</v>
      </c>
      <c r="C128" s="215"/>
      <c r="D128" s="215"/>
      <c r="E128" s="214">
        <v>811177026.56</v>
      </c>
      <c r="F128" s="215"/>
      <c r="G128" s="214">
        <v>811177026.56</v>
      </c>
      <c r="H128" s="216"/>
    </row>
    <row r="129" spans="2:8" ht="12.75">
      <c r="B129" s="217" t="s">
        <v>4</v>
      </c>
      <c r="C129" s="215"/>
      <c r="D129" s="215"/>
      <c r="E129" s="214">
        <v>811177026.56</v>
      </c>
      <c r="F129" s="215"/>
      <c r="G129" s="214">
        <v>811177026.56</v>
      </c>
      <c r="H129" s="216"/>
    </row>
    <row r="130" spans="2:8" ht="12.75">
      <c r="B130" s="213">
        <v>1600</v>
      </c>
      <c r="C130" s="215"/>
      <c r="D130" s="215"/>
      <c r="E130" s="214">
        <v>5396407.59</v>
      </c>
      <c r="F130" s="214">
        <v>5396407.59</v>
      </c>
      <c r="G130" s="215"/>
      <c r="H130" s="216"/>
    </row>
    <row r="131" spans="2:8" ht="12.75">
      <c r="B131" s="213">
        <v>1610</v>
      </c>
      <c r="C131" s="215"/>
      <c r="D131" s="215"/>
      <c r="E131" s="214">
        <v>5396407.59</v>
      </c>
      <c r="F131" s="214">
        <v>5396407.59</v>
      </c>
      <c r="G131" s="215"/>
      <c r="H131" s="216"/>
    </row>
    <row r="132" spans="2:8" ht="12.75">
      <c r="B132" s="213">
        <v>1612</v>
      </c>
      <c r="C132" s="215"/>
      <c r="D132" s="215"/>
      <c r="E132" s="214">
        <v>5396407.59</v>
      </c>
      <c r="F132" s="214">
        <v>5396407.59</v>
      </c>
      <c r="G132" s="215"/>
      <c r="H132" s="216"/>
    </row>
    <row r="133" spans="2:8" ht="12.75">
      <c r="B133" s="217" t="s">
        <v>9</v>
      </c>
      <c r="C133" s="215"/>
      <c r="D133" s="215"/>
      <c r="E133" s="214">
        <v>5396407.59</v>
      </c>
      <c r="F133" s="214">
        <v>5396407.59</v>
      </c>
      <c r="G133" s="215"/>
      <c r="H133" s="216"/>
    </row>
    <row r="134" spans="2:8" ht="12.75">
      <c r="B134" s="213">
        <v>3000</v>
      </c>
      <c r="C134" s="215"/>
      <c r="D134" s="215"/>
      <c r="E134" s="214">
        <v>57384</v>
      </c>
      <c r="F134" s="214">
        <v>57384</v>
      </c>
      <c r="G134" s="215"/>
      <c r="H134" s="216"/>
    </row>
    <row r="135" spans="2:8" ht="12.75">
      <c r="B135" s="213">
        <v>3030</v>
      </c>
      <c r="C135" s="215"/>
      <c r="D135" s="215"/>
      <c r="E135" s="214">
        <v>57384</v>
      </c>
      <c r="F135" s="214">
        <v>57384</v>
      </c>
      <c r="G135" s="215"/>
      <c r="H135" s="216"/>
    </row>
    <row r="136" spans="2:8" ht="12.75">
      <c r="B136" s="213">
        <v>3031</v>
      </c>
      <c r="C136" s="215"/>
      <c r="D136" s="215"/>
      <c r="E136" s="214">
        <v>57384</v>
      </c>
      <c r="F136" s="214">
        <v>57384</v>
      </c>
      <c r="G136" s="215"/>
      <c r="H136" s="216"/>
    </row>
    <row r="137" spans="2:8" ht="12.75">
      <c r="B137" s="213">
        <v>3300</v>
      </c>
      <c r="C137" s="215"/>
      <c r="D137" s="215"/>
      <c r="E137" s="214">
        <v>7459926.21</v>
      </c>
      <c r="F137" s="214">
        <v>14596767.61</v>
      </c>
      <c r="G137" s="215"/>
      <c r="H137" s="222">
        <v>7136841.4</v>
      </c>
    </row>
    <row r="138" spans="2:8" ht="12.75">
      <c r="B138" s="213">
        <v>3310</v>
      </c>
      <c r="C138" s="215"/>
      <c r="D138" s="215"/>
      <c r="E138" s="214">
        <v>7459926.21</v>
      </c>
      <c r="F138" s="214">
        <v>14596767.61</v>
      </c>
      <c r="G138" s="215"/>
      <c r="H138" s="222">
        <v>7136841.4</v>
      </c>
    </row>
    <row r="139" spans="2:8" ht="12.75">
      <c r="B139" s="217" t="s">
        <v>7</v>
      </c>
      <c r="C139" s="215"/>
      <c r="D139" s="215"/>
      <c r="E139" s="214">
        <v>7459926.21</v>
      </c>
      <c r="F139" s="214">
        <v>14596767.61</v>
      </c>
      <c r="G139" s="215"/>
      <c r="H139" s="222">
        <v>7136841.4</v>
      </c>
    </row>
    <row r="140" spans="2:8" ht="12.75">
      <c r="B140" s="213">
        <v>3500</v>
      </c>
      <c r="C140" s="215"/>
      <c r="D140" s="215"/>
      <c r="E140" s="214">
        <v>2050056</v>
      </c>
      <c r="F140" s="214">
        <v>2050056</v>
      </c>
      <c r="G140" s="215"/>
      <c r="H140" s="216"/>
    </row>
    <row r="141" spans="2:8" ht="12.75">
      <c r="B141" s="213">
        <v>3510</v>
      </c>
      <c r="C141" s="215"/>
      <c r="D141" s="215"/>
      <c r="E141" s="214">
        <v>2050056</v>
      </c>
      <c r="F141" s="214">
        <v>2050056</v>
      </c>
      <c r="G141" s="215"/>
      <c r="H141" s="216"/>
    </row>
    <row r="142" spans="2:8" ht="12.75">
      <c r="B142" s="217" t="s">
        <v>10</v>
      </c>
      <c r="C142" s="215"/>
      <c r="D142" s="215"/>
      <c r="E142" s="214">
        <v>2050056</v>
      </c>
      <c r="F142" s="214">
        <v>2050056</v>
      </c>
      <c r="G142" s="215"/>
      <c r="H142" s="216"/>
    </row>
    <row r="143" spans="2:8" ht="12.75">
      <c r="B143" s="213">
        <v>5000</v>
      </c>
      <c r="C143" s="215"/>
      <c r="D143" s="214">
        <v>164016235</v>
      </c>
      <c r="E143" s="215"/>
      <c r="F143" s="215"/>
      <c r="G143" s="215"/>
      <c r="H143" s="222">
        <v>164016235</v>
      </c>
    </row>
    <row r="144" spans="2:8" ht="12.75">
      <c r="B144" s="223" t="s">
        <v>332</v>
      </c>
      <c r="C144" s="215"/>
      <c r="D144" s="215"/>
      <c r="E144" s="215"/>
      <c r="F144" s="215"/>
      <c r="G144" s="215"/>
      <c r="H144" s="216"/>
    </row>
    <row r="145" spans="2:8" ht="12.75">
      <c r="B145" s="213">
        <v>5020</v>
      </c>
      <c r="C145" s="215"/>
      <c r="D145" s="214">
        <v>959692</v>
      </c>
      <c r="E145" s="215"/>
      <c r="F145" s="215"/>
      <c r="G145" s="215"/>
      <c r="H145" s="222">
        <v>959692</v>
      </c>
    </row>
    <row r="146" spans="2:8" ht="12.75">
      <c r="B146" s="223" t="s">
        <v>332</v>
      </c>
      <c r="C146" s="215"/>
      <c r="D146" s="215"/>
      <c r="E146" s="215"/>
      <c r="F146" s="215"/>
      <c r="G146" s="215"/>
      <c r="H146" s="216"/>
    </row>
    <row r="147" spans="2:8" ht="12.75">
      <c r="B147" s="213">
        <v>5030</v>
      </c>
      <c r="C147" s="215"/>
      <c r="D147" s="214">
        <v>163056543</v>
      </c>
      <c r="E147" s="215"/>
      <c r="F147" s="215"/>
      <c r="G147" s="215"/>
      <c r="H147" s="222">
        <v>163056543</v>
      </c>
    </row>
    <row r="148" spans="2:8" ht="12.75">
      <c r="B148" s="218" t="s">
        <v>330</v>
      </c>
      <c r="C148" s="220"/>
      <c r="D148" s="219">
        <v>164016235</v>
      </c>
      <c r="E148" s="219">
        <v>832183678.62</v>
      </c>
      <c r="F148" s="219">
        <v>26326335.49</v>
      </c>
      <c r="G148" s="219">
        <v>641841108.13</v>
      </c>
      <c r="H148" s="221"/>
    </row>
    <row r="149" spans="2:8" ht="12.75">
      <c r="B149" s="224" t="s">
        <v>333</v>
      </c>
      <c r="C149" s="225"/>
      <c r="D149" s="225"/>
      <c r="E149" s="225"/>
      <c r="F149" s="225"/>
      <c r="G149" s="225"/>
      <c r="H149" s="226"/>
    </row>
    <row r="150" spans="2:8" ht="12.75">
      <c r="B150" s="210" t="s">
        <v>338</v>
      </c>
      <c r="C150" s="211"/>
      <c r="D150" s="211"/>
      <c r="E150" s="211"/>
      <c r="F150" s="211"/>
      <c r="G150" s="211"/>
      <c r="H150" s="212"/>
    </row>
    <row r="151" spans="2:8" ht="12.75">
      <c r="B151" s="213">
        <v>1200</v>
      </c>
      <c r="C151" s="215"/>
      <c r="D151" s="215"/>
      <c r="E151" s="214">
        <v>296554078.63</v>
      </c>
      <c r="F151" s="214">
        <v>20139000</v>
      </c>
      <c r="G151" s="214">
        <v>276415078.63</v>
      </c>
      <c r="H151" s="216"/>
    </row>
    <row r="152" spans="2:8" ht="12.75">
      <c r="B152" s="213">
        <v>1280</v>
      </c>
      <c r="C152" s="215"/>
      <c r="D152" s="215"/>
      <c r="E152" s="214">
        <v>296554078.63</v>
      </c>
      <c r="F152" s="214">
        <v>20139000</v>
      </c>
      <c r="G152" s="214">
        <v>276415078.63</v>
      </c>
      <c r="H152" s="216"/>
    </row>
    <row r="153" spans="2:8" ht="12.75">
      <c r="B153" s="217" t="s">
        <v>4</v>
      </c>
      <c r="C153" s="215"/>
      <c r="D153" s="215"/>
      <c r="E153" s="214">
        <v>296554078.63</v>
      </c>
      <c r="F153" s="214">
        <v>20139000</v>
      </c>
      <c r="G153" s="214">
        <v>276415078.63</v>
      </c>
      <c r="H153" s="216"/>
    </row>
    <row r="154" spans="2:8" ht="12.75">
      <c r="B154" s="213">
        <v>1600</v>
      </c>
      <c r="C154" s="215"/>
      <c r="D154" s="215"/>
      <c r="E154" s="214">
        <v>255900000</v>
      </c>
      <c r="F154" s="214">
        <v>63630000</v>
      </c>
      <c r="G154" s="214">
        <v>192270000</v>
      </c>
      <c r="H154" s="216"/>
    </row>
    <row r="155" spans="2:8" ht="12.75">
      <c r="B155" s="213">
        <v>1610</v>
      </c>
      <c r="C155" s="215"/>
      <c r="D155" s="215"/>
      <c r="E155" s="214">
        <v>255900000</v>
      </c>
      <c r="F155" s="214">
        <v>63630000</v>
      </c>
      <c r="G155" s="214">
        <v>192270000</v>
      </c>
      <c r="H155" s="216"/>
    </row>
    <row r="156" spans="2:8" ht="12.75">
      <c r="B156" s="217" t="s">
        <v>198</v>
      </c>
      <c r="C156" s="215"/>
      <c r="D156" s="215"/>
      <c r="E156" s="214">
        <v>255900000</v>
      </c>
      <c r="F156" s="214">
        <v>63630000</v>
      </c>
      <c r="G156" s="214">
        <v>192270000</v>
      </c>
      <c r="H156" s="216"/>
    </row>
    <row r="157" spans="2:8" ht="12.75">
      <c r="B157" s="213">
        <v>3000</v>
      </c>
      <c r="C157" s="215"/>
      <c r="D157" s="215"/>
      <c r="E157" s="214">
        <v>18541224</v>
      </c>
      <c r="F157" s="214">
        <v>18541224</v>
      </c>
      <c r="G157" s="215"/>
      <c r="H157" s="216"/>
    </row>
    <row r="158" spans="2:8" ht="12.75">
      <c r="B158" s="213">
        <v>3030</v>
      </c>
      <c r="C158" s="215"/>
      <c r="D158" s="215"/>
      <c r="E158" s="214">
        <v>18541224</v>
      </c>
      <c r="F158" s="214">
        <v>18541224</v>
      </c>
      <c r="G158" s="215"/>
      <c r="H158" s="216"/>
    </row>
    <row r="159" spans="2:8" ht="12.75">
      <c r="B159" s="213">
        <v>3031</v>
      </c>
      <c r="C159" s="215"/>
      <c r="D159" s="215"/>
      <c r="E159" s="214">
        <v>18541224</v>
      </c>
      <c r="F159" s="214">
        <v>18541224</v>
      </c>
      <c r="G159" s="215"/>
      <c r="H159" s="216"/>
    </row>
    <row r="160" spans="2:8" ht="12.75">
      <c r="B160" s="213">
        <v>3300</v>
      </c>
      <c r="C160" s="215"/>
      <c r="D160" s="244">
        <v>746591.24</v>
      </c>
      <c r="E160" s="244">
        <v>213412288.74</v>
      </c>
      <c r="F160" s="244">
        <v>212844599.2</v>
      </c>
      <c r="G160" s="245"/>
      <c r="H160" s="246">
        <v>178901.7</v>
      </c>
    </row>
    <row r="161" spans="2:8" ht="12.75">
      <c r="B161" s="213">
        <v>3310</v>
      </c>
      <c r="C161" s="215"/>
      <c r="D161" s="244">
        <v>742591.24</v>
      </c>
      <c r="E161" s="244">
        <v>742591.24</v>
      </c>
      <c r="F161" s="244">
        <v>178901.7</v>
      </c>
      <c r="G161" s="245"/>
      <c r="H161" s="246">
        <v>178901.7</v>
      </c>
    </row>
    <row r="162" spans="2:8" ht="12.75">
      <c r="B162" s="217" t="s">
        <v>7</v>
      </c>
      <c r="C162" s="215"/>
      <c r="D162" s="244">
        <v>742591.24</v>
      </c>
      <c r="E162" s="244">
        <v>742591.24</v>
      </c>
      <c r="F162" s="244">
        <v>178901.7</v>
      </c>
      <c r="G162" s="245"/>
      <c r="H162" s="246">
        <v>178901.7</v>
      </c>
    </row>
    <row r="163" spans="2:8" ht="12.75">
      <c r="B163" s="213">
        <v>3390</v>
      </c>
      <c r="C163" s="215"/>
      <c r="D163" s="214">
        <v>4000</v>
      </c>
      <c r="E163" s="214">
        <v>212669697.5</v>
      </c>
      <c r="F163" s="214">
        <v>212665697.5</v>
      </c>
      <c r="G163" s="215"/>
      <c r="H163" s="216"/>
    </row>
    <row r="164" spans="2:8" ht="12.75">
      <c r="B164" s="217" t="s">
        <v>8</v>
      </c>
      <c r="C164" s="215"/>
      <c r="D164" s="214">
        <v>4000</v>
      </c>
      <c r="E164" s="214">
        <v>212669697.5</v>
      </c>
      <c r="F164" s="214">
        <v>212665697.5</v>
      </c>
      <c r="G164" s="215"/>
      <c r="H164" s="216"/>
    </row>
    <row r="165" spans="2:8" ht="12.75">
      <c r="B165" s="213">
        <v>5000</v>
      </c>
      <c r="C165" s="215"/>
      <c r="D165" s="214">
        <v>10920000</v>
      </c>
      <c r="E165" s="215"/>
      <c r="F165" s="214">
        <v>201720000</v>
      </c>
      <c r="G165" s="215"/>
      <c r="H165" s="222">
        <v>212640000</v>
      </c>
    </row>
    <row r="166" spans="2:8" ht="12.75">
      <c r="B166" s="223" t="s">
        <v>332</v>
      </c>
      <c r="C166" s="215"/>
      <c r="D166" s="215"/>
      <c r="E166" s="215"/>
      <c r="F166" s="215"/>
      <c r="G166" s="215"/>
      <c r="H166" s="216"/>
    </row>
    <row r="167" spans="2:8" ht="12.75">
      <c r="B167" s="213">
        <v>5020</v>
      </c>
      <c r="C167" s="215"/>
      <c r="D167" s="214">
        <v>10920000</v>
      </c>
      <c r="E167" s="215"/>
      <c r="F167" s="214">
        <v>201720000</v>
      </c>
      <c r="G167" s="215"/>
      <c r="H167" s="222">
        <v>212640000</v>
      </c>
    </row>
    <row r="168" spans="2:8" ht="12.75">
      <c r="B168" s="223" t="s">
        <v>332</v>
      </c>
      <c r="C168" s="215"/>
      <c r="D168" s="215"/>
      <c r="E168" s="215"/>
      <c r="F168" s="215"/>
      <c r="G168" s="215"/>
      <c r="H168" s="216"/>
    </row>
    <row r="169" spans="2:8" ht="12.75">
      <c r="B169" s="218" t="s">
        <v>330</v>
      </c>
      <c r="C169" s="220"/>
      <c r="D169" s="219">
        <v>11666591.24</v>
      </c>
      <c r="E169" s="219">
        <v>784407591.37</v>
      </c>
      <c r="F169" s="219">
        <v>516874823.2</v>
      </c>
      <c r="G169" s="219">
        <v>255866176.93</v>
      </c>
      <c r="H169" s="221"/>
    </row>
    <row r="170" spans="2:8" ht="12.75">
      <c r="B170" s="224" t="s">
        <v>333</v>
      </c>
      <c r="C170" s="225"/>
      <c r="D170" s="225"/>
      <c r="E170" s="225"/>
      <c r="F170" s="225"/>
      <c r="G170" s="225"/>
      <c r="H170" s="226"/>
    </row>
    <row r="171" spans="2:8" ht="12.75">
      <c r="B171" s="210" t="s">
        <v>339</v>
      </c>
      <c r="C171" s="211"/>
      <c r="D171" s="211"/>
      <c r="E171" s="211"/>
      <c r="F171" s="211"/>
      <c r="G171" s="211"/>
      <c r="H171" s="212"/>
    </row>
    <row r="172" spans="2:8" ht="12.75">
      <c r="B172" s="213">
        <v>1200</v>
      </c>
      <c r="C172" s="214">
        <v>200000</v>
      </c>
      <c r="D172" s="215"/>
      <c r="E172" s="214">
        <v>740000</v>
      </c>
      <c r="F172" s="214">
        <v>940000</v>
      </c>
      <c r="G172" s="215"/>
      <c r="H172" s="216"/>
    </row>
    <row r="173" spans="2:8" ht="12.75">
      <c r="B173" s="213">
        <v>1260</v>
      </c>
      <c r="C173" s="214">
        <v>200000</v>
      </c>
      <c r="D173" s="215"/>
      <c r="E173" s="214">
        <v>740000</v>
      </c>
      <c r="F173" s="214">
        <v>940000</v>
      </c>
      <c r="G173" s="215"/>
      <c r="H173" s="216"/>
    </row>
    <row r="174" spans="2:8" ht="12.75">
      <c r="B174" s="213">
        <v>3000</v>
      </c>
      <c r="C174" s="215"/>
      <c r="D174" s="215"/>
      <c r="E174" s="214">
        <v>896625</v>
      </c>
      <c r="F174" s="214">
        <v>896625</v>
      </c>
      <c r="G174" s="215"/>
      <c r="H174" s="216"/>
    </row>
    <row r="175" spans="2:8" ht="12.75">
      <c r="B175" s="213">
        <v>3030</v>
      </c>
      <c r="C175" s="215"/>
      <c r="D175" s="215"/>
      <c r="E175" s="214">
        <v>896625</v>
      </c>
      <c r="F175" s="214">
        <v>896625</v>
      </c>
      <c r="G175" s="215"/>
      <c r="H175" s="216"/>
    </row>
    <row r="176" spans="2:8" ht="12.75">
      <c r="B176" s="213">
        <v>3031</v>
      </c>
      <c r="C176" s="215"/>
      <c r="D176" s="215"/>
      <c r="E176" s="214">
        <v>896625</v>
      </c>
      <c r="F176" s="214">
        <v>896625</v>
      </c>
      <c r="G176" s="215"/>
      <c r="H176" s="216"/>
    </row>
    <row r="177" spans="2:8" ht="12.75">
      <c r="B177" s="213">
        <v>3300</v>
      </c>
      <c r="C177" s="215"/>
      <c r="D177" s="214">
        <v>214206714.87</v>
      </c>
      <c r="E177" s="214">
        <v>203456106</v>
      </c>
      <c r="F177" s="214">
        <v>475000</v>
      </c>
      <c r="G177" s="215"/>
      <c r="H177" s="222">
        <v>11225608.87</v>
      </c>
    </row>
    <row r="178" spans="2:8" ht="12.75">
      <c r="B178" s="213">
        <v>3380</v>
      </c>
      <c r="C178" s="215"/>
      <c r="D178" s="215"/>
      <c r="E178" s="214">
        <v>475000</v>
      </c>
      <c r="F178" s="214">
        <v>475000</v>
      </c>
      <c r="G178" s="215"/>
      <c r="H178" s="216"/>
    </row>
    <row r="179" spans="2:8" ht="12.75">
      <c r="B179" s="217" t="s">
        <v>202</v>
      </c>
      <c r="C179" s="215"/>
      <c r="D179" s="215"/>
      <c r="E179" s="214">
        <v>475000</v>
      </c>
      <c r="F179" s="214">
        <v>475000</v>
      </c>
      <c r="G179" s="215"/>
      <c r="H179" s="216"/>
    </row>
    <row r="180" spans="2:8" ht="12.75">
      <c r="B180" s="213">
        <v>3390</v>
      </c>
      <c r="C180" s="215"/>
      <c r="D180" s="214">
        <v>214206714.87</v>
      </c>
      <c r="E180" s="214">
        <v>202981106</v>
      </c>
      <c r="F180" s="215"/>
      <c r="G180" s="215"/>
      <c r="H180" s="222">
        <v>11225608.87</v>
      </c>
    </row>
    <row r="181" spans="2:8" ht="12.75">
      <c r="B181" s="217" t="s">
        <v>8</v>
      </c>
      <c r="C181" s="215"/>
      <c r="D181" s="214">
        <v>214206714.87</v>
      </c>
      <c r="E181" s="214">
        <v>202981106</v>
      </c>
      <c r="F181" s="215"/>
      <c r="G181" s="215"/>
      <c r="H181" s="222">
        <v>11225608.87</v>
      </c>
    </row>
    <row r="182" spans="2:8" ht="12.75">
      <c r="B182" s="213">
        <v>5000</v>
      </c>
      <c r="C182" s="215"/>
      <c r="D182" s="215"/>
      <c r="E182" s="215"/>
      <c r="F182" s="214">
        <v>14400000</v>
      </c>
      <c r="G182" s="215"/>
      <c r="H182" s="222">
        <v>14400000</v>
      </c>
    </row>
    <row r="183" spans="2:8" ht="12.75">
      <c r="B183" s="223" t="s">
        <v>332</v>
      </c>
      <c r="C183" s="215"/>
      <c r="D183" s="215"/>
      <c r="E183" s="215"/>
      <c r="F183" s="215"/>
      <c r="G183" s="215"/>
      <c r="H183" s="216"/>
    </row>
    <row r="184" spans="2:8" ht="12.75">
      <c r="B184" s="213">
        <v>5020</v>
      </c>
      <c r="C184" s="215"/>
      <c r="D184" s="215"/>
      <c r="E184" s="215"/>
      <c r="F184" s="214">
        <v>14400000</v>
      </c>
      <c r="G184" s="215"/>
      <c r="H184" s="222">
        <v>14400000</v>
      </c>
    </row>
    <row r="185" spans="2:8" ht="12.75">
      <c r="B185" s="223" t="s">
        <v>332</v>
      </c>
      <c r="C185" s="215"/>
      <c r="D185" s="215"/>
      <c r="E185" s="215"/>
      <c r="F185" s="215"/>
      <c r="G185" s="215"/>
      <c r="H185" s="216"/>
    </row>
    <row r="186" spans="2:8" ht="12.75">
      <c r="B186" s="218" t="s">
        <v>330</v>
      </c>
      <c r="C186" s="220"/>
      <c r="D186" s="219">
        <v>214006714.87</v>
      </c>
      <c r="E186" s="219">
        <v>205092731</v>
      </c>
      <c r="F186" s="219">
        <v>16711625</v>
      </c>
      <c r="G186" s="220"/>
      <c r="H186" s="229">
        <v>25625608.87</v>
      </c>
    </row>
    <row r="187" spans="2:8" ht="12.75">
      <c r="B187" s="224" t="s">
        <v>333</v>
      </c>
      <c r="C187" s="225"/>
      <c r="D187" s="225"/>
      <c r="E187" s="225"/>
      <c r="F187" s="225"/>
      <c r="G187" s="225"/>
      <c r="H187" s="226"/>
    </row>
    <row r="188" spans="2:8" ht="24">
      <c r="B188" s="210" t="s">
        <v>340</v>
      </c>
      <c r="C188" s="211"/>
      <c r="D188" s="211"/>
      <c r="E188" s="211"/>
      <c r="F188" s="211"/>
      <c r="G188" s="211"/>
      <c r="H188" s="212"/>
    </row>
    <row r="189" spans="2:8" ht="12.75">
      <c r="B189" s="213">
        <v>1600</v>
      </c>
      <c r="C189" s="214">
        <v>1358</v>
      </c>
      <c r="D189" s="215"/>
      <c r="E189" s="214">
        <v>78764</v>
      </c>
      <c r="F189" s="214">
        <v>76700</v>
      </c>
      <c r="G189" s="214">
        <v>3422</v>
      </c>
      <c r="H189" s="216"/>
    </row>
    <row r="190" spans="2:8" ht="12.75">
      <c r="B190" s="213">
        <v>1610</v>
      </c>
      <c r="C190" s="214">
        <v>1358</v>
      </c>
      <c r="D190" s="215"/>
      <c r="E190" s="214">
        <v>78764</v>
      </c>
      <c r="F190" s="214">
        <v>76700</v>
      </c>
      <c r="G190" s="214">
        <v>3422</v>
      </c>
      <c r="H190" s="216"/>
    </row>
    <row r="191" spans="2:8" ht="12.75">
      <c r="B191" s="213">
        <v>1611</v>
      </c>
      <c r="C191" s="214">
        <v>1358</v>
      </c>
      <c r="D191" s="215"/>
      <c r="E191" s="214">
        <v>78764</v>
      </c>
      <c r="F191" s="214">
        <v>76700</v>
      </c>
      <c r="G191" s="214">
        <v>3422</v>
      </c>
      <c r="H191" s="216"/>
    </row>
    <row r="192" spans="2:8" ht="12.75">
      <c r="B192" s="217" t="s">
        <v>189</v>
      </c>
      <c r="C192" s="214">
        <v>1358</v>
      </c>
      <c r="D192" s="215"/>
      <c r="E192" s="214">
        <v>78764</v>
      </c>
      <c r="F192" s="214">
        <v>76700</v>
      </c>
      <c r="G192" s="214">
        <v>3422</v>
      </c>
      <c r="H192" s="216"/>
    </row>
    <row r="193" spans="2:8" ht="12.75">
      <c r="B193" s="213">
        <v>3300</v>
      </c>
      <c r="C193" s="215"/>
      <c r="D193" s="215"/>
      <c r="E193" s="214">
        <v>76700</v>
      </c>
      <c r="F193" s="214">
        <v>76700</v>
      </c>
      <c r="G193" s="215"/>
      <c r="H193" s="216"/>
    </row>
    <row r="194" spans="2:8" ht="12.75">
      <c r="B194" s="213">
        <v>3310</v>
      </c>
      <c r="C194" s="215"/>
      <c r="D194" s="215"/>
      <c r="E194" s="214">
        <v>76700</v>
      </c>
      <c r="F194" s="214">
        <v>76700</v>
      </c>
      <c r="G194" s="215"/>
      <c r="H194" s="216"/>
    </row>
    <row r="195" spans="2:8" ht="12.75">
      <c r="B195" s="217" t="s">
        <v>191</v>
      </c>
      <c r="C195" s="215"/>
      <c r="D195" s="215"/>
      <c r="E195" s="214">
        <v>76700</v>
      </c>
      <c r="F195" s="214">
        <v>76700</v>
      </c>
      <c r="G195" s="215"/>
      <c r="H195" s="216"/>
    </row>
    <row r="196" spans="2:8" ht="12.75">
      <c r="B196" s="218" t="s">
        <v>330</v>
      </c>
      <c r="C196" s="219">
        <v>1358</v>
      </c>
      <c r="D196" s="220"/>
      <c r="E196" s="219">
        <v>155464</v>
      </c>
      <c r="F196" s="219">
        <v>153400</v>
      </c>
      <c r="G196" s="219">
        <v>3422</v>
      </c>
      <c r="H196" s="221"/>
    </row>
    <row r="197" spans="2:8" ht="12.75" hidden="1">
      <c r="B197" s="210" t="s">
        <v>341</v>
      </c>
      <c r="C197" s="211"/>
      <c r="D197" s="211"/>
      <c r="E197" s="211"/>
      <c r="F197" s="211"/>
      <c r="G197" s="211"/>
      <c r="H197" s="212"/>
    </row>
    <row r="198" spans="2:8" ht="12.75" hidden="1">
      <c r="B198" s="213">
        <v>1200</v>
      </c>
      <c r="C198" s="215"/>
      <c r="D198" s="215"/>
      <c r="E198" s="214">
        <v>1027942760.7</v>
      </c>
      <c r="F198" s="214">
        <v>1027942760.7</v>
      </c>
      <c r="G198" s="215"/>
      <c r="H198" s="216"/>
    </row>
    <row r="199" spans="2:8" ht="12.75" hidden="1">
      <c r="B199" s="213">
        <v>1280</v>
      </c>
      <c r="C199" s="215"/>
      <c r="D199" s="215"/>
      <c r="E199" s="214">
        <v>1027942760.7</v>
      </c>
      <c r="F199" s="214">
        <v>1027942760.7</v>
      </c>
      <c r="G199" s="215"/>
      <c r="H199" s="216"/>
    </row>
    <row r="200" spans="2:8" ht="12.75" hidden="1">
      <c r="B200" s="217" t="s">
        <v>4</v>
      </c>
      <c r="C200" s="215"/>
      <c r="D200" s="215"/>
      <c r="E200" s="214">
        <v>1027942760.7</v>
      </c>
      <c r="F200" s="214">
        <v>1027942760.7</v>
      </c>
      <c r="G200" s="215"/>
      <c r="H200" s="216"/>
    </row>
    <row r="201" spans="2:8" ht="12.75" hidden="1">
      <c r="B201" s="213">
        <v>1600</v>
      </c>
      <c r="C201" s="215"/>
      <c r="D201" s="215"/>
      <c r="E201" s="214">
        <v>267087940.1</v>
      </c>
      <c r="F201" s="214">
        <v>267087940.8</v>
      </c>
      <c r="G201" s="232">
        <v>-0.7</v>
      </c>
      <c r="H201" s="216"/>
    </row>
    <row r="202" spans="2:8" ht="12.75" hidden="1">
      <c r="B202" s="213">
        <v>1610</v>
      </c>
      <c r="C202" s="215"/>
      <c r="D202" s="215"/>
      <c r="E202" s="214">
        <v>267087940.1</v>
      </c>
      <c r="F202" s="214">
        <v>267087940.8</v>
      </c>
      <c r="G202" s="232">
        <v>-0.7</v>
      </c>
      <c r="H202" s="216"/>
    </row>
    <row r="203" spans="2:8" ht="12.75" hidden="1">
      <c r="B203" s="217" t="s">
        <v>198</v>
      </c>
      <c r="C203" s="215"/>
      <c r="D203" s="215"/>
      <c r="E203" s="214">
        <v>267087940.1</v>
      </c>
      <c r="F203" s="214">
        <v>267087940.8</v>
      </c>
      <c r="G203" s="232">
        <v>-0.7</v>
      </c>
      <c r="H203" s="216"/>
    </row>
    <row r="204" spans="2:8" ht="24" customHeight="1" hidden="1">
      <c r="B204" s="213">
        <v>3300</v>
      </c>
      <c r="C204" s="215"/>
      <c r="D204" s="214">
        <v>208178260</v>
      </c>
      <c r="E204" s="214">
        <v>235070160.1</v>
      </c>
      <c r="F204" s="214">
        <v>26891900.1</v>
      </c>
      <c r="G204" s="215"/>
      <c r="H204" s="216"/>
    </row>
    <row r="205" spans="2:8" ht="12.75" customHeight="1" hidden="1">
      <c r="B205" s="213">
        <v>3310</v>
      </c>
      <c r="C205" s="215"/>
      <c r="D205" s="214">
        <v>208178260</v>
      </c>
      <c r="E205" s="214">
        <v>208178260</v>
      </c>
      <c r="F205" s="215"/>
      <c r="G205" s="215"/>
      <c r="H205" s="216"/>
    </row>
    <row r="206" spans="2:8" ht="12.75" customHeight="1" hidden="1">
      <c r="B206" s="217" t="s">
        <v>191</v>
      </c>
      <c r="C206" s="215"/>
      <c r="D206" s="214">
        <v>208178260</v>
      </c>
      <c r="E206" s="214">
        <v>208178260</v>
      </c>
      <c r="F206" s="215"/>
      <c r="G206" s="215"/>
      <c r="H206" s="216"/>
    </row>
    <row r="207" spans="2:8" ht="12.75" customHeight="1" hidden="1">
      <c r="B207" s="213">
        <v>3390</v>
      </c>
      <c r="C207" s="215"/>
      <c r="D207" s="215"/>
      <c r="E207" s="214">
        <v>26891900.1</v>
      </c>
      <c r="F207" s="214">
        <v>26891900.1</v>
      </c>
      <c r="G207" s="215"/>
      <c r="H207" s="216"/>
    </row>
    <row r="208" spans="2:8" ht="12.75" customHeight="1" hidden="1">
      <c r="B208" s="217" t="s">
        <v>192</v>
      </c>
      <c r="C208" s="215"/>
      <c r="D208" s="215"/>
      <c r="E208" s="214">
        <v>26891900.1</v>
      </c>
      <c r="F208" s="214">
        <v>26891900.1</v>
      </c>
      <c r="G208" s="215"/>
      <c r="H208" s="216"/>
    </row>
    <row r="209" spans="2:8" ht="12.75" customHeight="1" hidden="1">
      <c r="B209" s="218" t="s">
        <v>330</v>
      </c>
      <c r="C209" s="220"/>
      <c r="D209" s="219">
        <v>208178260</v>
      </c>
      <c r="E209" s="219">
        <v>1530100860.9</v>
      </c>
      <c r="F209" s="219">
        <v>1321922601.6</v>
      </c>
      <c r="G209" s="220"/>
      <c r="H209" s="233">
        <v>0.7</v>
      </c>
    </row>
    <row r="210" spans="2:8" ht="12.75" customHeight="1">
      <c r="B210" s="210" t="s">
        <v>342</v>
      </c>
      <c r="C210" s="211"/>
      <c r="D210" s="211"/>
      <c r="E210" s="211"/>
      <c r="F210" s="211"/>
      <c r="G210" s="211"/>
      <c r="H210" s="212"/>
    </row>
    <row r="211" spans="2:8" ht="12.75" customHeight="1">
      <c r="B211" s="213">
        <v>1200</v>
      </c>
      <c r="C211" s="214">
        <v>532664</v>
      </c>
      <c r="D211" s="215"/>
      <c r="E211" s="214">
        <v>18739887.5</v>
      </c>
      <c r="F211" s="215"/>
      <c r="G211" s="214">
        <v>19272551.5</v>
      </c>
      <c r="H211" s="216"/>
    </row>
    <row r="212" spans="2:8" ht="12.75" customHeight="1">
      <c r="B212" s="213">
        <v>1220</v>
      </c>
      <c r="C212" s="214">
        <v>502000</v>
      </c>
      <c r="D212" s="215"/>
      <c r="E212" s="214">
        <v>290000</v>
      </c>
      <c r="F212" s="215"/>
      <c r="G212" s="214">
        <v>792000</v>
      </c>
      <c r="H212" s="216"/>
    </row>
    <row r="213" spans="2:8" ht="12.75" customHeight="1">
      <c r="B213" s="213">
        <v>1280</v>
      </c>
      <c r="C213" s="214">
        <v>30664</v>
      </c>
      <c r="D213" s="215"/>
      <c r="E213" s="214">
        <v>18449887.5</v>
      </c>
      <c r="F213" s="215"/>
      <c r="G213" s="214">
        <v>18480551.5</v>
      </c>
      <c r="H213" s="216"/>
    </row>
    <row r="214" spans="2:8" ht="12.75" customHeight="1">
      <c r="B214" s="217" t="s">
        <v>4</v>
      </c>
      <c r="C214" s="214">
        <v>30664</v>
      </c>
      <c r="D214" s="215"/>
      <c r="E214" s="214">
        <v>18449887.5</v>
      </c>
      <c r="F214" s="215"/>
      <c r="G214" s="214">
        <v>18480551.5</v>
      </c>
      <c r="H214" s="216"/>
    </row>
    <row r="215" spans="2:8" ht="12.75" customHeight="1">
      <c r="B215" s="218" t="s">
        <v>330</v>
      </c>
      <c r="C215" s="219">
        <v>532664</v>
      </c>
      <c r="D215" s="220"/>
      <c r="E215" s="219">
        <v>18739887.5</v>
      </c>
      <c r="F215" s="220"/>
      <c r="G215" s="219">
        <v>19272551.5</v>
      </c>
      <c r="H215" s="221"/>
    </row>
    <row r="216" spans="2:8" ht="12.75" customHeight="1">
      <c r="B216" s="210" t="s">
        <v>343</v>
      </c>
      <c r="C216" s="211"/>
      <c r="D216" s="211"/>
      <c r="E216" s="211"/>
      <c r="F216" s="211"/>
      <c r="G216" s="211"/>
      <c r="H216" s="212"/>
    </row>
    <row r="217" spans="2:8" ht="12.75" customHeight="1">
      <c r="B217" s="213">
        <v>1200</v>
      </c>
      <c r="C217" s="214">
        <v>832609376.79</v>
      </c>
      <c r="D217" s="215"/>
      <c r="E217" s="215"/>
      <c r="F217" s="215"/>
      <c r="G217" s="214">
        <v>832609376.79</v>
      </c>
      <c r="H217" s="216"/>
    </row>
    <row r="218" spans="2:8" ht="12.75" customHeight="1">
      <c r="B218" s="213">
        <v>1210</v>
      </c>
      <c r="C218" s="214">
        <v>40500</v>
      </c>
      <c r="D218" s="215"/>
      <c r="E218" s="215"/>
      <c r="F218" s="215"/>
      <c r="G218" s="214">
        <v>40500</v>
      </c>
      <c r="H218" s="216"/>
    </row>
    <row r="219" spans="2:8" ht="12.75" customHeight="1">
      <c r="B219" s="217" t="s">
        <v>5</v>
      </c>
      <c r="C219" s="214">
        <v>40500</v>
      </c>
      <c r="D219" s="215"/>
      <c r="E219" s="215"/>
      <c r="F219" s="215"/>
      <c r="G219" s="214">
        <v>40500</v>
      </c>
      <c r="H219" s="216"/>
    </row>
    <row r="220" spans="2:8" ht="12.75" customHeight="1">
      <c r="B220" s="213">
        <v>1280</v>
      </c>
      <c r="C220" s="214">
        <v>832568876.79</v>
      </c>
      <c r="D220" s="215"/>
      <c r="E220" s="215"/>
      <c r="F220" s="215"/>
      <c r="G220" s="214">
        <v>832568876.79</v>
      </c>
      <c r="H220" s="216"/>
    </row>
    <row r="221" spans="2:8" ht="12.75">
      <c r="B221" s="217" t="s">
        <v>4</v>
      </c>
      <c r="C221" s="214">
        <v>832568876.79</v>
      </c>
      <c r="D221" s="215"/>
      <c r="E221" s="215"/>
      <c r="F221" s="215"/>
      <c r="G221" s="214">
        <v>832568876.79</v>
      </c>
      <c r="H221" s="216"/>
    </row>
    <row r="222" spans="2:8" ht="12.75">
      <c r="B222" s="213">
        <v>1600</v>
      </c>
      <c r="C222" s="215"/>
      <c r="D222" s="215"/>
      <c r="E222" s="214">
        <v>123107985</v>
      </c>
      <c r="F222" s="214">
        <v>123107985</v>
      </c>
      <c r="G222" s="215"/>
      <c r="H222" s="216"/>
    </row>
    <row r="223" spans="2:8" ht="12.75">
      <c r="B223" s="213">
        <v>1610</v>
      </c>
      <c r="C223" s="215"/>
      <c r="D223" s="215"/>
      <c r="E223" s="214">
        <v>123107985</v>
      </c>
      <c r="F223" s="214">
        <v>123107985</v>
      </c>
      <c r="G223" s="215"/>
      <c r="H223" s="216"/>
    </row>
    <row r="224" spans="2:8" ht="12.75">
      <c r="B224" s="217" t="s">
        <v>198</v>
      </c>
      <c r="C224" s="215"/>
      <c r="D224" s="215"/>
      <c r="E224" s="214">
        <v>123107985</v>
      </c>
      <c r="F224" s="214">
        <v>123107985</v>
      </c>
      <c r="G224" s="215"/>
      <c r="H224" s="216"/>
    </row>
    <row r="225" spans="2:8" ht="12.75">
      <c r="B225" s="213">
        <v>2200</v>
      </c>
      <c r="C225" s="215"/>
      <c r="D225" s="215"/>
      <c r="E225" s="214">
        <v>27000</v>
      </c>
      <c r="F225" s="215"/>
      <c r="G225" s="214">
        <v>27000</v>
      </c>
      <c r="H225" s="216"/>
    </row>
    <row r="226" spans="2:8" ht="12.75">
      <c r="B226" s="213">
        <v>2210</v>
      </c>
      <c r="C226" s="215"/>
      <c r="D226" s="215"/>
      <c r="E226" s="214">
        <v>27000</v>
      </c>
      <c r="F226" s="215"/>
      <c r="G226" s="214">
        <v>27000</v>
      </c>
      <c r="H226" s="216"/>
    </row>
    <row r="227" spans="2:8" ht="12.75">
      <c r="B227" s="217" t="s">
        <v>3</v>
      </c>
      <c r="C227" s="215"/>
      <c r="D227" s="215"/>
      <c r="E227" s="214">
        <v>27000</v>
      </c>
      <c r="F227" s="215"/>
      <c r="G227" s="214">
        <v>27000</v>
      </c>
      <c r="H227" s="216"/>
    </row>
    <row r="228" spans="2:8" ht="12.75">
      <c r="B228" s="213">
        <v>3300</v>
      </c>
      <c r="C228" s="215"/>
      <c r="D228" s="214">
        <v>6995128.84</v>
      </c>
      <c r="E228" s="215"/>
      <c r="F228" s="214">
        <v>27000</v>
      </c>
      <c r="G228" s="215"/>
      <c r="H228" s="222">
        <v>7022128.84</v>
      </c>
    </row>
    <row r="229" spans="2:8" ht="12.75">
      <c r="B229" s="213">
        <v>3310</v>
      </c>
      <c r="C229" s="215"/>
      <c r="D229" s="214">
        <v>6995128.84</v>
      </c>
      <c r="E229" s="215"/>
      <c r="F229" s="214">
        <v>27000</v>
      </c>
      <c r="G229" s="215"/>
      <c r="H229" s="222">
        <v>7022128.84</v>
      </c>
    </row>
    <row r="230" spans="2:8" ht="12.75">
      <c r="B230" s="217" t="s">
        <v>7</v>
      </c>
      <c r="C230" s="215"/>
      <c r="D230" s="214">
        <v>6995128.84</v>
      </c>
      <c r="E230" s="215"/>
      <c r="F230" s="214">
        <v>27000</v>
      </c>
      <c r="G230" s="215"/>
      <c r="H230" s="222">
        <v>7022128.84</v>
      </c>
    </row>
    <row r="231" spans="2:8" ht="12.75">
      <c r="B231" s="213">
        <v>5000</v>
      </c>
      <c r="C231" s="215"/>
      <c r="D231" s="215"/>
      <c r="E231" s="215"/>
      <c r="F231" s="214">
        <v>216720000</v>
      </c>
      <c r="G231" s="215"/>
      <c r="H231" s="222">
        <v>216720000</v>
      </c>
    </row>
    <row r="232" spans="2:8" ht="12.75">
      <c r="B232" s="223" t="s">
        <v>332</v>
      </c>
      <c r="C232" s="215"/>
      <c r="D232" s="215"/>
      <c r="E232" s="215"/>
      <c r="F232" s="215"/>
      <c r="G232" s="215"/>
      <c r="H232" s="216"/>
    </row>
    <row r="233" spans="2:8" ht="24" customHeight="1">
      <c r="B233" s="213">
        <v>5020</v>
      </c>
      <c r="C233" s="215"/>
      <c r="D233" s="215"/>
      <c r="E233" s="215"/>
      <c r="F233" s="214">
        <v>216720000</v>
      </c>
      <c r="G233" s="215"/>
      <c r="H233" s="222">
        <v>216720000</v>
      </c>
    </row>
    <row r="234" spans="2:8" ht="12.75" customHeight="1">
      <c r="B234" s="223" t="s">
        <v>332</v>
      </c>
      <c r="C234" s="215"/>
      <c r="D234" s="215"/>
      <c r="E234" s="215"/>
      <c r="F234" s="215"/>
      <c r="G234" s="215"/>
      <c r="H234" s="216"/>
    </row>
    <row r="235" spans="2:8" ht="12.75" customHeight="1">
      <c r="B235" s="218" t="s">
        <v>330</v>
      </c>
      <c r="C235" s="219">
        <v>825614247.95</v>
      </c>
      <c r="D235" s="220"/>
      <c r="E235" s="219">
        <v>123134985</v>
      </c>
      <c r="F235" s="219">
        <v>339854985</v>
      </c>
      <c r="G235" s="219">
        <v>608894247.95</v>
      </c>
      <c r="H235" s="221"/>
    </row>
    <row r="236" spans="2:8" ht="12.75" customHeight="1">
      <c r="B236" s="224" t="s">
        <v>333</v>
      </c>
      <c r="C236" s="225"/>
      <c r="D236" s="225"/>
      <c r="E236" s="225"/>
      <c r="F236" s="225"/>
      <c r="G236" s="225"/>
      <c r="H236" s="226"/>
    </row>
    <row r="237" spans="2:8" ht="12.75" customHeight="1">
      <c r="B237" s="210" t="s">
        <v>322</v>
      </c>
      <c r="C237" s="211"/>
      <c r="D237" s="211"/>
      <c r="E237" s="211"/>
      <c r="F237" s="211"/>
      <c r="G237" s="211"/>
      <c r="H237" s="212"/>
    </row>
    <row r="238" spans="2:8" ht="12.75" customHeight="1">
      <c r="B238" s="213">
        <v>3000</v>
      </c>
      <c r="C238" s="215"/>
      <c r="D238" s="215"/>
      <c r="E238" s="214">
        <v>17169</v>
      </c>
      <c r="F238" s="214">
        <v>17169</v>
      </c>
      <c r="G238" s="215"/>
      <c r="H238" s="216"/>
    </row>
    <row r="239" spans="2:8" ht="12.75" customHeight="1">
      <c r="B239" s="213">
        <v>3030</v>
      </c>
      <c r="C239" s="215"/>
      <c r="D239" s="215"/>
      <c r="E239" s="214">
        <v>17169</v>
      </c>
      <c r="F239" s="214">
        <v>17169</v>
      </c>
      <c r="G239" s="215"/>
      <c r="H239" s="216"/>
    </row>
    <row r="240" spans="2:8" ht="12.75" customHeight="1">
      <c r="B240" s="213">
        <v>3031</v>
      </c>
      <c r="C240" s="215"/>
      <c r="D240" s="215"/>
      <c r="E240" s="214">
        <v>17169</v>
      </c>
      <c r="F240" s="214">
        <v>17169</v>
      </c>
      <c r="G240" s="215"/>
      <c r="H240" s="216"/>
    </row>
    <row r="241" spans="2:8" ht="12.75" customHeight="1">
      <c r="B241" s="213">
        <v>3300</v>
      </c>
      <c r="C241" s="215"/>
      <c r="D241" s="214">
        <v>62218254</v>
      </c>
      <c r="E241" s="214">
        <v>62693254</v>
      </c>
      <c r="F241" s="214">
        <v>475000</v>
      </c>
      <c r="G241" s="215"/>
      <c r="H241" s="216"/>
    </row>
    <row r="242" spans="2:8" ht="12.75" customHeight="1">
      <c r="B242" s="213">
        <v>3380</v>
      </c>
      <c r="C242" s="215"/>
      <c r="D242" s="215"/>
      <c r="E242" s="214">
        <v>475000</v>
      </c>
      <c r="F242" s="214">
        <v>475000</v>
      </c>
      <c r="G242" s="215"/>
      <c r="H242" s="216"/>
    </row>
    <row r="243" spans="2:8" ht="12.75" customHeight="1">
      <c r="B243" s="217" t="s">
        <v>202</v>
      </c>
      <c r="C243" s="215"/>
      <c r="D243" s="215"/>
      <c r="E243" s="214">
        <v>475000</v>
      </c>
      <c r="F243" s="214">
        <v>475000</v>
      </c>
      <c r="G243" s="215"/>
      <c r="H243" s="216"/>
    </row>
    <row r="244" spans="2:8" ht="12.75" customHeight="1">
      <c r="B244" s="213">
        <v>3390</v>
      </c>
      <c r="C244" s="215"/>
      <c r="D244" s="214">
        <v>62218254</v>
      </c>
      <c r="E244" s="214">
        <v>62218254</v>
      </c>
      <c r="F244" s="215"/>
      <c r="G244" s="215"/>
      <c r="H244" s="216"/>
    </row>
    <row r="245" spans="2:8" ht="12.75" customHeight="1">
      <c r="B245" s="217" t="s">
        <v>8</v>
      </c>
      <c r="C245" s="215"/>
      <c r="D245" s="214">
        <v>62218254</v>
      </c>
      <c r="E245" s="214">
        <v>62218254</v>
      </c>
      <c r="F245" s="215"/>
      <c r="G245" s="215"/>
      <c r="H245" s="216"/>
    </row>
    <row r="246" spans="2:8" ht="12.75" customHeight="1">
      <c r="B246" s="213">
        <v>5000</v>
      </c>
      <c r="C246" s="215"/>
      <c r="D246" s="214">
        <v>120000</v>
      </c>
      <c r="E246" s="215"/>
      <c r="F246" s="215"/>
      <c r="G246" s="215"/>
      <c r="H246" s="222">
        <v>120000</v>
      </c>
    </row>
    <row r="247" spans="2:8" ht="12.75" customHeight="1">
      <c r="B247" s="223" t="s">
        <v>332</v>
      </c>
      <c r="C247" s="215"/>
      <c r="D247" s="215"/>
      <c r="E247" s="215"/>
      <c r="F247" s="215"/>
      <c r="G247" s="215"/>
      <c r="H247" s="216"/>
    </row>
    <row r="248" spans="2:8" ht="12.75" customHeight="1">
      <c r="B248" s="213">
        <v>5020</v>
      </c>
      <c r="C248" s="215"/>
      <c r="D248" s="214">
        <v>120000</v>
      </c>
      <c r="E248" s="215"/>
      <c r="F248" s="215"/>
      <c r="G248" s="215"/>
      <c r="H248" s="222">
        <v>120000</v>
      </c>
    </row>
    <row r="249" spans="2:8" ht="12.75" customHeight="1">
      <c r="B249" s="223" t="s">
        <v>332</v>
      </c>
      <c r="C249" s="215"/>
      <c r="D249" s="215"/>
      <c r="E249" s="215"/>
      <c r="F249" s="215"/>
      <c r="G249" s="215"/>
      <c r="H249" s="216"/>
    </row>
    <row r="250" spans="2:8" ht="12.75">
      <c r="B250" s="218" t="s">
        <v>330</v>
      </c>
      <c r="C250" s="220"/>
      <c r="D250" s="219">
        <v>62338254</v>
      </c>
      <c r="E250" s="219">
        <v>62710423</v>
      </c>
      <c r="F250" s="219">
        <v>492169</v>
      </c>
      <c r="G250" s="220"/>
      <c r="H250" s="229">
        <v>120000</v>
      </c>
    </row>
    <row r="251" spans="2:8" ht="12.75">
      <c r="B251" s="224" t="s">
        <v>333</v>
      </c>
      <c r="C251" s="225"/>
      <c r="D251" s="225"/>
      <c r="E251" s="225"/>
      <c r="F251" s="225"/>
      <c r="G251" s="225"/>
      <c r="H251" s="226"/>
    </row>
    <row r="252" spans="2:8" ht="24" hidden="1">
      <c r="B252" s="210" t="s">
        <v>344</v>
      </c>
      <c r="C252" s="211"/>
      <c r="D252" s="211"/>
      <c r="E252" s="211"/>
      <c r="F252" s="211"/>
      <c r="G252" s="211"/>
      <c r="H252" s="212"/>
    </row>
    <row r="253" spans="2:8" ht="12.75" hidden="1">
      <c r="B253" s="213">
        <v>1200</v>
      </c>
      <c r="C253" s="214">
        <v>198664.69</v>
      </c>
      <c r="D253" s="215"/>
      <c r="E253" s="214">
        <v>159923010</v>
      </c>
      <c r="F253" s="214">
        <v>159923010</v>
      </c>
      <c r="G253" s="214">
        <v>198664.69</v>
      </c>
      <c r="H253" s="216"/>
    </row>
    <row r="254" spans="2:8" ht="12.75" hidden="1">
      <c r="B254" s="213">
        <v>1220</v>
      </c>
      <c r="C254" s="214">
        <v>198664.69</v>
      </c>
      <c r="D254" s="215"/>
      <c r="E254" s="215"/>
      <c r="F254" s="215"/>
      <c r="G254" s="214">
        <v>198664.69</v>
      </c>
      <c r="H254" s="216"/>
    </row>
    <row r="255" spans="2:8" ht="12.75" hidden="1">
      <c r="B255" s="213">
        <v>1270</v>
      </c>
      <c r="C255" s="215"/>
      <c r="D255" s="215"/>
      <c r="E255" s="214">
        <v>159923010</v>
      </c>
      <c r="F255" s="214">
        <v>159923010</v>
      </c>
      <c r="G255" s="215"/>
      <c r="H255" s="216"/>
    </row>
    <row r="256" spans="2:8" ht="12.75" hidden="1">
      <c r="B256" s="217" t="s">
        <v>188</v>
      </c>
      <c r="C256" s="215"/>
      <c r="D256" s="215"/>
      <c r="E256" s="214">
        <v>159923010</v>
      </c>
      <c r="F256" s="214">
        <v>159923010</v>
      </c>
      <c r="G256" s="215"/>
      <c r="H256" s="216"/>
    </row>
    <row r="257" spans="2:8" ht="12.75" hidden="1">
      <c r="B257" s="213">
        <v>1600</v>
      </c>
      <c r="C257" s="215"/>
      <c r="D257" s="215"/>
      <c r="E257" s="214">
        <v>156000000</v>
      </c>
      <c r="F257" s="214">
        <v>156000000</v>
      </c>
      <c r="G257" s="215"/>
      <c r="H257" s="216"/>
    </row>
    <row r="258" spans="2:8" ht="12.75" hidden="1">
      <c r="B258" s="213">
        <v>1610</v>
      </c>
      <c r="C258" s="215"/>
      <c r="D258" s="215"/>
      <c r="E258" s="214">
        <v>156000000</v>
      </c>
      <c r="F258" s="214">
        <v>156000000</v>
      </c>
      <c r="G258" s="215"/>
      <c r="H258" s="216"/>
    </row>
    <row r="259" spans="2:8" ht="12.75" hidden="1">
      <c r="B259" s="217" t="s">
        <v>198</v>
      </c>
      <c r="C259" s="215"/>
      <c r="D259" s="215"/>
      <c r="E259" s="214">
        <v>156000000</v>
      </c>
      <c r="F259" s="214">
        <v>156000000</v>
      </c>
      <c r="G259" s="215"/>
      <c r="H259" s="216"/>
    </row>
    <row r="260" spans="2:8" ht="12.75" hidden="1">
      <c r="B260" s="213">
        <v>2200</v>
      </c>
      <c r="C260" s="214">
        <v>1128323416</v>
      </c>
      <c r="D260" s="215"/>
      <c r="E260" s="214">
        <v>73971380.7</v>
      </c>
      <c r="F260" s="214">
        <v>221311380.7</v>
      </c>
      <c r="G260" s="214">
        <v>980983416</v>
      </c>
      <c r="H260" s="216"/>
    </row>
    <row r="261" spans="2:8" ht="12.75" hidden="1">
      <c r="B261" s="213">
        <v>2210</v>
      </c>
      <c r="C261" s="214">
        <v>1128323416</v>
      </c>
      <c r="D261" s="215"/>
      <c r="E261" s="214">
        <v>73971380.7</v>
      </c>
      <c r="F261" s="214">
        <v>221311380.7</v>
      </c>
      <c r="G261" s="214">
        <v>980983416</v>
      </c>
      <c r="H261" s="216"/>
    </row>
    <row r="262" spans="2:8" ht="12.75" hidden="1">
      <c r="B262" s="217" t="s">
        <v>3</v>
      </c>
      <c r="C262" s="214">
        <v>980983416</v>
      </c>
      <c r="D262" s="215"/>
      <c r="E262" s="214">
        <v>73971380.7</v>
      </c>
      <c r="F262" s="214">
        <v>73971380.7</v>
      </c>
      <c r="G262" s="214">
        <v>980983416</v>
      </c>
      <c r="H262" s="216"/>
    </row>
    <row r="263" spans="2:8" ht="12.75" hidden="1">
      <c r="B263" s="217" t="s">
        <v>6</v>
      </c>
      <c r="C263" s="214">
        <v>147340000</v>
      </c>
      <c r="D263" s="215"/>
      <c r="E263" s="215"/>
      <c r="F263" s="214">
        <v>147340000</v>
      </c>
      <c r="G263" s="215"/>
      <c r="H263" s="216"/>
    </row>
    <row r="264" spans="2:8" ht="12.75" hidden="1">
      <c r="B264" s="213">
        <v>3300</v>
      </c>
      <c r="C264" s="215"/>
      <c r="D264" s="214">
        <v>14492606.24</v>
      </c>
      <c r="E264" s="214">
        <v>6030</v>
      </c>
      <c r="F264" s="215"/>
      <c r="G264" s="215"/>
      <c r="H264" s="222">
        <v>14486576.24</v>
      </c>
    </row>
    <row r="265" spans="2:8" ht="12.75" hidden="1">
      <c r="B265" s="213">
        <v>3320</v>
      </c>
      <c r="C265" s="215"/>
      <c r="D265" s="214">
        <v>14492606.24</v>
      </c>
      <c r="E265" s="214">
        <v>6030</v>
      </c>
      <c r="F265" s="215"/>
      <c r="G265" s="215"/>
      <c r="H265" s="222">
        <v>14486576.24</v>
      </c>
    </row>
    <row r="266" spans="2:8" ht="12.75" hidden="1">
      <c r="B266" s="213">
        <v>5400</v>
      </c>
      <c r="C266" s="215"/>
      <c r="D266" s="214">
        <v>60363869.85</v>
      </c>
      <c r="E266" s="215"/>
      <c r="F266" s="214">
        <v>83282443.68</v>
      </c>
      <c r="G266" s="215"/>
      <c r="H266" s="222">
        <v>143646313.53</v>
      </c>
    </row>
    <row r="267" spans="2:8" ht="12.75" hidden="1">
      <c r="B267" s="213">
        <v>5480</v>
      </c>
      <c r="C267" s="215"/>
      <c r="D267" s="214">
        <v>60363869.85</v>
      </c>
      <c r="E267" s="215"/>
      <c r="F267" s="214">
        <v>83282443.68</v>
      </c>
      <c r="G267" s="215"/>
      <c r="H267" s="222">
        <v>143646313.53</v>
      </c>
    </row>
    <row r="268" spans="2:8" ht="12.75" hidden="1">
      <c r="B268" s="218" t="s">
        <v>330</v>
      </c>
      <c r="C268" s="219">
        <v>1053665604.6</v>
      </c>
      <c r="D268" s="220"/>
      <c r="E268" s="219">
        <v>389900420.7</v>
      </c>
      <c r="F268" s="219">
        <v>620516834.38</v>
      </c>
      <c r="G268" s="219">
        <v>823049190.92</v>
      </c>
      <c r="H268" s="221"/>
    </row>
    <row r="269" spans="2:8" ht="12.75">
      <c r="B269" s="210" t="s">
        <v>345</v>
      </c>
      <c r="C269" s="211"/>
      <c r="D269" s="211"/>
      <c r="E269" s="211"/>
      <c r="F269" s="211"/>
      <c r="G269" s="211"/>
      <c r="H269" s="212"/>
    </row>
    <row r="270" spans="2:8" ht="12.75">
      <c r="B270" s="213">
        <v>1200</v>
      </c>
      <c r="C270" s="214">
        <v>1285805786.86</v>
      </c>
      <c r="D270" s="215"/>
      <c r="E270" s="214">
        <v>47174288.07</v>
      </c>
      <c r="F270" s="214">
        <v>1331738751.5500002</v>
      </c>
      <c r="G270" s="214">
        <v>1241323.38</v>
      </c>
      <c r="H270" s="216"/>
    </row>
    <row r="271" spans="2:8" ht="12.75">
      <c r="B271" s="213">
        <v>1210</v>
      </c>
      <c r="C271" s="214">
        <v>22218871.06</v>
      </c>
      <c r="D271" s="215"/>
      <c r="E271" s="214">
        <v>2963189.3</v>
      </c>
      <c r="F271" s="214">
        <v>25074476.36</v>
      </c>
      <c r="G271" s="214">
        <v>107584</v>
      </c>
      <c r="H271" s="216"/>
    </row>
    <row r="272" spans="2:8" ht="12.75">
      <c r="B272" s="217" t="s">
        <v>5</v>
      </c>
      <c r="C272" s="214">
        <v>21285692.51</v>
      </c>
      <c r="D272" s="215"/>
      <c r="E272" s="214">
        <v>93240</v>
      </c>
      <c r="F272" s="214">
        <v>21274896.51</v>
      </c>
      <c r="G272" s="214">
        <v>104036</v>
      </c>
      <c r="H272" s="216"/>
    </row>
    <row r="273" spans="2:8" ht="12.75">
      <c r="B273" s="217" t="s">
        <v>187</v>
      </c>
      <c r="C273" s="214">
        <v>933178.55</v>
      </c>
      <c r="D273" s="215"/>
      <c r="E273" s="214">
        <v>2869949.3</v>
      </c>
      <c r="F273" s="214">
        <v>3799579.85</v>
      </c>
      <c r="G273" s="214">
        <v>3548</v>
      </c>
      <c r="H273" s="216"/>
    </row>
    <row r="274" spans="2:8" ht="12.75">
      <c r="B274" s="213">
        <v>1260</v>
      </c>
      <c r="C274" s="214">
        <v>1813710.67</v>
      </c>
      <c r="D274" s="215"/>
      <c r="E274" s="214">
        <v>1421217.2</v>
      </c>
      <c r="F274" s="214">
        <v>2101188.5</v>
      </c>
      <c r="G274" s="214">
        <v>1133739.37</v>
      </c>
      <c r="H274" s="216"/>
    </row>
    <row r="275" spans="2:8" ht="12.75">
      <c r="B275" s="213">
        <v>1280</v>
      </c>
      <c r="C275" s="214">
        <v>1261773205.1299999</v>
      </c>
      <c r="D275" s="215"/>
      <c r="E275" s="214">
        <v>42789881.57</v>
      </c>
      <c r="F275" s="214">
        <v>1304563086.6899998</v>
      </c>
      <c r="G275" s="232">
        <v>0.01</v>
      </c>
      <c r="H275" s="216"/>
    </row>
    <row r="276" spans="2:8" ht="12.75">
      <c r="B276" s="217" t="s">
        <v>4</v>
      </c>
      <c r="C276" s="214">
        <v>1261773205.1299999</v>
      </c>
      <c r="D276" s="215"/>
      <c r="E276" s="214">
        <v>42789881.57</v>
      </c>
      <c r="F276" s="214">
        <v>1304563086.6899998</v>
      </c>
      <c r="G276" s="232">
        <v>0.01</v>
      </c>
      <c r="H276" s="216"/>
    </row>
    <row r="277" spans="2:8" ht="12.75">
      <c r="B277" s="213">
        <v>3000</v>
      </c>
      <c r="C277" s="215"/>
      <c r="D277" s="215"/>
      <c r="E277" s="214">
        <v>1384812</v>
      </c>
      <c r="F277" s="214">
        <v>1384812</v>
      </c>
      <c r="G277" s="215"/>
      <c r="H277" s="216"/>
    </row>
    <row r="278" spans="2:8" ht="12.75">
      <c r="B278" s="213">
        <v>3030</v>
      </c>
      <c r="C278" s="215"/>
      <c r="D278" s="215"/>
      <c r="E278" s="214">
        <v>1384812</v>
      </c>
      <c r="F278" s="214">
        <v>1384812</v>
      </c>
      <c r="G278" s="215"/>
      <c r="H278" s="216"/>
    </row>
    <row r="279" spans="2:8" ht="12.75">
      <c r="B279" s="213">
        <v>3031</v>
      </c>
      <c r="C279" s="214"/>
      <c r="D279" s="215"/>
      <c r="E279" s="214">
        <v>1384812</v>
      </c>
      <c r="F279" s="214">
        <v>1384812</v>
      </c>
      <c r="G279" s="215"/>
      <c r="H279" s="216"/>
    </row>
    <row r="280" spans="2:8" ht="12.75">
      <c r="B280" s="213">
        <v>3300</v>
      </c>
      <c r="C280" s="215"/>
      <c r="D280" s="214">
        <v>52794344.36</v>
      </c>
      <c r="E280" s="214">
        <v>108495171.7</v>
      </c>
      <c r="F280" s="214">
        <v>56223106.81</v>
      </c>
      <c r="G280" s="215"/>
      <c r="H280" s="222">
        <v>522279.47</v>
      </c>
    </row>
    <row r="281" spans="2:8" ht="12.75">
      <c r="B281" s="213">
        <v>3310</v>
      </c>
      <c r="C281" s="215"/>
      <c r="D281" s="214">
        <v>26580234.16</v>
      </c>
      <c r="E281" s="214">
        <v>48419099.73</v>
      </c>
      <c r="F281" s="214">
        <v>22252049.04</v>
      </c>
      <c r="G281" s="215"/>
      <c r="H281" s="222">
        <v>413183.47</v>
      </c>
    </row>
    <row r="282" spans="2:8" ht="12.75">
      <c r="B282" s="217" t="s">
        <v>7</v>
      </c>
      <c r="C282" s="215"/>
      <c r="D282" s="214">
        <v>26580234.16</v>
      </c>
      <c r="E282" s="214">
        <v>48419099.73</v>
      </c>
      <c r="F282" s="214">
        <v>22252049.04</v>
      </c>
      <c r="G282" s="215"/>
      <c r="H282" s="222">
        <v>413183.47</v>
      </c>
    </row>
    <row r="283" spans="2:8" ht="12.75">
      <c r="B283" s="213">
        <v>3390</v>
      </c>
      <c r="C283" s="215"/>
      <c r="D283" s="214">
        <v>26214110.2</v>
      </c>
      <c r="E283" s="214">
        <v>60076071.97</v>
      </c>
      <c r="F283" s="214">
        <v>33971057.77</v>
      </c>
      <c r="G283" s="215"/>
      <c r="H283" s="222">
        <v>109096</v>
      </c>
    </row>
    <row r="284" spans="2:8" ht="12.75">
      <c r="B284" s="217" t="s">
        <v>8</v>
      </c>
      <c r="C284" s="215"/>
      <c r="D284" s="214">
        <v>26214110.2</v>
      </c>
      <c r="E284" s="214">
        <v>60076071.97</v>
      </c>
      <c r="F284" s="214">
        <v>33971057.77</v>
      </c>
      <c r="G284" s="215"/>
      <c r="H284" s="222">
        <v>109096</v>
      </c>
    </row>
    <row r="285" spans="2:8" ht="12.75">
      <c r="B285" s="213">
        <v>3500</v>
      </c>
      <c r="C285" s="214"/>
      <c r="D285" s="215"/>
      <c r="E285" s="214">
        <v>83200.05</v>
      </c>
      <c r="F285" s="214">
        <v>887243.95</v>
      </c>
      <c r="G285" s="215"/>
      <c r="H285" s="222">
        <v>804043.9</v>
      </c>
    </row>
    <row r="286" spans="2:8" ht="12.75">
      <c r="B286" s="213">
        <v>3510</v>
      </c>
      <c r="C286" s="215"/>
      <c r="D286" s="215"/>
      <c r="E286" s="214">
        <v>83200.05</v>
      </c>
      <c r="F286" s="214">
        <v>887243.95</v>
      </c>
      <c r="G286" s="215"/>
      <c r="H286" s="222">
        <v>804043.9</v>
      </c>
    </row>
    <row r="287" spans="2:8" ht="12.75">
      <c r="B287" s="217" t="s">
        <v>10</v>
      </c>
      <c r="C287" s="215"/>
      <c r="D287" s="215"/>
      <c r="E287" s="214">
        <v>83200.05</v>
      </c>
      <c r="F287" s="214">
        <v>887243.95</v>
      </c>
      <c r="G287" s="215"/>
      <c r="H287" s="222">
        <v>804043.9</v>
      </c>
    </row>
    <row r="288" spans="2:8" ht="12.75">
      <c r="B288" s="213">
        <v>5000</v>
      </c>
      <c r="C288" s="215"/>
      <c r="D288" s="214">
        <v>9118644</v>
      </c>
      <c r="E288" s="215"/>
      <c r="F288" s="215"/>
      <c r="G288" s="215"/>
      <c r="H288" s="222">
        <v>9118644</v>
      </c>
    </row>
    <row r="289" spans="2:8" ht="12.75">
      <c r="B289" s="223" t="s">
        <v>332</v>
      </c>
      <c r="C289" s="215"/>
      <c r="D289" s="234">
        <v>1</v>
      </c>
      <c r="E289" s="215"/>
      <c r="F289" s="215"/>
      <c r="G289" s="215"/>
      <c r="H289" s="235">
        <v>1</v>
      </c>
    </row>
    <row r="290" spans="2:8" ht="12.75">
      <c r="B290" s="213">
        <v>5020</v>
      </c>
      <c r="C290" s="215"/>
      <c r="D290" s="214">
        <v>9118644</v>
      </c>
      <c r="E290" s="215"/>
      <c r="F290" s="215"/>
      <c r="G290" s="215"/>
      <c r="H290" s="222">
        <v>9118644</v>
      </c>
    </row>
    <row r="291" spans="2:8" ht="12.75">
      <c r="B291" s="223" t="s">
        <v>332</v>
      </c>
      <c r="C291" s="215"/>
      <c r="D291" s="234">
        <v>1</v>
      </c>
      <c r="E291" s="215"/>
      <c r="F291" s="215"/>
      <c r="G291" s="215"/>
      <c r="H291" s="235">
        <v>1</v>
      </c>
    </row>
    <row r="292" spans="2:8" ht="12.75">
      <c r="B292" s="218" t="s">
        <v>330</v>
      </c>
      <c r="C292" s="219">
        <v>1223892798.5</v>
      </c>
      <c r="D292" s="220"/>
      <c r="E292" s="219">
        <v>157137471.82</v>
      </c>
      <c r="F292" s="219">
        <v>1390233914.3100002</v>
      </c>
      <c r="G292" s="220"/>
      <c r="H292" s="229">
        <v>9203643.99</v>
      </c>
    </row>
    <row r="293" spans="2:8" ht="12.75">
      <c r="B293" s="224" t="s">
        <v>333</v>
      </c>
      <c r="C293" s="225"/>
      <c r="D293" s="236">
        <v>1</v>
      </c>
      <c r="E293" s="225"/>
      <c r="F293" s="225"/>
      <c r="G293" s="225"/>
      <c r="H293" s="237">
        <v>1</v>
      </c>
    </row>
    <row r="294" spans="2:8" ht="36">
      <c r="B294" s="210" t="s">
        <v>346</v>
      </c>
      <c r="C294" s="211"/>
      <c r="D294" s="211"/>
      <c r="E294" s="211"/>
      <c r="F294" s="211"/>
      <c r="G294" s="211"/>
      <c r="H294" s="212"/>
    </row>
    <row r="295" spans="2:8" ht="12.75">
      <c r="B295" s="213">
        <v>1200</v>
      </c>
      <c r="C295" s="214">
        <v>12239303.42</v>
      </c>
      <c r="D295" s="215"/>
      <c r="E295" s="214">
        <v>1191218371.72</v>
      </c>
      <c r="F295" s="214">
        <v>1173902703.06</v>
      </c>
      <c r="G295" s="214">
        <v>29554972.08</v>
      </c>
      <c r="H295" s="216"/>
    </row>
    <row r="296" spans="2:8" ht="24" customHeight="1">
      <c r="B296" s="213">
        <v>1260</v>
      </c>
      <c r="C296" s="215"/>
      <c r="D296" s="215"/>
      <c r="E296" s="214">
        <v>62404.2</v>
      </c>
      <c r="F296" s="214">
        <v>62404.2</v>
      </c>
      <c r="G296" s="215"/>
      <c r="H296" s="216"/>
    </row>
    <row r="297" spans="2:8" ht="12.75" customHeight="1">
      <c r="B297" s="213">
        <v>1280</v>
      </c>
      <c r="C297" s="214">
        <v>12239303.42</v>
      </c>
      <c r="D297" s="215"/>
      <c r="E297" s="214">
        <v>1191155967.52</v>
      </c>
      <c r="F297" s="214">
        <v>1173840298.86</v>
      </c>
      <c r="G297" s="214">
        <v>29554972.08</v>
      </c>
      <c r="H297" s="216"/>
    </row>
    <row r="298" spans="2:8" ht="12.75" customHeight="1">
      <c r="B298" s="217" t="s">
        <v>4</v>
      </c>
      <c r="C298" s="214">
        <v>12239303.42</v>
      </c>
      <c r="D298" s="215"/>
      <c r="E298" s="214">
        <v>1191155967.52</v>
      </c>
      <c r="F298" s="214">
        <v>1173840298.86</v>
      </c>
      <c r="G298" s="214">
        <v>29554972.08</v>
      </c>
      <c r="H298" s="216"/>
    </row>
    <row r="299" spans="2:8" ht="12.75" customHeight="1">
      <c r="B299" s="213">
        <v>1600</v>
      </c>
      <c r="C299" s="214">
        <v>5330820.97</v>
      </c>
      <c r="D299" s="215"/>
      <c r="E299" s="214">
        <v>948502571.77</v>
      </c>
      <c r="F299" s="214">
        <v>953833392.74</v>
      </c>
      <c r="G299" s="215"/>
      <c r="H299" s="216"/>
    </row>
    <row r="300" spans="2:8" ht="12.75" customHeight="1">
      <c r="B300" s="213">
        <v>1610</v>
      </c>
      <c r="C300" s="214">
        <v>5330820.97</v>
      </c>
      <c r="D300" s="215"/>
      <c r="E300" s="214">
        <v>948502571.77</v>
      </c>
      <c r="F300" s="214">
        <v>953833392.74</v>
      </c>
      <c r="G300" s="215"/>
      <c r="H300" s="216"/>
    </row>
    <row r="301" spans="2:8" ht="12.75" customHeight="1">
      <c r="B301" s="217" t="s">
        <v>198</v>
      </c>
      <c r="C301" s="232">
        <v>-0.02</v>
      </c>
      <c r="D301" s="215"/>
      <c r="E301" s="214">
        <v>948468833.04</v>
      </c>
      <c r="F301" s="214">
        <v>948468833.02</v>
      </c>
      <c r="G301" s="215"/>
      <c r="H301" s="216"/>
    </row>
    <row r="302" spans="2:8" ht="12.75" customHeight="1">
      <c r="B302" s="213">
        <v>1612</v>
      </c>
      <c r="C302" s="214">
        <v>5330820.99</v>
      </c>
      <c r="D302" s="215"/>
      <c r="E302" s="214">
        <v>33738.73</v>
      </c>
      <c r="F302" s="214">
        <v>5364559.72</v>
      </c>
      <c r="G302" s="215"/>
      <c r="H302" s="216"/>
    </row>
    <row r="303" spans="2:8" ht="12.75" customHeight="1">
      <c r="B303" s="217" t="s">
        <v>9</v>
      </c>
      <c r="C303" s="214">
        <v>5330820.99</v>
      </c>
      <c r="D303" s="215"/>
      <c r="E303" s="214">
        <v>33738.73</v>
      </c>
      <c r="F303" s="214">
        <v>5364559.72</v>
      </c>
      <c r="G303" s="215"/>
      <c r="H303" s="216"/>
    </row>
    <row r="304" spans="2:8" ht="12.75" customHeight="1">
      <c r="B304" s="213">
        <v>3000</v>
      </c>
      <c r="C304" s="215"/>
      <c r="D304" s="215"/>
      <c r="E304" s="214">
        <v>28188648</v>
      </c>
      <c r="F304" s="214">
        <v>28188648</v>
      </c>
      <c r="G304" s="215"/>
      <c r="H304" s="216"/>
    </row>
    <row r="305" spans="2:8" ht="12.75" customHeight="1">
      <c r="B305" s="213">
        <v>3030</v>
      </c>
      <c r="C305" s="215"/>
      <c r="D305" s="215"/>
      <c r="E305" s="214">
        <v>28188648</v>
      </c>
      <c r="F305" s="214">
        <v>28188648</v>
      </c>
      <c r="G305" s="215"/>
      <c r="H305" s="216"/>
    </row>
    <row r="306" spans="2:8" ht="12.75" customHeight="1">
      <c r="B306" s="213">
        <v>3031</v>
      </c>
      <c r="C306" s="215"/>
      <c r="D306" s="215"/>
      <c r="E306" s="214">
        <v>28188648</v>
      </c>
      <c r="F306" s="214">
        <v>28188648</v>
      </c>
      <c r="G306" s="215"/>
      <c r="H306" s="216"/>
    </row>
    <row r="307" spans="2:8" ht="12.75" customHeight="1">
      <c r="B307" s="213">
        <v>3300</v>
      </c>
      <c r="C307" s="215"/>
      <c r="D307" s="214">
        <v>111704642.72</v>
      </c>
      <c r="E307" s="214">
        <v>276529285.51</v>
      </c>
      <c r="F307" s="214">
        <v>298860908.65</v>
      </c>
      <c r="G307" s="215"/>
      <c r="H307" s="222">
        <v>134036265.86</v>
      </c>
    </row>
    <row r="308" spans="2:8" ht="12.75" customHeight="1">
      <c r="B308" s="213">
        <v>3310</v>
      </c>
      <c r="C308" s="215"/>
      <c r="D308" s="214">
        <v>2505855.08</v>
      </c>
      <c r="E308" s="214">
        <v>16026004.29</v>
      </c>
      <c r="F308" s="214">
        <v>38357627.43</v>
      </c>
      <c r="G308" s="215"/>
      <c r="H308" s="222">
        <v>24837478.22</v>
      </c>
    </row>
    <row r="309" spans="2:8" ht="12.75" customHeight="1">
      <c r="B309" s="217" t="s">
        <v>7</v>
      </c>
      <c r="C309" s="215"/>
      <c r="D309" s="214">
        <v>2505855.08</v>
      </c>
      <c r="E309" s="214">
        <v>16026004.29</v>
      </c>
      <c r="F309" s="214">
        <v>38357627.43</v>
      </c>
      <c r="G309" s="215"/>
      <c r="H309" s="222">
        <v>24837478.22</v>
      </c>
    </row>
    <row r="310" spans="2:8" ht="12.75" customHeight="1">
      <c r="B310" s="213">
        <v>3390</v>
      </c>
      <c r="C310" s="215"/>
      <c r="D310" s="214">
        <v>109198787.64</v>
      </c>
      <c r="E310" s="214">
        <v>260503281.22</v>
      </c>
      <c r="F310" s="214">
        <v>260503281.22</v>
      </c>
      <c r="G310" s="215"/>
      <c r="H310" s="222">
        <v>109198787.64</v>
      </c>
    </row>
    <row r="311" spans="2:8" ht="12.75" customHeight="1">
      <c r="B311" s="217" t="s">
        <v>192</v>
      </c>
      <c r="C311" s="215"/>
      <c r="D311" s="215"/>
      <c r="E311" s="214">
        <v>110503281.22</v>
      </c>
      <c r="F311" s="214">
        <v>110503281.22</v>
      </c>
      <c r="G311" s="215"/>
      <c r="H311" s="216"/>
    </row>
    <row r="312" spans="2:8" ht="12.75" customHeight="1">
      <c r="B312" s="217" t="s">
        <v>8</v>
      </c>
      <c r="C312" s="215"/>
      <c r="D312" s="214">
        <v>109198787.64</v>
      </c>
      <c r="E312" s="214">
        <v>150000000</v>
      </c>
      <c r="F312" s="214">
        <v>150000000</v>
      </c>
      <c r="G312" s="215"/>
      <c r="H312" s="222">
        <v>109198787.64</v>
      </c>
    </row>
    <row r="313" spans="2:8" ht="12.75" customHeight="1">
      <c r="B313" s="213">
        <v>3500</v>
      </c>
      <c r="C313" s="215"/>
      <c r="D313" s="215"/>
      <c r="E313" s="214">
        <v>50598</v>
      </c>
      <c r="F313" s="214">
        <v>50598</v>
      </c>
      <c r="G313" s="215"/>
      <c r="H313" s="216"/>
    </row>
    <row r="314" spans="2:8" ht="12.75" customHeight="1">
      <c r="B314" s="213">
        <v>3510</v>
      </c>
      <c r="C314" s="215"/>
      <c r="D314" s="215"/>
      <c r="E314" s="214">
        <v>50598</v>
      </c>
      <c r="F314" s="214">
        <v>50598</v>
      </c>
      <c r="G314" s="215"/>
      <c r="H314" s="216"/>
    </row>
    <row r="315" spans="2:8" ht="12.75" customHeight="1">
      <c r="B315" s="217" t="s">
        <v>10</v>
      </c>
      <c r="C315" s="215"/>
      <c r="D315" s="215"/>
      <c r="E315" s="214">
        <v>50598</v>
      </c>
      <c r="F315" s="214">
        <v>50598</v>
      </c>
      <c r="G315" s="215"/>
      <c r="H315" s="216"/>
    </row>
    <row r="316" spans="2:8" ht="12.75" customHeight="1">
      <c r="B316" s="218" t="s">
        <v>330</v>
      </c>
      <c r="C316" s="220"/>
      <c r="D316" s="219">
        <v>94134518.33</v>
      </c>
      <c r="E316" s="219">
        <v>2444489475</v>
      </c>
      <c r="F316" s="219">
        <v>2454836250.45</v>
      </c>
      <c r="G316" s="220"/>
      <c r="H316" s="229">
        <v>104481293.78</v>
      </c>
    </row>
    <row r="317" spans="2:8" ht="12.75" customHeight="1">
      <c r="B317" s="210" t="s">
        <v>347</v>
      </c>
      <c r="C317" s="211"/>
      <c r="D317" s="211"/>
      <c r="E317" s="211"/>
      <c r="F317" s="211"/>
      <c r="G317" s="211"/>
      <c r="H317" s="212"/>
    </row>
    <row r="318" spans="2:8" ht="12.75" customHeight="1">
      <c r="B318" s="213">
        <v>3300</v>
      </c>
      <c r="C318" s="215"/>
      <c r="D318" s="214">
        <v>16896668.66</v>
      </c>
      <c r="E318" s="215"/>
      <c r="F318" s="215"/>
      <c r="G318" s="215"/>
      <c r="H318" s="222">
        <v>16896668.66</v>
      </c>
    </row>
    <row r="319" spans="2:8" ht="12.75" customHeight="1">
      <c r="B319" s="213">
        <v>3310</v>
      </c>
      <c r="C319" s="215"/>
      <c r="D319" s="214">
        <v>16896668.66</v>
      </c>
      <c r="E319" s="215"/>
      <c r="F319" s="215"/>
      <c r="G319" s="215"/>
      <c r="H319" s="222">
        <v>16896668.66</v>
      </c>
    </row>
    <row r="320" spans="2:8" ht="12.75" customHeight="1">
      <c r="B320" s="217" t="s">
        <v>7</v>
      </c>
      <c r="C320" s="215"/>
      <c r="D320" s="214">
        <v>16896668.66</v>
      </c>
      <c r="E320" s="215"/>
      <c r="F320" s="215"/>
      <c r="G320" s="215"/>
      <c r="H320" s="222">
        <v>16896668.66</v>
      </c>
    </row>
    <row r="321" spans="2:8" ht="12.75" customHeight="1">
      <c r="B321" s="218" t="s">
        <v>330</v>
      </c>
      <c r="C321" s="220"/>
      <c r="D321" s="219">
        <v>16896668.66</v>
      </c>
      <c r="E321" s="220"/>
      <c r="F321" s="220"/>
      <c r="G321" s="220"/>
      <c r="H321" s="229">
        <v>16896668.66</v>
      </c>
    </row>
    <row r="322" spans="2:8" ht="12.75" customHeight="1">
      <c r="B322" s="210" t="s">
        <v>348</v>
      </c>
      <c r="C322" s="211"/>
      <c r="D322" s="211"/>
      <c r="E322" s="211"/>
      <c r="F322" s="211"/>
      <c r="G322" s="211"/>
      <c r="H322" s="212"/>
    </row>
    <row r="323" spans="2:8" ht="12.75" customHeight="1">
      <c r="B323" s="213">
        <v>5000</v>
      </c>
      <c r="C323" s="215"/>
      <c r="D323" s="214">
        <v>129065525.2</v>
      </c>
      <c r="E323" s="215"/>
      <c r="F323" s="214">
        <v>301152892.11</v>
      </c>
      <c r="G323" s="215"/>
      <c r="H323" s="222">
        <v>430218417.31</v>
      </c>
    </row>
    <row r="324" spans="2:8" ht="12.75" customHeight="1">
      <c r="B324" s="213">
        <v>5030</v>
      </c>
      <c r="C324" s="215"/>
      <c r="D324" s="214">
        <v>129065525.2</v>
      </c>
      <c r="E324" s="215"/>
      <c r="F324" s="214">
        <v>301152892.11</v>
      </c>
      <c r="G324" s="215"/>
      <c r="H324" s="222">
        <v>430218417.31</v>
      </c>
    </row>
    <row r="325" spans="2:8" ht="12.75" customHeight="1">
      <c r="B325" s="218" t="s">
        <v>330</v>
      </c>
      <c r="C325" s="220"/>
      <c r="D325" s="219">
        <v>129065525.2</v>
      </c>
      <c r="E325" s="220"/>
      <c r="F325" s="219">
        <v>301152892.11</v>
      </c>
      <c r="G325" s="220"/>
      <c r="H325" s="229">
        <v>430218417.31</v>
      </c>
    </row>
    <row r="326" spans="2:8" ht="24">
      <c r="B326" s="210" t="s">
        <v>217</v>
      </c>
      <c r="C326" s="211"/>
      <c r="D326" s="211"/>
      <c r="E326" s="211"/>
      <c r="F326" s="211"/>
      <c r="G326" s="211"/>
      <c r="H326" s="212"/>
    </row>
    <row r="327" spans="2:8" ht="12.75">
      <c r="B327" s="213">
        <v>1200</v>
      </c>
      <c r="C327" s="232">
        <v>0.44</v>
      </c>
      <c r="D327" s="215"/>
      <c r="E327" s="214">
        <v>126597348.31</v>
      </c>
      <c r="F327" s="215"/>
      <c r="G327" s="214">
        <v>126597348.75</v>
      </c>
      <c r="H327" s="216"/>
    </row>
    <row r="328" spans="2:8" ht="12.75">
      <c r="B328" s="213">
        <v>1280</v>
      </c>
      <c r="C328" s="232">
        <v>0.44</v>
      </c>
      <c r="D328" s="215"/>
      <c r="E328" s="214">
        <v>126597348.31</v>
      </c>
      <c r="F328" s="215"/>
      <c r="G328" s="214">
        <v>126597348.75</v>
      </c>
      <c r="H328" s="216"/>
    </row>
    <row r="329" spans="2:8" ht="12.75">
      <c r="B329" s="217" t="s">
        <v>4</v>
      </c>
      <c r="C329" s="232">
        <v>0.44</v>
      </c>
      <c r="D329" s="215"/>
      <c r="E329" s="214">
        <v>126597348.31</v>
      </c>
      <c r="F329" s="215"/>
      <c r="G329" s="214">
        <v>126597348.75</v>
      </c>
      <c r="H329" s="216"/>
    </row>
    <row r="330" spans="2:8" ht="12.75">
      <c r="B330" s="213">
        <v>2100</v>
      </c>
      <c r="C330" s="214">
        <v>312841410.58</v>
      </c>
      <c r="D330" s="215"/>
      <c r="E330" s="214">
        <v>52624749.42</v>
      </c>
      <c r="F330" s="214">
        <v>365466160</v>
      </c>
      <c r="G330" s="215"/>
      <c r="H330" s="216"/>
    </row>
    <row r="331" spans="2:8" ht="12.75">
      <c r="B331" s="213">
        <v>2180</v>
      </c>
      <c r="C331" s="214">
        <v>312841410.58</v>
      </c>
      <c r="D331" s="215"/>
      <c r="E331" s="214">
        <v>52624749.42</v>
      </c>
      <c r="F331" s="214">
        <v>365466160</v>
      </c>
      <c r="G331" s="215"/>
      <c r="H331" s="216"/>
    </row>
    <row r="332" spans="2:8" ht="12.75">
      <c r="B332" s="213">
        <v>2184</v>
      </c>
      <c r="C332" s="214">
        <v>365466160</v>
      </c>
      <c r="D332" s="215"/>
      <c r="E332" s="215"/>
      <c r="F332" s="214">
        <v>365466160</v>
      </c>
      <c r="G332" s="215"/>
      <c r="H332" s="216"/>
    </row>
    <row r="333" spans="2:8" ht="12.75">
      <c r="B333" s="213">
        <v>2185</v>
      </c>
      <c r="C333" s="214">
        <v>-52624749.42</v>
      </c>
      <c r="D333" s="215"/>
      <c r="E333" s="214">
        <v>52624749.42</v>
      </c>
      <c r="F333" s="215"/>
      <c r="G333" s="215"/>
      <c r="H333" s="216"/>
    </row>
    <row r="334" spans="2:8" ht="12.75">
      <c r="B334" s="213">
        <v>3300</v>
      </c>
      <c r="C334" s="215"/>
      <c r="D334" s="214">
        <v>180000</v>
      </c>
      <c r="E334" s="215"/>
      <c r="F334" s="215"/>
      <c r="G334" s="215"/>
      <c r="H334" s="222">
        <v>180000</v>
      </c>
    </row>
    <row r="335" spans="2:8" ht="12.75" customHeight="1">
      <c r="B335" s="213">
        <v>3310</v>
      </c>
      <c r="C335" s="215"/>
      <c r="D335" s="214">
        <v>180000</v>
      </c>
      <c r="E335" s="215"/>
      <c r="F335" s="215"/>
      <c r="G335" s="215"/>
      <c r="H335" s="222">
        <v>180000</v>
      </c>
    </row>
    <row r="336" spans="2:8" ht="12.75" customHeight="1">
      <c r="B336" s="217" t="s">
        <v>7</v>
      </c>
      <c r="C336" s="215"/>
      <c r="D336" s="214">
        <v>180000</v>
      </c>
      <c r="E336" s="215"/>
      <c r="F336" s="215"/>
      <c r="G336" s="215"/>
      <c r="H336" s="222">
        <v>180000</v>
      </c>
    </row>
    <row r="337" spans="2:8" ht="12.75" customHeight="1">
      <c r="B337" s="218" t="s">
        <v>330</v>
      </c>
      <c r="C337" s="219">
        <v>312661411.02</v>
      </c>
      <c r="D337" s="220"/>
      <c r="E337" s="219">
        <v>179222097.73</v>
      </c>
      <c r="F337" s="219">
        <v>365466160</v>
      </c>
      <c r="G337" s="219">
        <v>126417348.75</v>
      </c>
      <c r="H337" s="221"/>
    </row>
    <row r="338" spans="2:8" ht="12.75" customHeight="1">
      <c r="B338" s="210" t="s">
        <v>349</v>
      </c>
      <c r="C338" s="211"/>
      <c r="D338" s="211"/>
      <c r="E338" s="211"/>
      <c r="F338" s="211"/>
      <c r="G338" s="211"/>
      <c r="H338" s="212"/>
    </row>
    <row r="339" spans="2:8" ht="12.75" customHeight="1">
      <c r="B339" s="213">
        <v>1200</v>
      </c>
      <c r="C339" s="215"/>
      <c r="D339" s="215"/>
      <c r="E339" s="214">
        <v>1048270764.19</v>
      </c>
      <c r="F339" s="215"/>
      <c r="G339" s="214">
        <v>1048270764.19</v>
      </c>
      <c r="H339" s="216"/>
    </row>
    <row r="340" spans="2:8" ht="12.75" customHeight="1">
      <c r="B340" s="213">
        <v>1280</v>
      </c>
      <c r="C340" s="215"/>
      <c r="D340" s="215"/>
      <c r="E340" s="214">
        <v>1048270764.19</v>
      </c>
      <c r="F340" s="215"/>
      <c r="G340" s="214">
        <v>1048270764.19</v>
      </c>
      <c r="H340" s="216"/>
    </row>
    <row r="341" spans="2:8" ht="12.75" customHeight="1">
      <c r="B341" s="217" t="s">
        <v>4</v>
      </c>
      <c r="C341" s="215"/>
      <c r="D341" s="215"/>
      <c r="E341" s="214">
        <v>1048270764.19</v>
      </c>
      <c r="F341" s="215"/>
      <c r="G341" s="214">
        <v>1048270764.19</v>
      </c>
      <c r="H341" s="216"/>
    </row>
    <row r="342" spans="2:8" ht="12.75" customHeight="1">
      <c r="B342" s="213">
        <v>2100</v>
      </c>
      <c r="C342" s="214">
        <v>432017824.93</v>
      </c>
      <c r="D342" s="215"/>
      <c r="E342" s="214">
        <v>72672060.07</v>
      </c>
      <c r="F342" s="214">
        <v>504689885</v>
      </c>
      <c r="G342" s="215"/>
      <c r="H342" s="216"/>
    </row>
    <row r="343" spans="2:8" ht="12.75" customHeight="1">
      <c r="B343" s="213">
        <v>2180</v>
      </c>
      <c r="C343" s="214">
        <v>432017824.93</v>
      </c>
      <c r="D343" s="215"/>
      <c r="E343" s="214">
        <v>72672060.07</v>
      </c>
      <c r="F343" s="214">
        <v>504689885</v>
      </c>
      <c r="G343" s="215"/>
      <c r="H343" s="216"/>
    </row>
    <row r="344" spans="2:8" ht="12.75" customHeight="1">
      <c r="B344" s="213">
        <v>2184</v>
      </c>
      <c r="C344" s="214">
        <v>504689885</v>
      </c>
      <c r="D344" s="215"/>
      <c r="E344" s="215"/>
      <c r="F344" s="214">
        <v>504689885</v>
      </c>
      <c r="G344" s="215"/>
      <c r="H344" s="216"/>
    </row>
    <row r="345" spans="2:8" ht="12.75" customHeight="1">
      <c r="B345" s="213">
        <v>2185</v>
      </c>
      <c r="C345" s="214">
        <v>-72672060.07</v>
      </c>
      <c r="D345" s="215"/>
      <c r="E345" s="214">
        <v>72672060.07</v>
      </c>
      <c r="F345" s="215"/>
      <c r="G345" s="215"/>
      <c r="H345" s="216"/>
    </row>
    <row r="346" spans="2:8" ht="12.75" customHeight="1">
      <c r="B346" s="218" t="s">
        <v>330</v>
      </c>
      <c r="C346" s="219">
        <v>432017824.93</v>
      </c>
      <c r="D346" s="220"/>
      <c r="E346" s="219">
        <v>1120942824.26</v>
      </c>
      <c r="F346" s="219">
        <v>504689885</v>
      </c>
      <c r="G346" s="219">
        <v>1048270764.19</v>
      </c>
      <c r="H346" s="221"/>
    </row>
    <row r="347" spans="2:8" ht="12.75" customHeight="1">
      <c r="B347" s="210" t="s">
        <v>350</v>
      </c>
      <c r="C347" s="211"/>
      <c r="D347" s="211"/>
      <c r="E347" s="211"/>
      <c r="F347" s="211"/>
      <c r="G347" s="211"/>
      <c r="H347" s="212"/>
    </row>
    <row r="348" spans="2:8" ht="12.75" customHeight="1">
      <c r="B348" s="213">
        <v>3300</v>
      </c>
      <c r="C348" s="215"/>
      <c r="D348" s="214">
        <v>15146.71</v>
      </c>
      <c r="E348" s="215"/>
      <c r="F348" s="215"/>
      <c r="G348" s="215"/>
      <c r="H348" s="222">
        <v>15146.71</v>
      </c>
    </row>
    <row r="349" spans="2:8" ht="12.75" customHeight="1">
      <c r="B349" s="213">
        <v>3310</v>
      </c>
      <c r="C349" s="215"/>
      <c r="D349" s="214">
        <v>15146.71</v>
      </c>
      <c r="E349" s="215"/>
      <c r="F349" s="215"/>
      <c r="G349" s="215"/>
      <c r="H349" s="222">
        <v>15146.71</v>
      </c>
    </row>
    <row r="350" spans="2:8" ht="12.75" customHeight="1">
      <c r="B350" s="217" t="s">
        <v>7</v>
      </c>
      <c r="C350" s="215"/>
      <c r="D350" s="214">
        <v>15146.71</v>
      </c>
      <c r="E350" s="215"/>
      <c r="F350" s="215"/>
      <c r="G350" s="215"/>
      <c r="H350" s="222">
        <v>15146.71</v>
      </c>
    </row>
    <row r="351" spans="2:8" ht="12.75" customHeight="1">
      <c r="B351" s="213">
        <v>5000</v>
      </c>
      <c r="C351" s="215"/>
      <c r="D351" s="214">
        <v>347561292.8</v>
      </c>
      <c r="E351" s="215"/>
      <c r="F351" s="214">
        <v>313444846.89</v>
      </c>
      <c r="G351" s="215"/>
      <c r="H351" s="222">
        <v>661006139.69</v>
      </c>
    </row>
    <row r="352" spans="2:8" ht="12.75" customHeight="1">
      <c r="B352" s="213">
        <v>5030</v>
      </c>
      <c r="C352" s="215"/>
      <c r="D352" s="214">
        <v>347561292.8</v>
      </c>
      <c r="E352" s="215"/>
      <c r="F352" s="214">
        <v>313444846.89</v>
      </c>
      <c r="G352" s="215"/>
      <c r="H352" s="222">
        <v>661006139.69</v>
      </c>
    </row>
    <row r="353" spans="2:8" ht="12.75" customHeight="1">
      <c r="B353" s="218" t="s">
        <v>330</v>
      </c>
      <c r="C353" s="220"/>
      <c r="D353" s="219">
        <v>347576439.51</v>
      </c>
      <c r="E353" s="220"/>
      <c r="F353" s="219">
        <v>313444846.89</v>
      </c>
      <c r="G353" s="220"/>
      <c r="H353" s="229">
        <v>661021286.4</v>
      </c>
    </row>
    <row r="354" spans="2:8" ht="12.75" customHeight="1" hidden="1">
      <c r="B354" s="210" t="s">
        <v>351</v>
      </c>
      <c r="C354" s="211"/>
      <c r="D354" s="211"/>
      <c r="E354" s="211"/>
      <c r="F354" s="211"/>
      <c r="G354" s="211"/>
      <c r="H354" s="212"/>
    </row>
    <row r="355" spans="2:8" ht="12.75" customHeight="1" hidden="1">
      <c r="B355" s="213">
        <v>1200</v>
      </c>
      <c r="C355" s="214">
        <v>259043071.01</v>
      </c>
      <c r="D355" s="215"/>
      <c r="E355" s="214">
        <v>157273265.22</v>
      </c>
      <c r="F355" s="214">
        <v>63782296.46</v>
      </c>
      <c r="G355" s="214">
        <v>352534039.77</v>
      </c>
      <c r="H355" s="216"/>
    </row>
    <row r="356" spans="2:8" ht="12.75" customHeight="1" hidden="1">
      <c r="B356" s="213">
        <v>1210</v>
      </c>
      <c r="C356" s="214">
        <v>3876955</v>
      </c>
      <c r="D356" s="215"/>
      <c r="E356" s="214">
        <v>24000</v>
      </c>
      <c r="F356" s="215"/>
      <c r="G356" s="214">
        <v>3900955</v>
      </c>
      <c r="H356" s="216"/>
    </row>
    <row r="357" spans="2:8" ht="12.75" hidden="1">
      <c r="B357" s="217" t="s">
        <v>5</v>
      </c>
      <c r="C357" s="214">
        <v>3876955</v>
      </c>
      <c r="D357" s="215"/>
      <c r="E357" s="214">
        <v>24000</v>
      </c>
      <c r="F357" s="215"/>
      <c r="G357" s="214">
        <v>3900955</v>
      </c>
      <c r="H357" s="216"/>
    </row>
    <row r="358" spans="2:8" ht="12.75" hidden="1">
      <c r="B358" s="213">
        <v>1280</v>
      </c>
      <c r="C358" s="214">
        <v>255166116.01</v>
      </c>
      <c r="D358" s="215"/>
      <c r="E358" s="214">
        <v>157249265.22</v>
      </c>
      <c r="F358" s="214">
        <v>63782296.46</v>
      </c>
      <c r="G358" s="214">
        <v>348633084.77</v>
      </c>
      <c r="H358" s="216"/>
    </row>
    <row r="359" spans="2:8" ht="12.75" hidden="1">
      <c r="B359" s="217" t="s">
        <v>4</v>
      </c>
      <c r="C359" s="214">
        <v>255166116.01</v>
      </c>
      <c r="D359" s="215"/>
      <c r="E359" s="214">
        <v>157249265.22</v>
      </c>
      <c r="F359" s="214">
        <v>63782296.46</v>
      </c>
      <c r="G359" s="214">
        <v>348633084.77</v>
      </c>
      <c r="H359" s="216"/>
    </row>
    <row r="360" spans="2:8" ht="12.75" hidden="1">
      <c r="B360" s="213">
        <v>2200</v>
      </c>
      <c r="C360" s="214">
        <v>25133382661</v>
      </c>
      <c r="D360" s="215"/>
      <c r="E360" s="214">
        <v>874429000</v>
      </c>
      <c r="F360" s="214">
        <v>25133382661</v>
      </c>
      <c r="G360" s="214">
        <v>874429000</v>
      </c>
      <c r="H360" s="216"/>
    </row>
    <row r="361" spans="2:8" ht="12.75" hidden="1">
      <c r="B361" s="213">
        <v>2210</v>
      </c>
      <c r="C361" s="214">
        <v>25133382661</v>
      </c>
      <c r="D361" s="215"/>
      <c r="E361" s="214">
        <v>874429000</v>
      </c>
      <c r="F361" s="214">
        <v>25133382661</v>
      </c>
      <c r="G361" s="214">
        <v>874429000</v>
      </c>
      <c r="H361" s="216"/>
    </row>
    <row r="362" spans="2:8" ht="12.75" hidden="1">
      <c r="B362" s="217" t="s">
        <v>0</v>
      </c>
      <c r="C362" s="214">
        <v>25133382661</v>
      </c>
      <c r="D362" s="215"/>
      <c r="E362" s="215"/>
      <c r="F362" s="214">
        <v>25133382661</v>
      </c>
      <c r="G362" s="215"/>
      <c r="H362" s="216"/>
    </row>
    <row r="363" spans="2:8" ht="12.75" hidden="1">
      <c r="B363" s="217" t="s">
        <v>3</v>
      </c>
      <c r="C363" s="215"/>
      <c r="D363" s="215"/>
      <c r="E363" s="214">
        <v>874429000</v>
      </c>
      <c r="F363" s="215"/>
      <c r="G363" s="214">
        <v>874429000</v>
      </c>
      <c r="H363" s="216"/>
    </row>
    <row r="364" spans="2:8" ht="12.75" hidden="1">
      <c r="B364" s="213">
        <v>3300</v>
      </c>
      <c r="C364" s="215"/>
      <c r="D364" s="214">
        <v>121685165.33</v>
      </c>
      <c r="E364" s="214">
        <v>97668659.08</v>
      </c>
      <c r="F364" s="214">
        <v>619475257.84</v>
      </c>
      <c r="G364" s="215"/>
      <c r="H364" s="222">
        <v>643491764.09</v>
      </c>
    </row>
    <row r="365" spans="2:8" ht="12.75" hidden="1">
      <c r="B365" s="213">
        <v>3310</v>
      </c>
      <c r="C365" s="215"/>
      <c r="D365" s="214">
        <v>121685165.33</v>
      </c>
      <c r="E365" s="214">
        <v>97668659.08</v>
      </c>
      <c r="F365" s="214">
        <v>592819693.64</v>
      </c>
      <c r="G365" s="215"/>
      <c r="H365" s="222">
        <v>616836199.89</v>
      </c>
    </row>
    <row r="366" spans="2:8" ht="12.75" hidden="1">
      <c r="B366" s="217" t="s">
        <v>191</v>
      </c>
      <c r="C366" s="215"/>
      <c r="D366" s="215"/>
      <c r="E366" s="215"/>
      <c r="F366" s="214">
        <v>549973900</v>
      </c>
      <c r="G366" s="215"/>
      <c r="H366" s="222">
        <v>549973900</v>
      </c>
    </row>
    <row r="367" spans="2:8" ht="12.75" hidden="1">
      <c r="B367" s="217" t="s">
        <v>7</v>
      </c>
      <c r="C367" s="215"/>
      <c r="D367" s="214">
        <v>121685165.33</v>
      </c>
      <c r="E367" s="214">
        <v>97668659.08</v>
      </c>
      <c r="F367" s="214">
        <v>42845793.64</v>
      </c>
      <c r="G367" s="215"/>
      <c r="H367" s="222">
        <v>66862299.89</v>
      </c>
    </row>
    <row r="368" spans="2:8" ht="12.75" hidden="1">
      <c r="B368" s="213">
        <v>3390</v>
      </c>
      <c r="C368" s="215"/>
      <c r="D368" s="215"/>
      <c r="E368" s="215"/>
      <c r="F368" s="214">
        <v>26655564.2</v>
      </c>
      <c r="G368" s="215"/>
      <c r="H368" s="222">
        <v>26655564.2</v>
      </c>
    </row>
    <row r="369" spans="2:8" ht="12.75" hidden="1">
      <c r="B369" s="217" t="s">
        <v>8</v>
      </c>
      <c r="C369" s="215"/>
      <c r="D369" s="215"/>
      <c r="E369" s="215"/>
      <c r="F369" s="214">
        <v>26655564.2</v>
      </c>
      <c r="G369" s="215"/>
      <c r="H369" s="222">
        <v>26655564.2</v>
      </c>
    </row>
    <row r="370" spans="2:8" ht="12.75" hidden="1">
      <c r="B370" s="213">
        <v>3500</v>
      </c>
      <c r="C370" s="215"/>
      <c r="D370" s="214">
        <v>197892723.88</v>
      </c>
      <c r="E370" s="215"/>
      <c r="F370" s="215"/>
      <c r="G370" s="215"/>
      <c r="H370" s="222">
        <v>197892723.88</v>
      </c>
    </row>
    <row r="371" spans="2:8" ht="12.75" hidden="1">
      <c r="B371" s="213">
        <v>3510</v>
      </c>
      <c r="C371" s="215"/>
      <c r="D371" s="214">
        <v>197892723.88</v>
      </c>
      <c r="E371" s="215"/>
      <c r="F371" s="215"/>
      <c r="G371" s="215"/>
      <c r="H371" s="222">
        <v>197892723.88</v>
      </c>
    </row>
    <row r="372" spans="2:8" ht="12.75" hidden="1">
      <c r="B372" s="217" t="s">
        <v>10</v>
      </c>
      <c r="C372" s="215"/>
      <c r="D372" s="214">
        <v>197892723.88</v>
      </c>
      <c r="E372" s="215"/>
      <c r="F372" s="215"/>
      <c r="G372" s="215"/>
      <c r="H372" s="222">
        <v>197892723.88</v>
      </c>
    </row>
    <row r="373" spans="2:8" ht="12.75" hidden="1">
      <c r="B373" s="213">
        <v>5400</v>
      </c>
      <c r="C373" s="215"/>
      <c r="D373" s="214">
        <v>23591485833.2</v>
      </c>
      <c r="E373" s="215"/>
      <c r="F373" s="214">
        <v>-23591485833.2</v>
      </c>
      <c r="G373" s="215"/>
      <c r="H373" s="216"/>
    </row>
    <row r="374" spans="2:8" ht="12.75" hidden="1">
      <c r="B374" s="213">
        <v>5480</v>
      </c>
      <c r="C374" s="215"/>
      <c r="D374" s="214">
        <v>23591485833.2</v>
      </c>
      <c r="E374" s="215"/>
      <c r="F374" s="214">
        <v>-23591485833.2</v>
      </c>
      <c r="G374" s="215"/>
      <c r="H374" s="216"/>
    </row>
    <row r="375" spans="2:8" ht="12.75" hidden="1">
      <c r="B375" s="218" t="s">
        <v>330</v>
      </c>
      <c r="C375" s="219">
        <v>1481362009.6</v>
      </c>
      <c r="D375" s="220"/>
      <c r="E375" s="219">
        <v>1129370924.3</v>
      </c>
      <c r="F375" s="219">
        <v>2225154382.1</v>
      </c>
      <c r="G375" s="219">
        <v>385578551.8</v>
      </c>
      <c r="H375" s="221"/>
    </row>
    <row r="376" spans="2:8" ht="12.75" hidden="1">
      <c r="B376" s="210" t="s">
        <v>352</v>
      </c>
      <c r="C376" s="211"/>
      <c r="D376" s="211"/>
      <c r="E376" s="211"/>
      <c r="F376" s="211"/>
      <c r="G376" s="211"/>
      <c r="H376" s="212"/>
    </row>
    <row r="377" spans="2:8" ht="12.75" hidden="1">
      <c r="B377" s="213">
        <v>1200</v>
      </c>
      <c r="C377" s="214">
        <v>40000</v>
      </c>
      <c r="D377" s="215"/>
      <c r="E377" s="214">
        <v>568999.8</v>
      </c>
      <c r="F377" s="214">
        <v>608999.8</v>
      </c>
      <c r="G377" s="215"/>
      <c r="H377" s="216"/>
    </row>
    <row r="378" spans="2:8" ht="12.75" hidden="1">
      <c r="B378" s="213">
        <v>1260</v>
      </c>
      <c r="C378" s="214">
        <v>40000</v>
      </c>
      <c r="D378" s="215"/>
      <c r="E378" s="214">
        <v>568999.8</v>
      </c>
      <c r="F378" s="214">
        <v>608999.8</v>
      </c>
      <c r="G378" s="215"/>
      <c r="H378" s="216"/>
    </row>
    <row r="379" spans="2:8" ht="12.75" hidden="1">
      <c r="B379" s="213">
        <v>3500</v>
      </c>
      <c r="C379" s="215"/>
      <c r="D379" s="232">
        <v>0.01</v>
      </c>
      <c r="E379" s="232">
        <v>0.01</v>
      </c>
      <c r="F379" s="215"/>
      <c r="G379" s="215"/>
      <c r="H379" s="216"/>
    </row>
    <row r="380" spans="2:8" ht="12.75" hidden="1">
      <c r="B380" s="213">
        <v>3510</v>
      </c>
      <c r="C380" s="215"/>
      <c r="D380" s="232">
        <v>0.01</v>
      </c>
      <c r="E380" s="232">
        <v>0.01</v>
      </c>
      <c r="F380" s="215"/>
      <c r="G380" s="215"/>
      <c r="H380" s="216"/>
    </row>
    <row r="381" spans="2:8" ht="12.75" hidden="1">
      <c r="B381" s="217" t="s">
        <v>10</v>
      </c>
      <c r="C381" s="215"/>
      <c r="D381" s="232">
        <v>0.01</v>
      </c>
      <c r="E381" s="232">
        <v>0.01</v>
      </c>
      <c r="F381" s="215"/>
      <c r="G381" s="215"/>
      <c r="H381" s="216"/>
    </row>
    <row r="382" spans="2:8" ht="12.75" hidden="1">
      <c r="B382" s="218" t="s">
        <v>330</v>
      </c>
      <c r="C382" s="219">
        <v>39999.99</v>
      </c>
      <c r="D382" s="220"/>
      <c r="E382" s="219">
        <v>568999.81</v>
      </c>
      <c r="F382" s="219">
        <v>608999.8</v>
      </c>
      <c r="G382" s="220"/>
      <c r="H382" s="221"/>
    </row>
    <row r="383" spans="2:8" ht="24">
      <c r="B383" s="210" t="s">
        <v>320</v>
      </c>
      <c r="C383" s="211"/>
      <c r="D383" s="211"/>
      <c r="E383" s="211"/>
      <c r="F383" s="211"/>
      <c r="G383" s="211"/>
      <c r="H383" s="212"/>
    </row>
    <row r="384" spans="2:8" ht="24" customHeight="1">
      <c r="B384" s="213">
        <v>1200</v>
      </c>
      <c r="C384" s="214">
        <v>74607033</v>
      </c>
      <c r="D384" s="215"/>
      <c r="E384" s="215"/>
      <c r="F384" s="215"/>
      <c r="G384" s="214">
        <v>74607033</v>
      </c>
      <c r="H384" s="216"/>
    </row>
    <row r="385" spans="2:8" ht="12.75" customHeight="1">
      <c r="B385" s="213">
        <v>1210</v>
      </c>
      <c r="C385" s="214">
        <v>385171</v>
      </c>
      <c r="D385" s="215"/>
      <c r="E385" s="215"/>
      <c r="F385" s="215"/>
      <c r="G385" s="214">
        <v>385171</v>
      </c>
      <c r="H385" s="216"/>
    </row>
    <row r="386" spans="2:8" ht="12.75" customHeight="1">
      <c r="B386" s="217" t="s">
        <v>187</v>
      </c>
      <c r="C386" s="214">
        <v>385171</v>
      </c>
      <c r="D386" s="215"/>
      <c r="E386" s="215"/>
      <c r="F386" s="215"/>
      <c r="G386" s="214">
        <v>385171</v>
      </c>
      <c r="H386" s="216"/>
    </row>
    <row r="387" spans="2:8" ht="12.75" customHeight="1">
      <c r="B387" s="213">
        <v>1260</v>
      </c>
      <c r="C387" s="214">
        <v>694710</v>
      </c>
      <c r="D387" s="215"/>
      <c r="E387" s="215"/>
      <c r="F387" s="215"/>
      <c r="G387" s="214">
        <v>694710</v>
      </c>
      <c r="H387" s="216"/>
    </row>
    <row r="388" spans="2:8" ht="12.75" customHeight="1">
      <c r="B388" s="213">
        <v>1280</v>
      </c>
      <c r="C388" s="214">
        <v>73527152</v>
      </c>
      <c r="D388" s="215"/>
      <c r="E388" s="215"/>
      <c r="F388" s="215"/>
      <c r="G388" s="214">
        <v>73527152</v>
      </c>
      <c r="H388" s="216"/>
    </row>
    <row r="389" spans="2:8" ht="12.75" customHeight="1">
      <c r="B389" s="217" t="s">
        <v>4</v>
      </c>
      <c r="C389" s="214">
        <v>73527152</v>
      </c>
      <c r="D389" s="215"/>
      <c r="E389" s="215"/>
      <c r="F389" s="215"/>
      <c r="G389" s="214">
        <v>73527152</v>
      </c>
      <c r="H389" s="216"/>
    </row>
    <row r="390" spans="2:8" ht="12.75" customHeight="1">
      <c r="B390" s="213">
        <v>3300</v>
      </c>
      <c r="C390" s="215"/>
      <c r="D390" s="214">
        <v>13137722.43</v>
      </c>
      <c r="E390" s="215"/>
      <c r="F390" s="215"/>
      <c r="G390" s="215"/>
      <c r="H390" s="222">
        <v>13137722.43</v>
      </c>
    </row>
    <row r="391" spans="2:8" ht="12.75" customHeight="1">
      <c r="B391" s="213">
        <v>3310</v>
      </c>
      <c r="C391" s="215"/>
      <c r="D391" s="214">
        <v>13137722.43</v>
      </c>
      <c r="E391" s="215"/>
      <c r="F391" s="215"/>
      <c r="G391" s="215"/>
      <c r="H391" s="222">
        <v>13137722.43</v>
      </c>
    </row>
    <row r="392" spans="2:8" ht="12.75" customHeight="1">
      <c r="B392" s="217" t="s">
        <v>191</v>
      </c>
      <c r="C392" s="215"/>
      <c r="D392" s="214">
        <v>13000000</v>
      </c>
      <c r="E392" s="215"/>
      <c r="F392" s="215"/>
      <c r="G392" s="215"/>
      <c r="H392" s="222">
        <v>13000000</v>
      </c>
    </row>
    <row r="393" spans="2:8" ht="12.75" customHeight="1">
      <c r="B393" s="217" t="s">
        <v>7</v>
      </c>
      <c r="C393" s="215"/>
      <c r="D393" s="214">
        <v>137722.43</v>
      </c>
      <c r="E393" s="215"/>
      <c r="F393" s="215"/>
      <c r="G393" s="215"/>
      <c r="H393" s="222">
        <v>137722.43</v>
      </c>
    </row>
    <row r="394" spans="2:8" ht="12.75" customHeight="1">
      <c r="B394" s="213">
        <v>3500</v>
      </c>
      <c r="C394" s="215"/>
      <c r="D394" s="214">
        <v>2104522</v>
      </c>
      <c r="E394" s="215"/>
      <c r="F394" s="215"/>
      <c r="G394" s="215"/>
      <c r="H394" s="222">
        <v>2104522</v>
      </c>
    </row>
    <row r="395" spans="2:8" ht="12.75" customHeight="1">
      <c r="B395" s="213">
        <v>3510</v>
      </c>
      <c r="C395" s="215"/>
      <c r="D395" s="214">
        <v>2104522</v>
      </c>
      <c r="E395" s="215"/>
      <c r="F395" s="215"/>
      <c r="G395" s="215"/>
      <c r="H395" s="222">
        <v>2104522</v>
      </c>
    </row>
    <row r="396" spans="2:8" ht="12.75" customHeight="1">
      <c r="B396" s="217" t="s">
        <v>10</v>
      </c>
      <c r="C396" s="215"/>
      <c r="D396" s="214">
        <v>2104522</v>
      </c>
      <c r="E396" s="215"/>
      <c r="F396" s="215"/>
      <c r="G396" s="215"/>
      <c r="H396" s="222">
        <v>2104522</v>
      </c>
    </row>
    <row r="397" spans="2:8" ht="12.75" customHeight="1">
      <c r="B397" s="218" t="s">
        <v>330</v>
      </c>
      <c r="C397" s="219">
        <v>59364788.57</v>
      </c>
      <c r="D397" s="220"/>
      <c r="E397" s="220"/>
      <c r="F397" s="220"/>
      <c r="G397" s="219">
        <v>59364788.57</v>
      </c>
      <c r="H397" s="221"/>
    </row>
    <row r="398" spans="2:8" ht="12.75" customHeight="1">
      <c r="B398" s="210" t="s">
        <v>319</v>
      </c>
      <c r="C398" s="211"/>
      <c r="D398" s="211"/>
      <c r="E398" s="211"/>
      <c r="F398" s="211"/>
      <c r="G398" s="211"/>
      <c r="H398" s="212"/>
    </row>
    <row r="399" spans="2:8" ht="12.75" customHeight="1">
      <c r="B399" s="213">
        <v>3300</v>
      </c>
      <c r="C399" s="215"/>
      <c r="D399" s="214">
        <v>525780</v>
      </c>
      <c r="E399" s="215"/>
      <c r="F399" s="215"/>
      <c r="G399" s="215"/>
      <c r="H399" s="222">
        <v>525780</v>
      </c>
    </row>
    <row r="400" spans="2:8" ht="12.75" customHeight="1">
      <c r="B400" s="213">
        <v>3310</v>
      </c>
      <c r="C400" s="215"/>
      <c r="D400" s="214">
        <v>525780</v>
      </c>
      <c r="E400" s="215"/>
      <c r="F400" s="215"/>
      <c r="G400" s="215"/>
      <c r="H400" s="222">
        <v>525780</v>
      </c>
    </row>
    <row r="401" spans="2:8" ht="12.75" customHeight="1">
      <c r="B401" s="217" t="s">
        <v>7</v>
      </c>
      <c r="C401" s="215"/>
      <c r="D401" s="214">
        <v>525780</v>
      </c>
      <c r="E401" s="215"/>
      <c r="F401" s="215"/>
      <c r="G401" s="215"/>
      <c r="H401" s="222">
        <v>525780</v>
      </c>
    </row>
    <row r="402" spans="2:8" ht="12.75" customHeight="1">
      <c r="B402" s="218" t="s">
        <v>330</v>
      </c>
      <c r="C402" s="220"/>
      <c r="D402" s="219">
        <v>525780</v>
      </c>
      <c r="E402" s="220"/>
      <c r="F402" s="220"/>
      <c r="G402" s="220"/>
      <c r="H402" s="229">
        <v>525780</v>
      </c>
    </row>
    <row r="403" spans="2:8" ht="12.75" customHeight="1" hidden="1">
      <c r="B403" s="210" t="s">
        <v>353</v>
      </c>
      <c r="C403" s="211"/>
      <c r="D403" s="211"/>
      <c r="E403" s="211"/>
      <c r="F403" s="211"/>
      <c r="G403" s="211"/>
      <c r="H403" s="212"/>
    </row>
    <row r="404" spans="2:8" ht="12.75" customHeight="1" hidden="1">
      <c r="B404" s="213">
        <v>1200</v>
      </c>
      <c r="C404" s="214">
        <v>5840000</v>
      </c>
      <c r="D404" s="215"/>
      <c r="E404" s="215"/>
      <c r="F404" s="215"/>
      <c r="G404" s="214">
        <v>5840000</v>
      </c>
      <c r="H404" s="216"/>
    </row>
    <row r="405" spans="2:8" ht="12.75" customHeight="1" hidden="1">
      <c r="B405" s="213">
        <v>1280</v>
      </c>
      <c r="C405" s="214">
        <v>5840000</v>
      </c>
      <c r="D405" s="215"/>
      <c r="E405" s="215"/>
      <c r="F405" s="215"/>
      <c r="G405" s="214">
        <v>5840000</v>
      </c>
      <c r="H405" s="216"/>
    </row>
    <row r="406" spans="2:8" ht="12.75" customHeight="1" hidden="1">
      <c r="B406" s="217" t="s">
        <v>4</v>
      </c>
      <c r="C406" s="214">
        <v>5840000</v>
      </c>
      <c r="D406" s="215"/>
      <c r="E406" s="215"/>
      <c r="F406" s="215"/>
      <c r="G406" s="214">
        <v>5840000</v>
      </c>
      <c r="H406" s="216"/>
    </row>
    <row r="407" spans="2:8" ht="12.75" customHeight="1" hidden="1">
      <c r="B407" s="213">
        <v>1600</v>
      </c>
      <c r="C407" s="214">
        <v>8661910.05</v>
      </c>
      <c r="D407" s="215"/>
      <c r="E407" s="214">
        <v>1792366528.1299999</v>
      </c>
      <c r="F407" s="214">
        <v>1800008155.38</v>
      </c>
      <c r="G407" s="214">
        <v>1020282.8</v>
      </c>
      <c r="H407" s="216"/>
    </row>
    <row r="408" spans="2:8" ht="12.75" customHeight="1" hidden="1">
      <c r="B408" s="213">
        <v>1610</v>
      </c>
      <c r="C408" s="214">
        <v>-480000</v>
      </c>
      <c r="D408" s="215"/>
      <c r="E408" s="214">
        <v>1792366528.1299999</v>
      </c>
      <c r="F408" s="214">
        <v>1792935753.33</v>
      </c>
      <c r="G408" s="214">
        <v>-1049225.2</v>
      </c>
      <c r="H408" s="216"/>
    </row>
    <row r="409" spans="2:8" ht="12.75" customHeight="1" hidden="1">
      <c r="B409" s="217" t="s">
        <v>198</v>
      </c>
      <c r="C409" s="214">
        <v>-480000</v>
      </c>
      <c r="D409" s="215"/>
      <c r="E409" s="214">
        <v>1792366528.1299999</v>
      </c>
      <c r="F409" s="214">
        <v>1792935753.33</v>
      </c>
      <c r="G409" s="214">
        <v>-1049225.2</v>
      </c>
      <c r="H409" s="216"/>
    </row>
    <row r="410" spans="2:8" ht="12.75" customHeight="1" hidden="1">
      <c r="B410" s="213">
        <v>1620</v>
      </c>
      <c r="C410" s="214">
        <v>9141910.05</v>
      </c>
      <c r="D410" s="215"/>
      <c r="E410" s="215"/>
      <c r="F410" s="214">
        <v>7072402.05</v>
      </c>
      <c r="G410" s="214">
        <v>2069508</v>
      </c>
      <c r="H410" s="216"/>
    </row>
    <row r="411" spans="2:8" ht="12.75" customHeight="1" hidden="1">
      <c r="B411" s="217" t="s">
        <v>190</v>
      </c>
      <c r="C411" s="214">
        <v>9141910.05</v>
      </c>
      <c r="D411" s="215"/>
      <c r="E411" s="215"/>
      <c r="F411" s="214">
        <v>7072402.05</v>
      </c>
      <c r="G411" s="214">
        <v>2069508</v>
      </c>
      <c r="H411" s="216"/>
    </row>
    <row r="412" spans="2:8" ht="12.75" customHeight="1" hidden="1">
      <c r="B412" s="213">
        <v>3000</v>
      </c>
      <c r="C412" s="215"/>
      <c r="D412" s="215"/>
      <c r="E412" s="214">
        <v>5262367.19</v>
      </c>
      <c r="F412" s="214">
        <v>5262367.19</v>
      </c>
      <c r="G412" s="215"/>
      <c r="H412" s="216"/>
    </row>
    <row r="413" spans="2:8" ht="12.75" customHeight="1" hidden="1">
      <c r="B413" s="213">
        <v>3040</v>
      </c>
      <c r="C413" s="215"/>
      <c r="D413" s="215"/>
      <c r="E413" s="214">
        <v>5262367.19</v>
      </c>
      <c r="F413" s="214">
        <v>5262367.19</v>
      </c>
      <c r="G413" s="215"/>
      <c r="H413" s="216"/>
    </row>
    <row r="414" spans="2:8" ht="12.75" customHeight="1" hidden="1">
      <c r="B414" s="217" t="s">
        <v>214</v>
      </c>
      <c r="C414" s="215"/>
      <c r="D414" s="215"/>
      <c r="E414" s="214">
        <v>5262367.19</v>
      </c>
      <c r="F414" s="214">
        <v>5262367.19</v>
      </c>
      <c r="G414" s="215"/>
      <c r="H414" s="216"/>
    </row>
    <row r="415" spans="2:8" ht="13.5" customHeight="1" hidden="1">
      <c r="B415" s="213">
        <v>3300</v>
      </c>
      <c r="C415" s="215"/>
      <c r="D415" s="214">
        <v>3175005.25</v>
      </c>
      <c r="E415" s="214">
        <v>940795809.02</v>
      </c>
      <c r="F415" s="214">
        <v>1012576384.08</v>
      </c>
      <c r="G415" s="215"/>
      <c r="H415" s="222">
        <v>74955580.31</v>
      </c>
    </row>
    <row r="416" spans="2:8" ht="13.5" customHeight="1" hidden="1">
      <c r="B416" s="213">
        <v>3380</v>
      </c>
      <c r="C416" s="215"/>
      <c r="D416" s="214">
        <v>3175005.25</v>
      </c>
      <c r="E416" s="214">
        <v>143656150</v>
      </c>
      <c r="F416" s="214">
        <v>215436725.06</v>
      </c>
      <c r="G416" s="215"/>
      <c r="H416" s="222">
        <v>74955580.31</v>
      </c>
    </row>
    <row r="417" spans="2:8" ht="12.75" hidden="1">
      <c r="B417" s="217" t="s">
        <v>202</v>
      </c>
      <c r="C417" s="215"/>
      <c r="D417" s="214">
        <v>3175005.25</v>
      </c>
      <c r="E417" s="214">
        <v>143656150</v>
      </c>
      <c r="F417" s="214">
        <v>215436725.06</v>
      </c>
      <c r="G417" s="215"/>
      <c r="H417" s="222">
        <v>74955580.31</v>
      </c>
    </row>
    <row r="418" spans="2:8" ht="12.75" hidden="1">
      <c r="B418" s="213">
        <v>3390</v>
      </c>
      <c r="C418" s="215"/>
      <c r="D418" s="215"/>
      <c r="E418" s="214">
        <v>797139659.02</v>
      </c>
      <c r="F418" s="214">
        <v>797139659.02</v>
      </c>
      <c r="G418" s="215"/>
      <c r="H418" s="216"/>
    </row>
    <row r="419" spans="2:8" ht="12.75" hidden="1">
      <c r="B419" s="217" t="s">
        <v>192</v>
      </c>
      <c r="C419" s="215"/>
      <c r="D419" s="215"/>
      <c r="E419" s="214">
        <v>797139659.02</v>
      </c>
      <c r="F419" s="214">
        <v>797139659.02</v>
      </c>
      <c r="G419" s="215"/>
      <c r="H419" s="216"/>
    </row>
    <row r="420" spans="2:8" ht="12.75" hidden="1">
      <c r="B420" s="213">
        <v>3500</v>
      </c>
      <c r="C420" s="215"/>
      <c r="D420" s="214">
        <v>13433924.62</v>
      </c>
      <c r="E420" s="214">
        <v>-44071.92</v>
      </c>
      <c r="F420" s="214">
        <v>-7865003.38</v>
      </c>
      <c r="G420" s="215"/>
      <c r="H420" s="222">
        <v>5612993.16</v>
      </c>
    </row>
    <row r="421" spans="2:8" ht="12.75" hidden="1">
      <c r="B421" s="213">
        <v>3520</v>
      </c>
      <c r="C421" s="215"/>
      <c r="D421" s="214">
        <v>13433924.62</v>
      </c>
      <c r="E421" s="214">
        <v>-44071.92</v>
      </c>
      <c r="F421" s="214">
        <v>-7865003.38</v>
      </c>
      <c r="G421" s="215"/>
      <c r="H421" s="222">
        <v>5612993.16</v>
      </c>
    </row>
    <row r="422" spans="2:8" ht="12.75" hidden="1">
      <c r="B422" s="213">
        <v>4000</v>
      </c>
      <c r="C422" s="215"/>
      <c r="D422" s="214">
        <v>3055486796.41</v>
      </c>
      <c r="E422" s="214">
        <v>5127824.97</v>
      </c>
      <c r="F422" s="214">
        <v>19955928.08</v>
      </c>
      <c r="G422" s="215"/>
      <c r="H422" s="222">
        <v>3070314899.52</v>
      </c>
    </row>
    <row r="423" spans="2:8" ht="12.75" hidden="1">
      <c r="B423" s="213">
        <v>4030</v>
      </c>
      <c r="C423" s="215"/>
      <c r="D423" s="214">
        <v>3055486796.41</v>
      </c>
      <c r="E423" s="214">
        <v>5127824.97</v>
      </c>
      <c r="F423" s="214">
        <v>19955928.08</v>
      </c>
      <c r="G423" s="215"/>
      <c r="H423" s="222">
        <v>3070314899.52</v>
      </c>
    </row>
    <row r="424" spans="2:8" ht="12.75" hidden="1">
      <c r="B424" s="217" t="s">
        <v>203</v>
      </c>
      <c r="C424" s="215"/>
      <c r="D424" s="214">
        <v>47586796.41</v>
      </c>
      <c r="E424" s="214">
        <v>-134542.22</v>
      </c>
      <c r="F424" s="214">
        <v>-44071.92</v>
      </c>
      <c r="G424" s="215"/>
      <c r="H424" s="222">
        <v>47677266.71</v>
      </c>
    </row>
    <row r="425" spans="2:8" ht="12.75" hidden="1">
      <c r="B425" s="217" t="s">
        <v>204</v>
      </c>
      <c r="C425" s="215"/>
      <c r="D425" s="214">
        <v>3007900000</v>
      </c>
      <c r="E425" s="214">
        <v>5262367.19</v>
      </c>
      <c r="F425" s="214">
        <v>20000000</v>
      </c>
      <c r="G425" s="215"/>
      <c r="H425" s="222">
        <v>3022637632.81</v>
      </c>
    </row>
    <row r="426" spans="2:8" ht="12.75" hidden="1">
      <c r="B426" s="213">
        <v>5000</v>
      </c>
      <c r="C426" s="215"/>
      <c r="D426" s="214">
        <v>198920000</v>
      </c>
      <c r="E426" s="215"/>
      <c r="F426" s="215"/>
      <c r="G426" s="215"/>
      <c r="H426" s="222">
        <v>198920000</v>
      </c>
    </row>
    <row r="427" spans="2:8" ht="12.75" hidden="1">
      <c r="B427" s="223" t="s">
        <v>332</v>
      </c>
      <c r="C427" s="215"/>
      <c r="D427" s="215"/>
      <c r="E427" s="215"/>
      <c r="F427" s="215"/>
      <c r="G427" s="215"/>
      <c r="H427" s="216"/>
    </row>
    <row r="428" spans="2:8" ht="12.75" hidden="1">
      <c r="B428" s="213">
        <v>5020</v>
      </c>
      <c r="C428" s="215"/>
      <c r="D428" s="214">
        <v>198920000</v>
      </c>
      <c r="E428" s="215"/>
      <c r="F428" s="215"/>
      <c r="G428" s="215"/>
      <c r="H428" s="222">
        <v>198920000</v>
      </c>
    </row>
    <row r="429" spans="2:8" ht="12.75" hidden="1">
      <c r="B429" s="223" t="s">
        <v>332</v>
      </c>
      <c r="C429" s="215"/>
      <c r="D429" s="215"/>
      <c r="E429" s="215"/>
      <c r="F429" s="215"/>
      <c r="G429" s="215"/>
      <c r="H429" s="216"/>
    </row>
    <row r="430" spans="2:8" ht="12.75" hidden="1">
      <c r="B430" s="213">
        <v>7300</v>
      </c>
      <c r="C430" s="215"/>
      <c r="D430" s="215"/>
      <c r="E430" s="214">
        <v>215436725.06</v>
      </c>
      <c r="F430" s="215"/>
      <c r="G430" s="215"/>
      <c r="H430" s="216"/>
    </row>
    <row r="431" spans="2:8" ht="12.75" hidden="1">
      <c r="B431" s="213">
        <v>7310</v>
      </c>
      <c r="C431" s="215"/>
      <c r="D431" s="215"/>
      <c r="E431" s="214">
        <v>215436725.06</v>
      </c>
      <c r="F431" s="215"/>
      <c r="G431" s="215"/>
      <c r="H431" s="216"/>
    </row>
    <row r="432" spans="2:8" ht="12.75" hidden="1">
      <c r="B432" s="217" t="s">
        <v>201</v>
      </c>
      <c r="C432" s="215"/>
      <c r="D432" s="215"/>
      <c r="E432" s="214">
        <v>215436725.06</v>
      </c>
      <c r="F432" s="215"/>
      <c r="G432" s="215"/>
      <c r="H432" s="216"/>
    </row>
    <row r="433" spans="2:8" ht="12.75" hidden="1">
      <c r="B433" s="218" t="s">
        <v>330</v>
      </c>
      <c r="C433" s="220"/>
      <c r="D433" s="219">
        <v>3256513816.23</v>
      </c>
      <c r="E433" s="219">
        <v>2958945182.45</v>
      </c>
      <c r="F433" s="219">
        <v>2829937831.35</v>
      </c>
      <c r="G433" s="220"/>
      <c r="H433" s="229">
        <v>3342943190.19</v>
      </c>
    </row>
    <row r="434" spans="2:8" ht="13.5" hidden="1" thickBot="1">
      <c r="B434" s="224" t="s">
        <v>333</v>
      </c>
      <c r="C434" s="225"/>
      <c r="D434" s="225"/>
      <c r="E434" s="225"/>
      <c r="F434" s="225"/>
      <c r="G434" s="225"/>
      <c r="H434" s="226"/>
    </row>
    <row r="435" spans="2:8" ht="13.5" hidden="1" thickBot="1">
      <c r="B435" s="238" t="s">
        <v>330</v>
      </c>
      <c r="C435" s="239">
        <v>1023196744.74</v>
      </c>
      <c r="D435" s="240"/>
      <c r="E435" s="241">
        <v>17602627699.29</v>
      </c>
      <c r="F435" s="241">
        <v>17289650383.68</v>
      </c>
      <c r="G435" s="241">
        <v>1336174060.3500001</v>
      </c>
      <c r="H435" s="242"/>
    </row>
    <row r="436" spans="2:8" ht="12.75">
      <c r="B436" s="199"/>
      <c r="C436" s="199"/>
      <c r="D436" s="199"/>
      <c r="E436" s="199"/>
      <c r="F436" s="199"/>
      <c r="G436" s="199"/>
      <c r="H436" s="199"/>
    </row>
    <row r="437" spans="2:8" ht="12.75">
      <c r="B437" s="199"/>
      <c r="C437" s="199"/>
      <c r="D437" s="199"/>
      <c r="E437" s="199"/>
      <c r="F437" s="199"/>
      <c r="G437" s="199"/>
      <c r="H437" s="199"/>
    </row>
    <row r="438" spans="2:8" ht="12.75">
      <c r="B438" s="199"/>
      <c r="C438" s="199"/>
      <c r="D438" s="199"/>
      <c r="E438" s="199"/>
      <c r="F438" s="199"/>
      <c r="G438" s="199"/>
      <c r="H438" s="199"/>
    </row>
    <row r="439" spans="2:8" ht="12.75">
      <c r="B439" s="199"/>
      <c r="C439" s="199"/>
      <c r="D439" s="199"/>
      <c r="E439" s="199"/>
      <c r="F439" s="199"/>
      <c r="G439" s="199"/>
      <c r="H439" s="199"/>
    </row>
    <row r="440" spans="2:8" ht="12.75">
      <c r="B440" s="199"/>
      <c r="C440" s="199"/>
      <c r="D440" s="199"/>
      <c r="E440" s="199"/>
      <c r="F440" s="199"/>
      <c r="G440" s="199"/>
      <c r="H440" s="199"/>
    </row>
    <row r="441" spans="2:8" ht="12.75">
      <c r="B441" s="199"/>
      <c r="C441" s="199"/>
      <c r="D441" s="199"/>
      <c r="E441" s="199"/>
      <c r="F441" s="199"/>
      <c r="G441" s="199"/>
      <c r="H441" s="199"/>
    </row>
    <row r="442" spans="2:8" ht="12.75">
      <c r="B442" s="199"/>
      <c r="C442" s="199"/>
      <c r="D442" s="199"/>
      <c r="E442" s="199"/>
      <c r="F442" s="199"/>
      <c r="G442" s="199"/>
      <c r="H442" s="199"/>
    </row>
    <row r="443" spans="2:8" ht="12.75">
      <c r="B443" s="199"/>
      <c r="C443" s="199"/>
      <c r="D443" s="199"/>
      <c r="E443" s="199"/>
      <c r="F443" s="199"/>
      <c r="G443" s="199"/>
      <c r="H443" s="199"/>
    </row>
    <row r="444" spans="2:8" ht="12.75">
      <c r="B444" s="199"/>
      <c r="C444" s="199"/>
      <c r="D444" s="199"/>
      <c r="E444" s="199"/>
      <c r="F444" s="199"/>
      <c r="G444" s="199"/>
      <c r="H444" s="199"/>
    </row>
    <row r="445" spans="2:8" ht="12.75">
      <c r="B445" s="199"/>
      <c r="C445" s="199"/>
      <c r="D445" s="199"/>
      <c r="E445" s="199"/>
      <c r="F445" s="199"/>
      <c r="G445" s="199"/>
      <c r="H445" s="199"/>
    </row>
    <row r="446" spans="2:8" ht="12.75">
      <c r="B446" s="199"/>
      <c r="C446" s="199"/>
      <c r="D446" s="199"/>
      <c r="E446" s="199"/>
      <c r="F446" s="199"/>
      <c r="G446" s="199"/>
      <c r="H446" s="199"/>
    </row>
    <row r="447" spans="2:8" ht="12.75">
      <c r="B447" s="199"/>
      <c r="C447" s="199"/>
      <c r="D447" s="199"/>
      <c r="E447" s="199"/>
      <c r="F447" s="199"/>
      <c r="G447" s="199"/>
      <c r="H447" s="199"/>
    </row>
    <row r="448" spans="2:8" ht="12.75">
      <c r="B448" s="199"/>
      <c r="C448" s="199"/>
      <c r="D448" s="199"/>
      <c r="E448" s="199"/>
      <c r="F448" s="199"/>
      <c r="G448" s="199"/>
      <c r="H448" s="199"/>
    </row>
    <row r="449" spans="2:8" ht="12.75">
      <c r="B449" s="199"/>
      <c r="C449" s="199"/>
      <c r="D449" s="199"/>
      <c r="E449" s="199"/>
      <c r="F449" s="199"/>
      <c r="G449" s="199"/>
      <c r="H449" s="199"/>
    </row>
    <row r="450" spans="2:8" ht="12.75">
      <c r="B450" s="199"/>
      <c r="C450" s="199"/>
      <c r="D450" s="199"/>
      <c r="E450" s="199"/>
      <c r="F450" s="199"/>
      <c r="G450" s="199"/>
      <c r="H450" s="199"/>
    </row>
    <row r="451" spans="2:8" ht="12.75">
      <c r="B451" s="199"/>
      <c r="C451" s="199"/>
      <c r="D451" s="199"/>
      <c r="E451" s="199"/>
      <c r="F451" s="199"/>
      <c r="G451" s="199"/>
      <c r="H451" s="199"/>
    </row>
    <row r="452" spans="2:8" ht="12.75">
      <c r="B452" s="199"/>
      <c r="C452" s="199"/>
      <c r="D452" s="199"/>
      <c r="E452" s="199"/>
      <c r="F452" s="199"/>
      <c r="G452" s="199"/>
      <c r="H452" s="199"/>
    </row>
    <row r="453" spans="2:8" ht="12.75">
      <c r="B453" s="199"/>
      <c r="C453" s="199"/>
      <c r="D453" s="199"/>
      <c r="E453" s="199"/>
      <c r="F453" s="199"/>
      <c r="G453" s="199"/>
      <c r="H453" s="199"/>
    </row>
    <row r="454" spans="2:8" ht="12.75">
      <c r="B454" s="199"/>
      <c r="C454" s="199"/>
      <c r="D454" s="199"/>
      <c r="E454" s="199"/>
      <c r="F454" s="199"/>
      <c r="G454" s="199"/>
      <c r="H454" s="199"/>
    </row>
    <row r="455" spans="2:8" ht="12.75">
      <c r="B455" s="199"/>
      <c r="C455" s="199"/>
      <c r="D455" s="199"/>
      <c r="E455" s="199"/>
      <c r="F455" s="199"/>
      <c r="G455" s="199"/>
      <c r="H455" s="199"/>
    </row>
    <row r="456" spans="2:8" ht="12.75">
      <c r="B456" s="199"/>
      <c r="C456" s="199"/>
      <c r="D456" s="199"/>
      <c r="E456" s="199"/>
      <c r="F456" s="199"/>
      <c r="G456" s="199"/>
      <c r="H456" s="199"/>
    </row>
    <row r="457" spans="2:8" ht="12.75">
      <c r="B457" s="199"/>
      <c r="C457" s="199"/>
      <c r="D457" s="199"/>
      <c r="E457" s="199"/>
      <c r="F457" s="199"/>
      <c r="G457" s="199"/>
      <c r="H457" s="199"/>
    </row>
    <row r="458" spans="2:8" ht="12.75">
      <c r="B458" s="199"/>
      <c r="C458" s="199"/>
      <c r="D458" s="199"/>
      <c r="E458" s="199"/>
      <c r="F458" s="199"/>
      <c r="G458" s="199"/>
      <c r="H458" s="199"/>
    </row>
    <row r="459" spans="2:8" ht="12.75">
      <c r="B459" s="199"/>
      <c r="C459" s="199"/>
      <c r="D459" s="199"/>
      <c r="E459" s="199"/>
      <c r="F459" s="199"/>
      <c r="G459" s="199"/>
      <c r="H459" s="199"/>
    </row>
    <row r="460" spans="2:8" ht="12.75">
      <c r="B460" s="199"/>
      <c r="C460" s="199"/>
      <c r="D460" s="199"/>
      <c r="E460" s="199"/>
      <c r="F460" s="199"/>
      <c r="G460" s="199"/>
      <c r="H460" s="199"/>
    </row>
    <row r="461" spans="2:8" ht="12.75">
      <c r="B461" s="199"/>
      <c r="C461" s="199"/>
      <c r="D461" s="199"/>
      <c r="E461" s="199"/>
      <c r="F461" s="199"/>
      <c r="G461" s="199"/>
      <c r="H461" s="199"/>
    </row>
    <row r="462" spans="2:8" ht="12.75">
      <c r="B462" s="199"/>
      <c r="C462" s="199"/>
      <c r="D462" s="199"/>
      <c r="E462" s="199"/>
      <c r="F462" s="199"/>
      <c r="G462" s="199"/>
      <c r="H462" s="199"/>
    </row>
    <row r="463" spans="2:8" ht="12.75">
      <c r="B463" s="199"/>
      <c r="C463" s="199"/>
      <c r="D463" s="199"/>
      <c r="E463" s="199"/>
      <c r="F463" s="199"/>
      <c r="G463" s="199"/>
      <c r="H463" s="199"/>
    </row>
    <row r="464" spans="2:8" ht="12.75">
      <c r="B464" s="199"/>
      <c r="C464" s="199"/>
      <c r="D464" s="199"/>
      <c r="E464" s="199"/>
      <c r="F464" s="199"/>
      <c r="G464" s="199"/>
      <c r="H464" s="199"/>
    </row>
    <row r="465" spans="2:8" ht="12.75">
      <c r="B465" s="199"/>
      <c r="C465" s="199"/>
      <c r="D465" s="199"/>
      <c r="E465" s="199"/>
      <c r="F465" s="199"/>
      <c r="G465" s="199"/>
      <c r="H465" s="199"/>
    </row>
    <row r="466" spans="2:8" ht="12.75">
      <c r="B466" s="199"/>
      <c r="C466" s="199"/>
      <c r="D466" s="199"/>
      <c r="E466" s="199"/>
      <c r="F466" s="199"/>
      <c r="G466" s="199"/>
      <c r="H466" s="199"/>
    </row>
    <row r="467" spans="2:8" ht="12.75">
      <c r="B467" s="199"/>
      <c r="C467" s="199"/>
      <c r="D467" s="199"/>
      <c r="E467" s="199"/>
      <c r="F467" s="199"/>
      <c r="G467" s="199"/>
      <c r="H467" s="199"/>
    </row>
    <row r="468" spans="2:8" ht="12.75">
      <c r="B468" s="199"/>
      <c r="C468" s="199"/>
      <c r="D468" s="199"/>
      <c r="E468" s="199"/>
      <c r="F468" s="199"/>
      <c r="G468" s="199"/>
      <c r="H468" s="199"/>
    </row>
    <row r="469" spans="2:8" ht="12.75">
      <c r="B469" s="199"/>
      <c r="C469" s="199"/>
      <c r="D469" s="199"/>
      <c r="E469" s="199"/>
      <c r="F469" s="199"/>
      <c r="G469" s="199"/>
      <c r="H469" s="199"/>
    </row>
    <row r="470" spans="2:8" ht="12.75">
      <c r="B470" s="199"/>
      <c r="C470" s="199"/>
      <c r="D470" s="199"/>
      <c r="E470" s="199"/>
      <c r="F470" s="199"/>
      <c r="G470" s="199"/>
      <c r="H470" s="199"/>
    </row>
    <row r="471" spans="2:8" ht="12.75">
      <c r="B471" s="199"/>
      <c r="C471" s="199"/>
      <c r="D471" s="199"/>
      <c r="E471" s="199"/>
      <c r="F471" s="199"/>
      <c r="G471" s="199"/>
      <c r="H471" s="199"/>
    </row>
    <row r="472" spans="2:8" ht="12.75">
      <c r="B472" s="199"/>
      <c r="C472" s="199"/>
      <c r="D472" s="199"/>
      <c r="E472" s="199"/>
      <c r="F472" s="199"/>
      <c r="G472" s="199"/>
      <c r="H472" s="199"/>
    </row>
    <row r="473" spans="2:8" ht="12.75">
      <c r="B473" s="199"/>
      <c r="C473" s="199"/>
      <c r="D473" s="199"/>
      <c r="E473" s="199"/>
      <c r="F473" s="199"/>
      <c r="G473" s="199"/>
      <c r="H473" s="199"/>
    </row>
    <row r="474" spans="2:8" ht="12.75">
      <c r="B474" s="199"/>
      <c r="C474" s="199"/>
      <c r="D474" s="199"/>
      <c r="E474" s="199"/>
      <c r="F474" s="199"/>
      <c r="G474" s="199"/>
      <c r="H474" s="199"/>
    </row>
    <row r="475" spans="2:8" ht="12.75">
      <c r="B475" s="199"/>
      <c r="C475" s="199"/>
      <c r="D475" s="199"/>
      <c r="E475" s="199"/>
      <c r="F475" s="199"/>
      <c r="G475" s="199"/>
      <c r="H475" s="199"/>
    </row>
    <row r="476" spans="2:8" ht="12.75">
      <c r="B476" s="199"/>
      <c r="C476" s="199"/>
      <c r="D476" s="199"/>
      <c r="E476" s="199"/>
      <c r="F476" s="199"/>
      <c r="G476" s="199"/>
      <c r="H476" s="199"/>
    </row>
    <row r="477" spans="2:8" ht="12.75">
      <c r="B477" s="199"/>
      <c r="C477" s="199"/>
      <c r="D477" s="199"/>
      <c r="E477" s="199"/>
      <c r="F477" s="199"/>
      <c r="G477" s="199"/>
      <c r="H477" s="199"/>
    </row>
    <row r="478" spans="2:8" ht="12.75">
      <c r="B478" s="199"/>
      <c r="C478" s="199"/>
      <c r="D478" s="199"/>
      <c r="E478" s="199"/>
      <c r="F478" s="199"/>
      <c r="G478" s="199"/>
      <c r="H478" s="199"/>
    </row>
    <row r="479" spans="2:8" ht="12.75">
      <c r="B479" s="199"/>
      <c r="C479" s="199"/>
      <c r="D479" s="199"/>
      <c r="E479" s="199"/>
      <c r="F479" s="199"/>
      <c r="G479" s="199"/>
      <c r="H479" s="199"/>
    </row>
    <row r="480" spans="2:8" ht="12.75">
      <c r="B480" s="199"/>
      <c r="C480" s="199"/>
      <c r="D480" s="199"/>
      <c r="E480" s="199"/>
      <c r="F480" s="199"/>
      <c r="G480" s="199"/>
      <c r="H480" s="199"/>
    </row>
    <row r="481" spans="2:8" ht="12.75">
      <c r="B481" s="199"/>
      <c r="C481" s="199"/>
      <c r="D481" s="199"/>
      <c r="E481" s="199"/>
      <c r="F481" s="199"/>
      <c r="G481" s="199"/>
      <c r="H481" s="199"/>
    </row>
    <row r="482" spans="2:8" ht="12.75">
      <c r="B482" s="199"/>
      <c r="C482" s="199"/>
      <c r="D482" s="199"/>
      <c r="E482" s="199"/>
      <c r="F482" s="199"/>
      <c r="G482" s="199"/>
      <c r="H482" s="199"/>
    </row>
    <row r="483" spans="2:8" ht="12.75">
      <c r="B483" s="199"/>
      <c r="C483" s="199"/>
      <c r="D483" s="199"/>
      <c r="E483" s="199"/>
      <c r="F483" s="199"/>
      <c r="G483" s="199"/>
      <c r="H483" s="199"/>
    </row>
    <row r="484" spans="2:8" ht="12.75">
      <c r="B484" s="199"/>
      <c r="C484" s="199"/>
      <c r="D484" s="199"/>
      <c r="E484" s="199"/>
      <c r="F484" s="199"/>
      <c r="G484" s="199"/>
      <c r="H484" s="199"/>
    </row>
    <row r="485" spans="2:8" ht="12.75">
      <c r="B485" s="199"/>
      <c r="C485" s="199"/>
      <c r="D485" s="199"/>
      <c r="E485" s="199"/>
      <c r="F485" s="199"/>
      <c r="G485" s="199"/>
      <c r="H485" s="199"/>
    </row>
    <row r="486" spans="2:8" ht="12.75">
      <c r="B486" s="199"/>
      <c r="C486" s="199"/>
      <c r="D486" s="199"/>
      <c r="E486" s="199"/>
      <c r="F486" s="199"/>
      <c r="G486" s="199"/>
      <c r="H486" s="199"/>
    </row>
    <row r="487" spans="2:8" ht="12.75">
      <c r="B487" s="199"/>
      <c r="C487" s="199"/>
      <c r="D487" s="199"/>
      <c r="E487" s="199"/>
      <c r="F487" s="199"/>
      <c r="G487" s="199"/>
      <c r="H487" s="199"/>
    </row>
    <row r="488" spans="2:8" ht="12.75">
      <c r="B488" s="199"/>
      <c r="C488" s="199"/>
      <c r="D488" s="199"/>
      <c r="E488" s="199"/>
      <c r="F488" s="199"/>
      <c r="G488" s="199"/>
      <c r="H488" s="199"/>
    </row>
    <row r="489" spans="2:8" ht="12.75">
      <c r="B489" s="199"/>
      <c r="C489" s="199"/>
      <c r="D489" s="199"/>
      <c r="E489" s="199"/>
      <c r="F489" s="199"/>
      <c r="G489" s="199"/>
      <c r="H489" s="199"/>
    </row>
    <row r="490" spans="2:8" ht="12.75">
      <c r="B490" s="199"/>
      <c r="C490" s="199"/>
      <c r="D490" s="199"/>
      <c r="E490" s="199"/>
      <c r="F490" s="199"/>
      <c r="G490" s="199"/>
      <c r="H490" s="199"/>
    </row>
    <row r="491" spans="2:8" ht="12.75">
      <c r="B491" s="199"/>
      <c r="C491" s="199"/>
      <c r="D491" s="199"/>
      <c r="E491" s="199"/>
      <c r="F491" s="199"/>
      <c r="G491" s="199"/>
      <c r="H491" s="199"/>
    </row>
    <row r="492" spans="2:8" ht="12.75">
      <c r="B492" s="199"/>
      <c r="C492" s="199"/>
      <c r="D492" s="199"/>
      <c r="E492" s="199"/>
      <c r="F492" s="199"/>
      <c r="G492" s="199"/>
      <c r="H492" s="199"/>
    </row>
    <row r="493" spans="2:8" ht="12.75">
      <c r="B493" s="199"/>
      <c r="C493" s="199"/>
      <c r="D493" s="199"/>
      <c r="E493" s="199"/>
      <c r="F493" s="199"/>
      <c r="G493" s="199"/>
      <c r="H493" s="199"/>
    </row>
    <row r="494" spans="2:8" ht="12.75">
      <c r="B494" s="199"/>
      <c r="C494" s="199"/>
      <c r="D494" s="199"/>
      <c r="E494" s="199"/>
      <c r="F494" s="199"/>
      <c r="G494" s="199"/>
      <c r="H494" s="199"/>
    </row>
    <row r="495" spans="2:8" ht="12.75">
      <c r="B495" s="199"/>
      <c r="C495" s="199"/>
      <c r="D495" s="199"/>
      <c r="E495" s="199"/>
      <c r="F495" s="199"/>
      <c r="G495" s="199"/>
      <c r="H495" s="199"/>
    </row>
    <row r="496" spans="2:8" ht="12.75">
      <c r="B496" s="199"/>
      <c r="C496" s="199"/>
      <c r="D496" s="199"/>
      <c r="E496" s="199"/>
      <c r="F496" s="199"/>
      <c r="G496" s="199"/>
      <c r="H496" s="199"/>
    </row>
    <row r="497" spans="2:8" ht="12.75">
      <c r="B497" s="199"/>
      <c r="C497" s="199"/>
      <c r="D497" s="199"/>
      <c r="E497" s="199"/>
      <c r="F497" s="199"/>
      <c r="G497" s="199"/>
      <c r="H497" s="199"/>
    </row>
    <row r="498" spans="2:8" ht="12.75">
      <c r="B498" s="199"/>
      <c r="C498" s="199"/>
      <c r="D498" s="199"/>
      <c r="E498" s="199"/>
      <c r="F498" s="199"/>
      <c r="G498" s="199"/>
      <c r="H498" s="199"/>
    </row>
    <row r="499" spans="2:8" ht="12.75">
      <c r="B499" s="199"/>
      <c r="C499" s="199"/>
      <c r="D499" s="199"/>
      <c r="E499" s="199"/>
      <c r="F499" s="199"/>
      <c r="G499" s="199"/>
      <c r="H499" s="199"/>
    </row>
    <row r="500" spans="2:8" ht="12.75">
      <c r="B500" s="199"/>
      <c r="C500" s="199"/>
      <c r="D500" s="199"/>
      <c r="E500" s="199"/>
      <c r="F500" s="199"/>
      <c r="G500" s="199"/>
      <c r="H500" s="199"/>
    </row>
    <row r="501" spans="2:8" ht="12.75">
      <c r="B501" s="199"/>
      <c r="C501" s="199"/>
      <c r="D501" s="199"/>
      <c r="E501" s="199"/>
      <c r="F501" s="199"/>
      <c r="G501" s="199"/>
      <c r="H501" s="199"/>
    </row>
    <row r="502" spans="2:8" ht="12.75">
      <c r="B502" s="199"/>
      <c r="C502" s="199"/>
      <c r="D502" s="199"/>
      <c r="E502" s="199"/>
      <c r="F502" s="199"/>
      <c r="G502" s="199"/>
      <c r="H502" s="199"/>
    </row>
    <row r="503" spans="2:8" ht="12.75">
      <c r="B503" s="199"/>
      <c r="C503" s="199"/>
      <c r="D503" s="199"/>
      <c r="E503" s="199"/>
      <c r="F503" s="199"/>
      <c r="G503" s="199"/>
      <c r="H503" s="199"/>
    </row>
    <row r="504" spans="2:8" ht="12.75">
      <c r="B504" s="199"/>
      <c r="C504" s="199"/>
      <c r="D504" s="199"/>
      <c r="E504" s="199"/>
      <c r="F504" s="199"/>
      <c r="G504" s="199"/>
      <c r="H504" s="199"/>
    </row>
    <row r="505" spans="2:8" ht="12.75">
      <c r="B505" s="199"/>
      <c r="C505" s="199"/>
      <c r="D505" s="199"/>
      <c r="E505" s="199"/>
      <c r="F505" s="199"/>
      <c r="G505" s="199"/>
      <c r="H505" s="199"/>
    </row>
    <row r="506" spans="2:8" ht="12.75">
      <c r="B506" s="199"/>
      <c r="C506" s="199"/>
      <c r="D506" s="199"/>
      <c r="E506" s="199"/>
      <c r="F506" s="199"/>
      <c r="G506" s="199"/>
      <c r="H506" s="199"/>
    </row>
    <row r="507" spans="2:8" ht="12.75">
      <c r="B507" s="199"/>
      <c r="C507" s="199"/>
      <c r="D507" s="199"/>
      <c r="E507" s="199"/>
      <c r="F507" s="199"/>
      <c r="G507" s="199"/>
      <c r="H507" s="199"/>
    </row>
    <row r="508" spans="2:8" ht="12.75">
      <c r="B508" s="199"/>
      <c r="C508" s="199"/>
      <c r="D508" s="199"/>
      <c r="E508" s="199"/>
      <c r="F508" s="199"/>
      <c r="G508" s="199"/>
      <c r="H508" s="199"/>
    </row>
    <row r="509" spans="2:8" ht="12.75">
      <c r="B509" s="199"/>
      <c r="C509" s="199"/>
      <c r="D509" s="199"/>
      <c r="E509" s="199"/>
      <c r="F509" s="199"/>
      <c r="G509" s="199"/>
      <c r="H509" s="199"/>
    </row>
    <row r="510" spans="2:8" ht="12.75">
      <c r="B510" s="199"/>
      <c r="C510" s="199"/>
      <c r="D510" s="199"/>
      <c r="E510" s="199"/>
      <c r="F510" s="199"/>
      <c r="G510" s="199"/>
      <c r="H510" s="199"/>
    </row>
    <row r="511" spans="2:8" ht="12.75">
      <c r="B511" s="199"/>
      <c r="C511" s="199"/>
      <c r="D511" s="199"/>
      <c r="E511" s="199"/>
      <c r="F511" s="199"/>
      <c r="G511" s="199"/>
      <c r="H511" s="199"/>
    </row>
    <row r="512" spans="2:8" ht="12.75">
      <c r="B512" s="199"/>
      <c r="C512" s="199"/>
      <c r="D512" s="199"/>
      <c r="E512" s="199"/>
      <c r="F512" s="199"/>
      <c r="G512" s="199"/>
      <c r="H512" s="199"/>
    </row>
    <row r="513" spans="2:8" ht="12.75">
      <c r="B513" s="199"/>
      <c r="C513" s="199"/>
      <c r="D513" s="199"/>
      <c r="E513" s="199"/>
      <c r="F513" s="199"/>
      <c r="G513" s="199"/>
      <c r="H513" s="199"/>
    </row>
    <row r="514" spans="2:8" ht="12.75">
      <c r="B514" s="199"/>
      <c r="C514" s="199"/>
      <c r="D514" s="199"/>
      <c r="E514" s="199"/>
      <c r="F514" s="199"/>
      <c r="G514" s="199"/>
      <c r="H514" s="199"/>
    </row>
    <row r="515" spans="2:8" ht="12.75">
      <c r="B515" s="199"/>
      <c r="C515" s="199"/>
      <c r="D515" s="199"/>
      <c r="E515" s="199"/>
      <c r="F515" s="199"/>
      <c r="G515" s="199"/>
      <c r="H515" s="199"/>
    </row>
    <row r="516" spans="2:8" ht="12.75">
      <c r="B516" s="199"/>
      <c r="C516" s="199"/>
      <c r="D516" s="199"/>
      <c r="E516" s="199"/>
      <c r="F516" s="199"/>
      <c r="G516" s="199"/>
      <c r="H516" s="199"/>
    </row>
    <row r="517" spans="2:8" ht="12.75">
      <c r="B517" s="199"/>
      <c r="C517" s="199"/>
      <c r="D517" s="199"/>
      <c r="E517" s="199"/>
      <c r="F517" s="199"/>
      <c r="G517" s="199"/>
      <c r="H517" s="199"/>
    </row>
    <row r="518" spans="2:8" ht="12.75">
      <c r="B518" s="199"/>
      <c r="C518" s="199"/>
      <c r="D518" s="199"/>
      <c r="E518" s="199"/>
      <c r="F518" s="199"/>
      <c r="G518" s="199"/>
      <c r="H518" s="199"/>
    </row>
    <row r="519" spans="2:8" ht="12.75">
      <c r="B519" s="199"/>
      <c r="C519" s="199"/>
      <c r="D519" s="199"/>
      <c r="E519" s="199"/>
      <c r="F519" s="199"/>
      <c r="G519" s="199"/>
      <c r="H519" s="199"/>
    </row>
    <row r="520" spans="2:8" ht="12.75">
      <c r="B520" s="199"/>
      <c r="C520" s="199"/>
      <c r="D520" s="199"/>
      <c r="E520" s="199"/>
      <c r="F520" s="199"/>
      <c r="G520" s="199"/>
      <c r="H520" s="199"/>
    </row>
    <row r="521" spans="2:8" ht="12.75">
      <c r="B521" s="199"/>
      <c r="C521" s="199"/>
      <c r="D521" s="199"/>
      <c r="E521" s="199"/>
      <c r="F521" s="199"/>
      <c r="G521" s="199"/>
      <c r="H521" s="199"/>
    </row>
    <row r="522" spans="2:8" ht="12.75">
      <c r="B522" s="199"/>
      <c r="C522" s="199"/>
      <c r="D522" s="199"/>
      <c r="E522" s="199"/>
      <c r="F522" s="199"/>
      <c r="G522" s="199"/>
      <c r="H522" s="199"/>
    </row>
    <row r="523" spans="2:8" ht="12.75">
      <c r="B523" s="199"/>
      <c r="C523" s="199"/>
      <c r="D523" s="199"/>
      <c r="E523" s="199"/>
      <c r="F523" s="199"/>
      <c r="G523" s="199"/>
      <c r="H523" s="199"/>
    </row>
    <row r="524" spans="2:8" ht="12.75">
      <c r="B524" s="199"/>
      <c r="C524" s="199"/>
      <c r="D524" s="199"/>
      <c r="E524" s="199"/>
      <c r="F524" s="199"/>
      <c r="G524" s="199"/>
      <c r="H524" s="199"/>
    </row>
    <row r="525" spans="2:8" ht="12.75">
      <c r="B525" s="199"/>
      <c r="C525" s="199"/>
      <c r="D525" s="199"/>
      <c r="E525" s="199"/>
      <c r="F525" s="199"/>
      <c r="G525" s="199"/>
      <c r="H525" s="199"/>
    </row>
    <row r="526" spans="2:8" ht="12.75">
      <c r="B526" s="199"/>
      <c r="C526" s="199"/>
      <c r="D526" s="199"/>
      <c r="E526" s="199"/>
      <c r="F526" s="199"/>
      <c r="G526" s="199"/>
      <c r="H526" s="199"/>
    </row>
    <row r="527" spans="2:8" ht="12.75">
      <c r="B527" s="199"/>
      <c r="C527" s="199"/>
      <c r="D527" s="199"/>
      <c r="E527" s="199"/>
      <c r="F527" s="199"/>
      <c r="G527" s="199"/>
      <c r="H527" s="199"/>
    </row>
    <row r="528" spans="2:8" ht="12.75">
      <c r="B528" s="199"/>
      <c r="C528" s="199"/>
      <c r="D528" s="199"/>
      <c r="E528" s="199"/>
      <c r="F528" s="199"/>
      <c r="G528" s="199"/>
      <c r="H528" s="199"/>
    </row>
    <row r="529" spans="2:8" ht="12.75">
      <c r="B529" s="199"/>
      <c r="C529" s="199"/>
      <c r="D529" s="199"/>
      <c r="E529" s="199"/>
      <c r="F529" s="199"/>
      <c r="G529" s="199"/>
      <c r="H529" s="199"/>
    </row>
    <row r="530" spans="2:8" ht="12.75">
      <c r="B530" s="199"/>
      <c r="C530" s="199"/>
      <c r="D530" s="199"/>
      <c r="E530" s="199"/>
      <c r="F530" s="199"/>
      <c r="G530" s="199"/>
      <c r="H530" s="199"/>
    </row>
    <row r="531" spans="2:8" ht="12.75">
      <c r="B531" s="199"/>
      <c r="C531" s="199"/>
      <c r="D531" s="199"/>
      <c r="E531" s="199"/>
      <c r="F531" s="199"/>
      <c r="G531" s="199"/>
      <c r="H531" s="199"/>
    </row>
    <row r="532" spans="2:8" ht="12.75">
      <c r="B532" s="199"/>
      <c r="C532" s="199"/>
      <c r="D532" s="199"/>
      <c r="E532" s="199"/>
      <c r="F532" s="199"/>
      <c r="G532" s="199"/>
      <c r="H532" s="199"/>
    </row>
    <row r="533" spans="2:8" ht="12.75">
      <c r="B533" s="199"/>
      <c r="C533" s="199"/>
      <c r="D533" s="199"/>
      <c r="E533" s="199"/>
      <c r="F533" s="199"/>
      <c r="G533" s="199"/>
      <c r="H533" s="199"/>
    </row>
    <row r="534" spans="2:8" ht="12.75">
      <c r="B534" s="199"/>
      <c r="C534" s="199"/>
      <c r="D534" s="199"/>
      <c r="E534" s="199"/>
      <c r="F534" s="199"/>
      <c r="G534" s="199"/>
      <c r="H534" s="199"/>
    </row>
    <row r="535" spans="2:8" ht="12.75">
      <c r="B535" s="199"/>
      <c r="C535" s="199"/>
      <c r="D535" s="199"/>
      <c r="E535" s="199"/>
      <c r="F535" s="199"/>
      <c r="G535" s="199"/>
      <c r="H535" s="199"/>
    </row>
    <row r="536" spans="2:8" ht="12.75">
      <c r="B536" s="199"/>
      <c r="C536" s="199"/>
      <c r="D536" s="199"/>
      <c r="E536" s="199"/>
      <c r="F536" s="199"/>
      <c r="G536" s="199"/>
      <c r="H536" s="199"/>
    </row>
    <row r="537" spans="2:8" ht="12.75">
      <c r="B537" s="199"/>
      <c r="C537" s="199"/>
      <c r="D537" s="199"/>
      <c r="E537" s="199"/>
      <c r="F537" s="199"/>
      <c r="G537" s="199"/>
      <c r="H537" s="199"/>
    </row>
    <row r="538" spans="2:8" ht="12.75">
      <c r="B538" s="199"/>
      <c r="C538" s="199"/>
      <c r="D538" s="199"/>
      <c r="E538" s="199"/>
      <c r="F538" s="199"/>
      <c r="G538" s="199"/>
      <c r="H538" s="199"/>
    </row>
    <row r="539" spans="2:8" ht="12.75">
      <c r="B539" s="199"/>
      <c r="C539" s="199"/>
      <c r="D539" s="199"/>
      <c r="E539" s="199"/>
      <c r="F539" s="199"/>
      <c r="G539" s="199"/>
      <c r="H539" s="199"/>
    </row>
    <row r="540" spans="2:8" ht="12.75">
      <c r="B540" s="199"/>
      <c r="C540" s="199"/>
      <c r="D540" s="199"/>
      <c r="E540" s="199"/>
      <c r="F540" s="199"/>
      <c r="G540" s="199"/>
      <c r="H540" s="199"/>
    </row>
    <row r="541" spans="2:8" ht="12.75">
      <c r="B541" s="199"/>
      <c r="C541" s="199"/>
      <c r="D541" s="199"/>
      <c r="E541" s="199"/>
      <c r="F541" s="199"/>
      <c r="G541" s="199"/>
      <c r="H541" s="199"/>
    </row>
    <row r="542" spans="2:8" ht="12.75">
      <c r="B542" s="199"/>
      <c r="C542" s="199"/>
      <c r="D542" s="199"/>
      <c r="E542" s="199"/>
      <c r="F542" s="199"/>
      <c r="G542" s="199"/>
      <c r="H542" s="199"/>
    </row>
    <row r="543" spans="2:8" ht="12.75">
      <c r="B543" s="199"/>
      <c r="C543" s="199"/>
      <c r="D543" s="199"/>
      <c r="E543" s="199"/>
      <c r="F543" s="199"/>
      <c r="G543" s="199"/>
      <c r="H543" s="199"/>
    </row>
    <row r="544" spans="2:8" ht="12.75">
      <c r="B544" s="199"/>
      <c r="C544" s="199"/>
      <c r="D544" s="199"/>
      <c r="E544" s="199"/>
      <c r="F544" s="199"/>
      <c r="G544" s="199"/>
      <c r="H544" s="199"/>
    </row>
    <row r="545" spans="2:8" ht="12.75">
      <c r="B545" s="199"/>
      <c r="C545" s="199"/>
      <c r="D545" s="199"/>
      <c r="E545" s="199"/>
      <c r="F545" s="199"/>
      <c r="G545" s="199"/>
      <c r="H545" s="199"/>
    </row>
    <row r="546" spans="2:8" ht="12.75">
      <c r="B546" s="199"/>
      <c r="C546" s="199"/>
      <c r="D546" s="199"/>
      <c r="E546" s="199"/>
      <c r="F546" s="199"/>
      <c r="G546" s="199"/>
      <c r="H546" s="199"/>
    </row>
    <row r="547" spans="2:8" ht="12.75">
      <c r="B547" s="199"/>
      <c r="C547" s="199"/>
      <c r="D547" s="199"/>
      <c r="E547" s="199"/>
      <c r="F547" s="199"/>
      <c r="G547" s="199"/>
      <c r="H547" s="199"/>
    </row>
    <row r="548" spans="2:8" ht="12.75">
      <c r="B548" s="199"/>
      <c r="C548" s="199"/>
      <c r="D548" s="199"/>
      <c r="E548" s="199"/>
      <c r="F548" s="199"/>
      <c r="G548" s="199"/>
      <c r="H548" s="199"/>
    </row>
    <row r="549" spans="2:8" ht="12.75">
      <c r="B549" s="199"/>
      <c r="C549" s="199"/>
      <c r="D549" s="199"/>
      <c r="E549" s="199"/>
      <c r="F549" s="199"/>
      <c r="G549" s="199"/>
      <c r="H549" s="199"/>
    </row>
    <row r="550" spans="2:8" ht="12.75">
      <c r="B550" s="199"/>
      <c r="C550" s="199"/>
      <c r="D550" s="199"/>
      <c r="E550" s="199"/>
      <c r="F550" s="199"/>
      <c r="G550" s="199"/>
      <c r="H550" s="199"/>
    </row>
    <row r="551" spans="2:8" ht="12.75">
      <c r="B551" s="199"/>
      <c r="C551" s="199"/>
      <c r="D551" s="199"/>
      <c r="E551" s="199"/>
      <c r="F551" s="199"/>
      <c r="G551" s="199"/>
      <c r="H551" s="199"/>
    </row>
    <row r="552" spans="2:8" ht="12.75">
      <c r="B552" s="199"/>
      <c r="C552" s="199"/>
      <c r="D552" s="199"/>
      <c r="E552" s="199"/>
      <c r="F552" s="199"/>
      <c r="G552" s="199"/>
      <c r="H552" s="199"/>
    </row>
    <row r="553" spans="2:8" ht="12.75">
      <c r="B553" s="199"/>
      <c r="C553" s="199"/>
      <c r="D553" s="199"/>
      <c r="E553" s="199"/>
      <c r="F553" s="199"/>
      <c r="G553" s="199"/>
      <c r="H553" s="199"/>
    </row>
    <row r="554" spans="2:8" ht="12.75">
      <c r="B554" s="199"/>
      <c r="C554" s="199"/>
      <c r="D554" s="199"/>
      <c r="E554" s="199"/>
      <c r="F554" s="199"/>
      <c r="G554" s="199"/>
      <c r="H554" s="199"/>
    </row>
    <row r="555" spans="2:8" ht="12.75">
      <c r="B555" s="199"/>
      <c r="C555" s="199"/>
      <c r="D555" s="199"/>
      <c r="E555" s="199"/>
      <c r="F555" s="199"/>
      <c r="G555" s="199"/>
      <c r="H555" s="199"/>
    </row>
    <row r="556" spans="2:8" ht="12.75">
      <c r="B556" s="199"/>
      <c r="C556" s="199"/>
      <c r="D556" s="199"/>
      <c r="E556" s="199"/>
      <c r="F556" s="199"/>
      <c r="G556" s="199"/>
      <c r="H556" s="199"/>
    </row>
    <row r="557" spans="2:8" ht="12.75">
      <c r="B557" s="199"/>
      <c r="C557" s="199"/>
      <c r="D557" s="199"/>
      <c r="E557" s="199"/>
      <c r="F557" s="199"/>
      <c r="G557" s="199"/>
      <c r="H557" s="199"/>
    </row>
    <row r="558" spans="2:8" ht="12.75">
      <c r="B558" s="199"/>
      <c r="C558" s="199"/>
      <c r="D558" s="199"/>
      <c r="E558" s="199"/>
      <c r="F558" s="199"/>
      <c r="G558" s="199"/>
      <c r="H558" s="199"/>
    </row>
    <row r="559" spans="2:8" ht="12.75">
      <c r="B559" s="199"/>
      <c r="C559" s="199"/>
      <c r="D559" s="199"/>
      <c r="E559" s="199"/>
      <c r="F559" s="199"/>
      <c r="G559" s="199"/>
      <c r="H559" s="199"/>
    </row>
    <row r="560" spans="2:8" ht="12.75">
      <c r="B560" s="199"/>
      <c r="C560" s="199"/>
      <c r="D560" s="199"/>
      <c r="E560" s="199"/>
      <c r="F560" s="199"/>
      <c r="G560" s="199"/>
      <c r="H560" s="199"/>
    </row>
    <row r="561" spans="2:8" ht="12.75">
      <c r="B561" s="199"/>
      <c r="C561" s="199"/>
      <c r="D561" s="199"/>
      <c r="E561" s="199"/>
      <c r="F561" s="199"/>
      <c r="G561" s="199"/>
      <c r="H561" s="199"/>
    </row>
    <row r="562" spans="2:8" ht="12.75">
      <c r="B562" s="199"/>
      <c r="C562" s="199"/>
      <c r="D562" s="199"/>
      <c r="E562" s="199"/>
      <c r="F562" s="199"/>
      <c r="G562" s="199"/>
      <c r="H562" s="199"/>
    </row>
    <row r="563" spans="2:8" ht="12.75">
      <c r="B563" s="199"/>
      <c r="C563" s="199"/>
      <c r="D563" s="199"/>
      <c r="E563" s="199"/>
      <c r="F563" s="199"/>
      <c r="G563" s="199"/>
      <c r="H563" s="199"/>
    </row>
    <row r="564" spans="2:8" ht="12.75">
      <c r="B564" s="199"/>
      <c r="C564" s="199"/>
      <c r="D564" s="199"/>
      <c r="E564" s="199"/>
      <c r="F564" s="199"/>
      <c r="G564" s="199"/>
      <c r="H564" s="199"/>
    </row>
    <row r="565" spans="2:8" ht="12.75">
      <c r="B565" s="199"/>
      <c r="C565" s="199"/>
      <c r="D565" s="199"/>
      <c r="E565" s="199"/>
      <c r="F565" s="199"/>
      <c r="G565" s="199"/>
      <c r="H565" s="199"/>
    </row>
    <row r="566" spans="2:8" ht="12.75">
      <c r="B566" s="199"/>
      <c r="C566" s="199"/>
      <c r="D566" s="199"/>
      <c r="E566" s="199"/>
      <c r="F566" s="199"/>
      <c r="G566" s="199"/>
      <c r="H566" s="199"/>
    </row>
    <row r="567" spans="2:8" ht="12.75">
      <c r="B567" s="199"/>
      <c r="C567" s="199"/>
      <c r="D567" s="199"/>
      <c r="E567" s="199"/>
      <c r="F567" s="199"/>
      <c r="G567" s="199"/>
      <c r="H567" s="199"/>
    </row>
    <row r="568" spans="2:8" ht="12.75">
      <c r="B568" s="199"/>
      <c r="C568" s="199"/>
      <c r="D568" s="199"/>
      <c r="E568" s="199"/>
      <c r="F568" s="199"/>
      <c r="G568" s="199"/>
      <c r="H568" s="199"/>
    </row>
    <row r="569" spans="2:8" ht="12.75">
      <c r="B569" s="199"/>
      <c r="C569" s="199"/>
      <c r="D569" s="199"/>
      <c r="E569" s="199"/>
      <c r="F569" s="199"/>
      <c r="G569" s="199"/>
      <c r="H569" s="199"/>
    </row>
    <row r="570" spans="2:8" ht="12.75">
      <c r="B570" s="199"/>
      <c r="C570" s="199"/>
      <c r="D570" s="199"/>
      <c r="E570" s="199"/>
      <c r="F570" s="199"/>
      <c r="G570" s="199"/>
      <c r="H570" s="199"/>
    </row>
    <row r="571" spans="2:8" ht="12.75">
      <c r="B571" s="199"/>
      <c r="C571" s="199"/>
      <c r="D571" s="199"/>
      <c r="E571" s="199"/>
      <c r="F571" s="199"/>
      <c r="G571" s="199"/>
      <c r="H571" s="199"/>
    </row>
    <row r="572" spans="2:8" ht="12.75">
      <c r="B572" s="199"/>
      <c r="C572" s="199"/>
      <c r="D572" s="199"/>
      <c r="E572" s="199"/>
      <c r="F572" s="199"/>
      <c r="G572" s="199"/>
      <c r="H572" s="199"/>
    </row>
    <row r="573" spans="2:8" ht="12.75">
      <c r="B573" s="199"/>
      <c r="C573" s="199"/>
      <c r="D573" s="199"/>
      <c r="E573" s="199"/>
      <c r="F573" s="199"/>
      <c r="G573" s="199"/>
      <c r="H573" s="199"/>
    </row>
    <row r="574" spans="2:8" ht="12.75">
      <c r="B574" s="199"/>
      <c r="C574" s="199"/>
      <c r="D574" s="199"/>
      <c r="E574" s="199"/>
      <c r="F574" s="199"/>
      <c r="G574" s="199"/>
      <c r="H574" s="199"/>
    </row>
    <row r="575" spans="2:8" ht="12.75">
      <c r="B575" s="199"/>
      <c r="C575" s="199"/>
      <c r="D575" s="199"/>
      <c r="E575" s="199"/>
      <c r="F575" s="199"/>
      <c r="G575" s="199"/>
      <c r="H575" s="199"/>
    </row>
    <row r="576" spans="2:8" ht="12.75">
      <c r="B576" s="199"/>
      <c r="C576" s="199"/>
      <c r="D576" s="199"/>
      <c r="E576" s="199"/>
      <c r="F576" s="199"/>
      <c r="G576" s="199"/>
      <c r="H576" s="199"/>
    </row>
    <row r="577" spans="2:8" ht="12.75">
      <c r="B577" s="199"/>
      <c r="C577" s="199"/>
      <c r="D577" s="199"/>
      <c r="E577" s="199"/>
      <c r="F577" s="199"/>
      <c r="G577" s="199"/>
      <c r="H577" s="199"/>
    </row>
    <row r="578" spans="2:8" ht="12.75">
      <c r="B578" s="199"/>
      <c r="C578" s="199"/>
      <c r="D578" s="199"/>
      <c r="E578" s="199"/>
      <c r="F578" s="199"/>
      <c r="G578" s="199"/>
      <c r="H578" s="199"/>
    </row>
    <row r="579" spans="2:8" ht="12.75">
      <c r="B579" s="199"/>
      <c r="C579" s="199"/>
      <c r="D579" s="199"/>
      <c r="E579" s="199"/>
      <c r="F579" s="199"/>
      <c r="G579" s="199"/>
      <c r="H579" s="199"/>
    </row>
    <row r="580" spans="2:8" ht="12.75">
      <c r="B580" s="199"/>
      <c r="C580" s="199"/>
      <c r="D580" s="199"/>
      <c r="E580" s="199"/>
      <c r="F580" s="199"/>
      <c r="G580" s="199"/>
      <c r="H580" s="199"/>
    </row>
    <row r="581" spans="2:8" ht="12.75">
      <c r="B581" s="199"/>
      <c r="C581" s="199"/>
      <c r="D581" s="199"/>
      <c r="E581" s="199"/>
      <c r="F581" s="199"/>
      <c r="G581" s="199"/>
      <c r="H581" s="199"/>
    </row>
    <row r="582" spans="2:8" ht="12.75">
      <c r="B582" s="199"/>
      <c r="C582" s="199"/>
      <c r="D582" s="199"/>
      <c r="E582" s="199"/>
      <c r="F582" s="199"/>
      <c r="G582" s="199"/>
      <c r="H582" s="199"/>
    </row>
    <row r="583" spans="2:8" ht="12.75">
      <c r="B583" s="199"/>
      <c r="C583" s="199"/>
      <c r="D583" s="199"/>
      <c r="E583" s="199"/>
      <c r="F583" s="199"/>
      <c r="G583" s="199"/>
      <c r="H583" s="199"/>
    </row>
    <row r="584" spans="2:8" ht="12.75">
      <c r="B584" s="199"/>
      <c r="C584" s="199"/>
      <c r="D584" s="199"/>
      <c r="E584" s="199"/>
      <c r="F584" s="199"/>
      <c r="G584" s="199"/>
      <c r="H584" s="199"/>
    </row>
    <row r="585" spans="2:8" ht="12.75">
      <c r="B585" s="199"/>
      <c r="C585" s="199"/>
      <c r="D585" s="199"/>
      <c r="E585" s="199"/>
      <c r="F585" s="199"/>
      <c r="G585" s="199"/>
      <c r="H585" s="199"/>
    </row>
    <row r="586" spans="2:8" ht="12.75">
      <c r="B586" s="199"/>
      <c r="C586" s="199"/>
      <c r="D586" s="199"/>
      <c r="E586" s="199"/>
      <c r="F586" s="199"/>
      <c r="G586" s="199"/>
      <c r="H586" s="199"/>
    </row>
    <row r="587" spans="2:8" ht="12.75">
      <c r="B587" s="199"/>
      <c r="C587" s="199"/>
      <c r="D587" s="199"/>
      <c r="E587" s="199"/>
      <c r="F587" s="199"/>
      <c r="G587" s="199"/>
      <c r="H587" s="199"/>
    </row>
    <row r="588" spans="2:8" ht="12.75">
      <c r="B588" s="199"/>
      <c r="C588" s="199"/>
      <c r="D588" s="199"/>
      <c r="E588" s="199"/>
      <c r="F588" s="199"/>
      <c r="G588" s="199"/>
      <c r="H588" s="199"/>
    </row>
    <row r="589" spans="2:8" ht="12.75">
      <c r="B589" s="199"/>
      <c r="C589" s="199"/>
      <c r="D589" s="199"/>
      <c r="E589" s="199"/>
      <c r="F589" s="199"/>
      <c r="G589" s="199"/>
      <c r="H589" s="199"/>
    </row>
    <row r="590" spans="2:8" ht="12.75">
      <c r="B590" s="199"/>
      <c r="C590" s="199"/>
      <c r="D590" s="199"/>
      <c r="E590" s="199"/>
      <c r="F590" s="199"/>
      <c r="G590" s="199"/>
      <c r="H590" s="199"/>
    </row>
    <row r="591" spans="2:8" ht="12.75">
      <c r="B591" s="199"/>
      <c r="C591" s="199"/>
      <c r="D591" s="199"/>
      <c r="E591" s="199"/>
      <c r="F591" s="199"/>
      <c r="G591" s="199"/>
      <c r="H591" s="199"/>
    </row>
    <row r="592" spans="2:8" ht="12.75">
      <c r="B592" s="199"/>
      <c r="C592" s="199"/>
      <c r="D592" s="199"/>
      <c r="E592" s="199"/>
      <c r="F592" s="199"/>
      <c r="G592" s="199"/>
      <c r="H592" s="199"/>
    </row>
    <row r="593" spans="2:8" ht="12.75">
      <c r="B593" s="199"/>
      <c r="C593" s="199"/>
      <c r="D593" s="199"/>
      <c r="E593" s="199"/>
      <c r="F593" s="199"/>
      <c r="G593" s="199"/>
      <c r="H593" s="199"/>
    </row>
    <row r="594" spans="2:8" ht="12.75">
      <c r="B594" s="199"/>
      <c r="C594" s="199"/>
      <c r="D594" s="199"/>
      <c r="E594" s="199"/>
      <c r="F594" s="199"/>
      <c r="G594" s="199"/>
      <c r="H594" s="199"/>
    </row>
    <row r="595" spans="2:8" ht="12.75">
      <c r="B595" s="199"/>
      <c r="C595" s="199"/>
      <c r="D595" s="199"/>
      <c r="E595" s="199"/>
      <c r="F595" s="199"/>
      <c r="G595" s="199"/>
      <c r="H595" s="199"/>
    </row>
    <row r="596" spans="2:8" ht="12.75">
      <c r="B596" s="199"/>
      <c r="C596" s="199"/>
      <c r="D596" s="199"/>
      <c r="E596" s="199"/>
      <c r="F596" s="199"/>
      <c r="G596" s="199"/>
      <c r="H596" s="199"/>
    </row>
    <row r="597" spans="2:8" ht="12.75">
      <c r="B597" s="199"/>
      <c r="C597" s="199"/>
      <c r="D597" s="199"/>
      <c r="E597" s="199"/>
      <c r="F597" s="199"/>
      <c r="G597" s="199"/>
      <c r="H597" s="199"/>
    </row>
    <row r="598" spans="2:8" ht="12.75">
      <c r="B598" s="199"/>
      <c r="C598" s="199"/>
      <c r="D598" s="199"/>
      <c r="E598" s="199"/>
      <c r="F598" s="199"/>
      <c r="G598" s="199"/>
      <c r="H598" s="199"/>
    </row>
    <row r="599" spans="2:8" ht="12.75">
      <c r="B599" s="199"/>
      <c r="C599" s="199"/>
      <c r="D599" s="199"/>
      <c r="E599" s="199"/>
      <c r="F599" s="199"/>
      <c r="G599" s="199"/>
      <c r="H599" s="199"/>
    </row>
    <row r="600" spans="2:8" ht="12.75">
      <c r="B600" s="199"/>
      <c r="C600" s="199"/>
      <c r="D600" s="199"/>
      <c r="E600" s="199"/>
      <c r="F600" s="199"/>
      <c r="G600" s="199"/>
      <c r="H600" s="199"/>
    </row>
    <row r="601" spans="2:8" ht="12.75">
      <c r="B601" s="199"/>
      <c r="C601" s="199"/>
      <c r="D601" s="199"/>
      <c r="E601" s="199"/>
      <c r="F601" s="199"/>
      <c r="G601" s="199"/>
      <c r="H601" s="199"/>
    </row>
    <row r="602" spans="2:8" ht="12.75">
      <c r="B602" s="199"/>
      <c r="C602" s="199"/>
      <c r="D602" s="199"/>
      <c r="E602" s="199"/>
      <c r="F602" s="199"/>
      <c r="G602" s="199"/>
      <c r="H602" s="199"/>
    </row>
    <row r="603" spans="2:8" ht="12.75">
      <c r="B603" s="199"/>
      <c r="C603" s="199"/>
      <c r="D603" s="199"/>
      <c r="E603" s="199"/>
      <c r="F603" s="199"/>
      <c r="G603" s="199"/>
      <c r="H603" s="199"/>
    </row>
    <row r="604" spans="2:8" ht="12.75">
      <c r="B604" s="199"/>
      <c r="C604" s="199"/>
      <c r="D604" s="199"/>
      <c r="E604" s="199"/>
      <c r="F604" s="199"/>
      <c r="G604" s="199"/>
      <c r="H604" s="199"/>
    </row>
    <row r="605" spans="2:8" ht="12.75">
      <c r="B605" s="199"/>
      <c r="C605" s="199"/>
      <c r="D605" s="199"/>
      <c r="E605" s="199"/>
      <c r="F605" s="199"/>
      <c r="G605" s="199"/>
      <c r="H605" s="199"/>
    </row>
    <row r="606" spans="2:8" ht="12.75">
      <c r="B606" s="199"/>
      <c r="C606" s="199"/>
      <c r="D606" s="199"/>
      <c r="E606" s="199"/>
      <c r="F606" s="199"/>
      <c r="G606" s="199"/>
      <c r="H606" s="199"/>
    </row>
    <row r="607" spans="2:8" ht="12.75">
      <c r="B607" s="199"/>
      <c r="C607" s="199"/>
      <c r="D607" s="199"/>
      <c r="E607" s="199"/>
      <c r="F607" s="199"/>
      <c r="G607" s="199"/>
      <c r="H607" s="199"/>
    </row>
    <row r="608" spans="2:8" ht="12.75">
      <c r="B608" s="199"/>
      <c r="C608" s="199"/>
      <c r="D608" s="199"/>
      <c r="E608" s="199"/>
      <c r="F608" s="199"/>
      <c r="G608" s="199"/>
      <c r="H608" s="199"/>
    </row>
    <row r="609" spans="2:8" ht="12.75">
      <c r="B609" s="199"/>
      <c r="C609" s="199"/>
      <c r="D609" s="199"/>
      <c r="E609" s="199"/>
      <c r="F609" s="199"/>
      <c r="G609" s="199"/>
      <c r="H609" s="199"/>
    </row>
    <row r="610" spans="2:8" ht="12.75">
      <c r="B610" s="199"/>
      <c r="C610" s="199"/>
      <c r="D610" s="199"/>
      <c r="E610" s="199"/>
      <c r="F610" s="199"/>
      <c r="G610" s="199"/>
      <c r="H610" s="199"/>
    </row>
  </sheetData>
  <sheetProtection/>
  <mergeCells count="6">
    <mergeCell ref="E8:F8"/>
    <mergeCell ref="G8:H8"/>
    <mergeCell ref="B4:H4"/>
    <mergeCell ref="B5:H5"/>
    <mergeCell ref="B6:H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aliya.begaly</dc:creator>
  <cp:keywords/>
  <dc:description/>
  <cp:lastModifiedBy>Julia Gorbacheva</cp:lastModifiedBy>
  <cp:lastPrinted>2014-11-14T08:33:58Z</cp:lastPrinted>
  <dcterms:created xsi:type="dcterms:W3CDTF">2010-03-01T05:36:07Z</dcterms:created>
  <dcterms:modified xsi:type="dcterms:W3CDTF">2014-11-14T08:47:06Z</dcterms:modified>
  <cp:category/>
  <cp:version/>
  <cp:contentType/>
  <cp:contentStatus/>
</cp:coreProperties>
</file>