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 tabRatio="331" activeTab="3"/>
  </bookViews>
  <sheets>
    <sheet name="ОФП" sheetId="1" r:id="rId1"/>
    <sheet name="ОПУ" sheetId="2" r:id="rId2"/>
    <sheet name="ОИК" sheetId="5" r:id="rId3"/>
    <sheet name="ОДДС" sheetId="6" r:id="rId4"/>
    <sheet name="ОСВ" sheetId="3" state="hidden" r:id="rId5"/>
    <sheet name="карточки" sheetId="7" state="hidden" r:id="rId6"/>
    <sheet name="Лист1" sheetId="8" state="hidden" r:id="rId7"/>
  </sheets>
  <definedNames>
    <definedName name="_xlnm.Print_Area" localSheetId="3">ОДДС!$A$1:$I$60</definedName>
    <definedName name="_xlnm.Print_Area" localSheetId="2">ОИК!$A$1:$H$36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5" l="1"/>
  <c r="C12" i="1" l="1"/>
  <c r="J34" i="2" l="1"/>
  <c r="U45" i="1" l="1"/>
  <c r="C42" i="1" l="1"/>
  <c r="R42" i="1"/>
  <c r="H45" i="1"/>
  <c r="I45" i="1"/>
  <c r="K45" i="1"/>
  <c r="L45" i="1"/>
  <c r="N45" i="1"/>
  <c r="C44" i="1"/>
  <c r="J42" i="1"/>
  <c r="J45" i="1" s="1"/>
  <c r="C14" i="6" l="1"/>
  <c r="D14" i="6"/>
  <c r="E14" i="6"/>
  <c r="E34" i="6" s="1"/>
  <c r="F14" i="6"/>
  <c r="F34" i="6" s="1"/>
  <c r="G14" i="6"/>
  <c r="H14" i="6"/>
  <c r="I34" i="6"/>
  <c r="C34" i="6"/>
  <c r="D34" i="6"/>
  <c r="G34" i="6"/>
  <c r="H34" i="6"/>
  <c r="C41" i="6"/>
  <c r="D41" i="6"/>
  <c r="E41" i="6"/>
  <c r="F41" i="6"/>
  <c r="G41" i="6"/>
  <c r="H41" i="6"/>
  <c r="J41" i="6"/>
  <c r="I41" i="6"/>
  <c r="I43" i="6"/>
  <c r="J16" i="6"/>
  <c r="J14" i="6" s="1"/>
  <c r="J51" i="6"/>
  <c r="J48" i="6"/>
  <c r="J36" i="6"/>
  <c r="J10" i="6"/>
  <c r="E58" i="6"/>
  <c r="E13" i="6"/>
  <c r="J56" i="6" l="1"/>
  <c r="J46" i="6"/>
  <c r="J34" i="6"/>
  <c r="J57" i="6" l="1"/>
  <c r="J59" i="6" s="1"/>
  <c r="D32" i="6"/>
  <c r="I32" i="6" s="1"/>
  <c r="C51" i="6"/>
  <c r="E33" i="6"/>
  <c r="E12" i="6"/>
  <c r="I12" i="6" s="1"/>
  <c r="E31" i="6"/>
  <c r="E30" i="6"/>
  <c r="E29" i="6"/>
  <c r="E28" i="6"/>
  <c r="E24" i="6"/>
  <c r="E27" i="6" s="1"/>
  <c r="D58" i="6"/>
  <c r="D33" i="6"/>
  <c r="F10" i="6"/>
  <c r="G10" i="6"/>
  <c r="H10" i="6"/>
  <c r="D274" i="3"/>
  <c r="C274" i="3"/>
  <c r="B251" i="3"/>
  <c r="D13" i="6"/>
  <c r="D10" i="6" s="1"/>
  <c r="D31" i="6"/>
  <c r="D30" i="6"/>
  <c r="D29" i="6"/>
  <c r="D28" i="6"/>
  <c r="F16" i="6"/>
  <c r="G16" i="6"/>
  <c r="H16" i="6"/>
  <c r="I55" i="6"/>
  <c r="I54" i="6"/>
  <c r="I53" i="6"/>
  <c r="I50" i="6"/>
  <c r="I48" i="6" s="1"/>
  <c r="I58" i="6"/>
  <c r="I45" i="6"/>
  <c r="I44" i="6"/>
  <c r="I40" i="6"/>
  <c r="I39" i="6"/>
  <c r="I38" i="6"/>
  <c r="I25" i="6"/>
  <c r="I23" i="6"/>
  <c r="I22" i="6"/>
  <c r="I21" i="6"/>
  <c r="I20" i="6"/>
  <c r="I18" i="6"/>
  <c r="I17" i="6"/>
  <c r="D26" i="6"/>
  <c r="I26" i="6" s="1"/>
  <c r="D24" i="6"/>
  <c r="I36" i="6" l="1"/>
  <c r="I51" i="6"/>
  <c r="I56" i="6" s="1"/>
  <c r="E10" i="6"/>
  <c r="I13" i="6"/>
  <c r="I10" i="6" s="1"/>
  <c r="I33" i="6"/>
  <c r="I30" i="6"/>
  <c r="I29" i="6"/>
  <c r="E16" i="6"/>
  <c r="D27" i="6"/>
  <c r="I46" i="6" l="1"/>
  <c r="D16" i="6"/>
  <c r="L55" i="7" l="1"/>
  <c r="L52" i="7"/>
  <c r="L49" i="7"/>
  <c r="L46" i="7"/>
  <c r="L13" i="7"/>
  <c r="L34" i="7"/>
  <c r="L31" i="7"/>
  <c r="L28" i="7"/>
  <c r="L25" i="7"/>
  <c r="L22" i="7"/>
  <c r="L19" i="7"/>
  <c r="L16" i="7"/>
  <c r="L10" i="7"/>
  <c r="L7" i="7"/>
  <c r="D51" i="6"/>
  <c r="E51" i="6"/>
  <c r="F51" i="6"/>
  <c r="G51" i="6"/>
  <c r="H51" i="6"/>
  <c r="D48" i="6"/>
  <c r="E48" i="6"/>
  <c r="F48" i="6"/>
  <c r="F56" i="6" s="1"/>
  <c r="G48" i="6"/>
  <c r="H48" i="6"/>
  <c r="H56" i="6" s="1"/>
  <c r="E46" i="6"/>
  <c r="D36" i="6"/>
  <c r="D46" i="6" s="1"/>
  <c r="E36" i="6"/>
  <c r="F36" i="6"/>
  <c r="F46" i="6" s="1"/>
  <c r="G36" i="6"/>
  <c r="G46" i="6" s="1"/>
  <c r="H36" i="6"/>
  <c r="H46" i="6" s="1"/>
  <c r="U47" i="1"/>
  <c r="U38" i="1"/>
  <c r="U34" i="1"/>
  <c r="U23" i="1"/>
  <c r="U14" i="1"/>
  <c r="L57" i="6"/>
  <c r="C48" i="6"/>
  <c r="C56" i="6" s="1"/>
  <c r="C36" i="6"/>
  <c r="L33" i="6"/>
  <c r="C31" i="6"/>
  <c r="I31" i="6" s="1"/>
  <c r="C28" i="6"/>
  <c r="I28" i="6" s="1"/>
  <c r="C27" i="6"/>
  <c r="I27" i="6" s="1"/>
  <c r="C24" i="6"/>
  <c r="I24" i="6" s="1"/>
  <c r="C19" i="6"/>
  <c r="I19" i="6" s="1"/>
  <c r="L11" i="6"/>
  <c r="L13" i="6" s="1"/>
  <c r="M13" i="6" s="1"/>
  <c r="C10" i="6"/>
  <c r="U48" i="1" l="1"/>
  <c r="E56" i="6"/>
  <c r="I16" i="6"/>
  <c r="G56" i="6"/>
  <c r="F57" i="6"/>
  <c r="F59" i="6" s="1"/>
  <c r="H57" i="6"/>
  <c r="H59" i="6" s="1"/>
  <c r="D56" i="6"/>
  <c r="E57" i="6"/>
  <c r="E59" i="6" s="1"/>
  <c r="G57" i="6"/>
  <c r="G59" i="6" s="1"/>
  <c r="U24" i="1"/>
  <c r="C46" i="6"/>
  <c r="C16" i="6"/>
  <c r="U50" i="1" l="1"/>
  <c r="I14" i="6"/>
  <c r="I57" i="6" s="1"/>
  <c r="I59" i="6" s="1"/>
  <c r="D57" i="6"/>
  <c r="D59" i="6" s="1"/>
  <c r="C57" i="6"/>
  <c r="C59" i="6" s="1"/>
  <c r="C22" i="2" l="1"/>
  <c r="C21" i="2"/>
  <c r="F13" i="2"/>
  <c r="G13" i="2"/>
  <c r="H13" i="2"/>
  <c r="I13" i="2"/>
  <c r="J13" i="2"/>
  <c r="K13" i="2"/>
  <c r="L13" i="2"/>
  <c r="N13" i="2"/>
  <c r="C13" i="2"/>
  <c r="F15" i="5"/>
  <c r="F17" i="5"/>
  <c r="H17" i="5" s="1"/>
  <c r="C18" i="5"/>
  <c r="H23" i="5" l="1"/>
  <c r="F11" i="5"/>
  <c r="H11" i="5" s="1"/>
  <c r="F22" i="5"/>
  <c r="H22" i="5" s="1"/>
  <c r="M35" i="2"/>
  <c r="M8" i="2"/>
  <c r="C28" i="5"/>
  <c r="F27" i="5"/>
  <c r="H27" i="5" s="1"/>
  <c r="H26" i="5"/>
  <c r="G25" i="5"/>
  <c r="G28" i="5" s="1"/>
  <c r="D25" i="5"/>
  <c r="D28" i="5" s="1"/>
  <c r="F16" i="5"/>
  <c r="F14" i="5"/>
  <c r="H14" i="5" s="1"/>
  <c r="E25" i="5" l="1"/>
  <c r="E28" i="5" s="1"/>
  <c r="D13" i="5"/>
  <c r="D18" i="5" s="1"/>
  <c r="F25" i="5"/>
  <c r="H25" i="5" s="1"/>
  <c r="F10" i="5"/>
  <c r="F24" i="5"/>
  <c r="H24" i="5" s="1"/>
  <c r="F28" i="5" l="1"/>
  <c r="H28" i="5" s="1"/>
  <c r="H10" i="5"/>
  <c r="D34" i="2"/>
  <c r="H34" i="2"/>
  <c r="I34" i="2"/>
  <c r="D43" i="1"/>
  <c r="D44" i="1"/>
  <c r="E44" i="1" s="1"/>
  <c r="M23" i="2"/>
  <c r="D218" i="3"/>
  <c r="E15" i="2"/>
  <c r="E21" i="2" s="1"/>
  <c r="E11" i="2"/>
  <c r="E12" i="2"/>
  <c r="D192" i="3"/>
  <c r="C178" i="3"/>
  <c r="D193" i="3"/>
  <c r="D20" i="2"/>
  <c r="M20" i="2" s="1"/>
  <c r="M31" i="2"/>
  <c r="M25" i="2"/>
  <c r="M19" i="2"/>
  <c r="M18" i="2"/>
  <c r="M17" i="2"/>
  <c r="M14" i="2"/>
  <c r="M10" i="2"/>
  <c r="M9" i="2"/>
  <c r="M7" i="2"/>
  <c r="D16" i="2"/>
  <c r="M16" i="2" s="1"/>
  <c r="D12" i="2"/>
  <c r="D13" i="2" s="1"/>
  <c r="D15" i="2"/>
  <c r="E185" i="3"/>
  <c r="F21" i="2"/>
  <c r="F22" i="2" s="1"/>
  <c r="G21" i="2"/>
  <c r="G22" i="2" s="1"/>
  <c r="H21" i="2"/>
  <c r="H22" i="2" s="1"/>
  <c r="I21" i="2"/>
  <c r="I22" i="2" s="1"/>
  <c r="J21" i="2"/>
  <c r="J22" i="2" s="1"/>
  <c r="J26" i="2" s="1"/>
  <c r="J28" i="2" s="1"/>
  <c r="K21" i="2"/>
  <c r="K22" i="2" s="1"/>
  <c r="L21" i="2"/>
  <c r="L22" i="2" s="1"/>
  <c r="N21" i="2"/>
  <c r="N22" i="2" s="1"/>
  <c r="M44" i="1" l="1"/>
  <c r="Q44" i="1" s="1"/>
  <c r="M11" i="2"/>
  <c r="E13" i="2"/>
  <c r="E22" i="2" s="1"/>
  <c r="F26" i="2"/>
  <c r="J32" i="2"/>
  <c r="N26" i="2"/>
  <c r="D21" i="2"/>
  <c r="D22" i="2" s="1"/>
  <c r="D26" i="2" s="1"/>
  <c r="D28" i="2" s="1"/>
  <c r="D29" i="2" s="1"/>
  <c r="M15" i="2"/>
  <c r="M21" i="2" s="1"/>
  <c r="K26" i="2"/>
  <c r="K28" i="2" s="1"/>
  <c r="G26" i="2"/>
  <c r="L26" i="2"/>
  <c r="L28" i="2" s="1"/>
  <c r="C26" i="2"/>
  <c r="C28" i="2" s="1"/>
  <c r="C32" i="2" s="1"/>
  <c r="M12" i="2"/>
  <c r="M13" i="2" l="1"/>
  <c r="M22" i="2" s="1"/>
  <c r="J29" i="2"/>
  <c r="J33" i="2"/>
  <c r="N28" i="2"/>
  <c r="K32" i="2"/>
  <c r="K30" i="2"/>
  <c r="K34" i="2" s="1"/>
  <c r="D32" i="2"/>
  <c r="D33" i="2" s="1"/>
  <c r="L30" i="2"/>
  <c r="L34" i="2" s="1"/>
  <c r="L32" i="2"/>
  <c r="E26" i="2"/>
  <c r="E28" i="2" s="1"/>
  <c r="E30" i="2" l="1"/>
  <c r="E34" i="2" s="1"/>
  <c r="N32" i="2"/>
  <c r="N33" i="2" s="1"/>
  <c r="N29" i="2"/>
  <c r="K33" i="2"/>
  <c r="N36" i="2"/>
  <c r="L29" i="2"/>
  <c r="L33" i="2"/>
  <c r="K29" i="2"/>
  <c r="E32" i="2"/>
  <c r="E40" i="2" s="1"/>
  <c r="D40" i="2"/>
  <c r="E29" i="2" l="1"/>
  <c r="J25" i="5"/>
  <c r="N37" i="2"/>
  <c r="E33" i="2"/>
  <c r="K47" i="1" l="1"/>
  <c r="K38" i="1"/>
  <c r="K34" i="1"/>
  <c r="L34" i="1"/>
  <c r="K23" i="1"/>
  <c r="K14" i="1"/>
  <c r="K24" i="1" l="1"/>
  <c r="K48" i="1"/>
  <c r="L23" i="1"/>
  <c r="G23" i="1"/>
  <c r="L47" i="1"/>
  <c r="L38" i="1"/>
  <c r="L14" i="1"/>
  <c r="K50" i="1" l="1"/>
  <c r="L24" i="1"/>
  <c r="L48" i="1"/>
  <c r="L50" i="1" l="1"/>
  <c r="I23" i="1"/>
  <c r="I14" i="1"/>
  <c r="H14" i="1"/>
  <c r="H23" i="1"/>
  <c r="H24" i="1" s="1"/>
  <c r="I34" i="1"/>
  <c r="H34" i="1"/>
  <c r="I38" i="1"/>
  <c r="H38" i="1"/>
  <c r="I24" i="1" l="1"/>
  <c r="F42" i="1"/>
  <c r="F45" i="1" s="1"/>
  <c r="F28" i="2"/>
  <c r="F30" i="2" s="1"/>
  <c r="F34" i="2" s="1"/>
  <c r="C34" i="2"/>
  <c r="C29" i="2" l="1"/>
  <c r="H15" i="5"/>
  <c r="C33" i="2"/>
  <c r="F32" i="2"/>
  <c r="F29" i="2" l="1"/>
  <c r="H16" i="5" l="1"/>
  <c r="G27" i="2"/>
  <c r="G42" i="1"/>
  <c r="G45" i="1" s="1"/>
  <c r="I26" i="2"/>
  <c r="I28" i="2" s="1"/>
  <c r="I47" i="1"/>
  <c r="I48" i="1" s="1"/>
  <c r="I50" i="1" s="1"/>
  <c r="F33" i="2"/>
  <c r="G43" i="1" l="1"/>
  <c r="G28" i="2"/>
  <c r="M27" i="2"/>
  <c r="H26" i="2"/>
  <c r="H28" i="2" s="1"/>
  <c r="H32" i="2" s="1"/>
  <c r="H33" i="2" s="1"/>
  <c r="M24" i="2"/>
  <c r="M26" i="2" s="1"/>
  <c r="I32" i="2"/>
  <c r="I29" i="2"/>
  <c r="H29" i="2" l="1"/>
  <c r="M28" i="2"/>
  <c r="M32" i="2" s="1"/>
  <c r="M36" i="2" s="1"/>
  <c r="G30" i="2"/>
  <c r="G29" i="2" s="1"/>
  <c r="M29" i="2" s="1"/>
  <c r="G32" i="2"/>
  <c r="I33" i="2"/>
  <c r="D42" i="1"/>
  <c r="D41" i="1"/>
  <c r="D40" i="1"/>
  <c r="D37" i="1"/>
  <c r="D36" i="1"/>
  <c r="D29" i="1"/>
  <c r="D30" i="1"/>
  <c r="D31" i="1"/>
  <c r="D32" i="1"/>
  <c r="D33" i="1"/>
  <c r="D28" i="1"/>
  <c r="C28" i="1"/>
  <c r="D22" i="1"/>
  <c r="D21" i="1"/>
  <c r="D20" i="1"/>
  <c r="D19" i="1"/>
  <c r="D18" i="1"/>
  <c r="D17" i="1"/>
  <c r="D16" i="1"/>
  <c r="D8" i="1"/>
  <c r="D9" i="1"/>
  <c r="D10" i="1"/>
  <c r="D11" i="1"/>
  <c r="D12" i="1"/>
  <c r="D13" i="1"/>
  <c r="D7" i="1"/>
  <c r="E61" i="6" s="1"/>
  <c r="C7" i="1"/>
  <c r="D61" i="6" s="1"/>
  <c r="C41" i="1"/>
  <c r="C40" i="1"/>
  <c r="C37" i="1"/>
  <c r="C36" i="1"/>
  <c r="C29" i="1"/>
  <c r="C30" i="1"/>
  <c r="C31" i="1"/>
  <c r="C32" i="1"/>
  <c r="C33" i="1"/>
  <c r="C22" i="1"/>
  <c r="M22" i="1" s="1"/>
  <c r="V22" i="1" s="1"/>
  <c r="C21" i="1"/>
  <c r="C20" i="1"/>
  <c r="M20" i="1" s="1"/>
  <c r="V20" i="1" s="1"/>
  <c r="C19" i="1"/>
  <c r="C18" i="1"/>
  <c r="M18" i="1" s="1"/>
  <c r="V18" i="1" s="1"/>
  <c r="C17" i="1"/>
  <c r="E17" i="1" s="1"/>
  <c r="C16" i="1"/>
  <c r="M16" i="1" s="1"/>
  <c r="V16" i="1" s="1"/>
  <c r="C8" i="1"/>
  <c r="M8" i="1" s="1"/>
  <c r="C9" i="1"/>
  <c r="M9" i="1" s="1"/>
  <c r="V9" i="1" s="1"/>
  <c r="C10" i="1"/>
  <c r="C11" i="1"/>
  <c r="M11" i="1" s="1"/>
  <c r="V11" i="1" s="1"/>
  <c r="C13" i="1"/>
  <c r="M13" i="1" s="1"/>
  <c r="V13" i="1" s="1"/>
  <c r="E38" i="1"/>
  <c r="F38" i="1"/>
  <c r="G38" i="1"/>
  <c r="J38" i="1"/>
  <c r="G47" i="1"/>
  <c r="J47" i="1"/>
  <c r="F47" i="1"/>
  <c r="E34" i="1"/>
  <c r="F34" i="1"/>
  <c r="G34" i="1"/>
  <c r="J34" i="1"/>
  <c r="E14" i="1"/>
  <c r="F14" i="1"/>
  <c r="G14" i="1"/>
  <c r="G24" i="1" s="1"/>
  <c r="J14" i="1"/>
  <c r="F23" i="1"/>
  <c r="J23" i="1"/>
  <c r="C45" i="1" l="1"/>
  <c r="C47" i="1" s="1"/>
  <c r="D45" i="1"/>
  <c r="M30" i="1"/>
  <c r="V30" i="1" s="1"/>
  <c r="M28" i="1"/>
  <c r="V28" i="1" s="1"/>
  <c r="F48" i="1"/>
  <c r="G34" i="2"/>
  <c r="M34" i="2" s="1"/>
  <c r="M30" i="2"/>
  <c r="E40" i="1"/>
  <c r="D47" i="1"/>
  <c r="M32" i="1"/>
  <c r="V32" i="1" s="1"/>
  <c r="M36" i="1"/>
  <c r="M33" i="1"/>
  <c r="V33" i="1" s="1"/>
  <c r="M29" i="1"/>
  <c r="V29" i="1" s="1"/>
  <c r="M10" i="1"/>
  <c r="V10" i="1" s="1"/>
  <c r="M21" i="1"/>
  <c r="V21" i="1" s="1"/>
  <c r="M7" i="1"/>
  <c r="M31" i="1"/>
  <c r="V31" i="1" s="1"/>
  <c r="M37" i="1"/>
  <c r="V37" i="1" s="1"/>
  <c r="M12" i="1"/>
  <c r="V12" i="1" s="1"/>
  <c r="V8" i="1"/>
  <c r="M19" i="1"/>
  <c r="V19" i="1" s="1"/>
  <c r="E41" i="1"/>
  <c r="M17" i="1"/>
  <c r="V17" i="1" s="1"/>
  <c r="J48" i="1"/>
  <c r="J24" i="1"/>
  <c r="G48" i="1"/>
  <c r="G50" i="1" s="1"/>
  <c r="D23" i="1"/>
  <c r="D38" i="1"/>
  <c r="D34" i="1"/>
  <c r="D14" i="1"/>
  <c r="C38" i="1"/>
  <c r="C14" i="1"/>
  <c r="C34" i="1"/>
  <c r="C23" i="1"/>
  <c r="F24" i="1"/>
  <c r="N47" i="1"/>
  <c r="N38" i="1"/>
  <c r="N34" i="1"/>
  <c r="N23" i="1"/>
  <c r="N14" i="1"/>
  <c r="V7" i="1" l="1"/>
  <c r="I61" i="6"/>
  <c r="F50" i="1"/>
  <c r="V23" i="1"/>
  <c r="V14" i="1"/>
  <c r="M38" i="1"/>
  <c r="V36" i="1"/>
  <c r="V38" i="1" s="1"/>
  <c r="V34" i="1"/>
  <c r="M34" i="1"/>
  <c r="H47" i="1"/>
  <c r="H48" i="1" s="1"/>
  <c r="H50" i="1" s="1"/>
  <c r="G12" i="5"/>
  <c r="G13" i="5" s="1"/>
  <c r="G18" i="5" s="1"/>
  <c r="M38" i="2"/>
  <c r="G33" i="2"/>
  <c r="M33" i="2" s="1"/>
  <c r="E12" i="5" s="1"/>
  <c r="E13" i="5" s="1"/>
  <c r="E18" i="5" s="1"/>
  <c r="M40" i="1"/>
  <c r="V40" i="1" s="1"/>
  <c r="M14" i="1"/>
  <c r="E23" i="1"/>
  <c r="E24" i="1" s="1"/>
  <c r="M41" i="1"/>
  <c r="J50" i="1"/>
  <c r="M23" i="1"/>
  <c r="M24" i="1" s="1"/>
  <c r="C48" i="1"/>
  <c r="D24" i="1"/>
  <c r="D48" i="1"/>
  <c r="C24" i="1"/>
  <c r="N24" i="1"/>
  <c r="N48" i="1"/>
  <c r="V24" i="1" l="1"/>
  <c r="M37" i="2"/>
  <c r="E46" i="1"/>
  <c r="F12" i="5"/>
  <c r="C19" i="5"/>
  <c r="P40" i="1"/>
  <c r="C50" i="1"/>
  <c r="D50" i="1"/>
  <c r="N50" i="1"/>
  <c r="E43" i="1" l="1"/>
  <c r="M46" i="1"/>
  <c r="P46" i="1" s="1"/>
  <c r="F13" i="5"/>
  <c r="H12" i="5"/>
  <c r="V46" i="1" l="1"/>
  <c r="G19" i="5"/>
  <c r="E42" i="1"/>
  <c r="M43" i="1"/>
  <c r="F18" i="5"/>
  <c r="H13" i="5"/>
  <c r="E45" i="1" l="1"/>
  <c r="E47" i="1" s="1"/>
  <c r="E48" i="1" s="1"/>
  <c r="E50" i="1" s="1"/>
  <c r="M42" i="1"/>
  <c r="H18" i="5"/>
  <c r="V42" i="1" l="1"/>
  <c r="V45" i="1" s="1"/>
  <c r="V47" i="1" s="1"/>
  <c r="V48" i="1" s="1"/>
  <c r="V50" i="1" s="1"/>
  <c r="P42" i="1"/>
  <c r="Q42" i="1" s="1"/>
  <c r="S42" i="1" s="1"/>
  <c r="M45" i="1"/>
  <c r="E19" i="5"/>
  <c r="P45" i="1" l="1"/>
  <c r="Q45" i="1" s="1"/>
  <c r="M47" i="1"/>
  <c r="F19" i="5"/>
  <c r="M48" i="1" l="1"/>
  <c r="M50" i="1" s="1"/>
  <c r="P47" i="1"/>
  <c r="Q47" i="1" s="1"/>
  <c r="H19" i="5"/>
</calcChain>
</file>

<file path=xl/comments1.xml><?xml version="1.0" encoding="utf-8"?>
<comments xmlns="http://schemas.openxmlformats.org/spreadsheetml/2006/main">
  <authors>
    <author>Лаура</author>
  </authors>
  <commentList>
    <comment ref="E13" authorId="0">
      <text>
        <r>
          <rPr>
            <sz val="9"/>
            <color indexed="81"/>
            <rFont val="Tahoma"/>
            <family val="2"/>
            <charset val="204"/>
          </rPr>
          <t xml:space="preserve"> откорректировала разницу по сальдо счета 1010 между ФО за 6 месяцев и новой базой Магнетика</t>
        </r>
      </text>
    </comment>
  </commentList>
</comments>
</file>

<file path=xl/sharedStrings.xml><?xml version="1.0" encoding="utf-8"?>
<sst xmlns="http://schemas.openxmlformats.org/spreadsheetml/2006/main" count="1064" uniqueCount="490">
  <si>
    <t>тыс. тенге</t>
  </si>
  <si>
    <t>Активы</t>
  </si>
  <si>
    <t>I. Краткосрочные активы:</t>
  </si>
  <si>
    <t>Денежные средства и их эквиваленты</t>
  </si>
  <si>
    <t>Финансовые активы, имеющиеся в наличии для продажи</t>
  </si>
  <si>
    <t>Запасы</t>
  </si>
  <si>
    <t>Прочие краткосрочные активы</t>
  </si>
  <si>
    <t>II. Долгосрочные активы</t>
  </si>
  <si>
    <t>Основные средства</t>
  </si>
  <si>
    <t>Нематериальные активы</t>
  </si>
  <si>
    <t>Отложенные налоговые активы</t>
  </si>
  <si>
    <t>Обязательство и капитал</t>
  </si>
  <si>
    <t>III. Краткосрочные обязательства</t>
  </si>
  <si>
    <t>Прочие краткосрочные обязательства</t>
  </si>
  <si>
    <t>IV. Долгосрочные обязательства</t>
  </si>
  <si>
    <t>Отложенные налоговые обязательства</t>
  </si>
  <si>
    <t>V. Капитал</t>
  </si>
  <si>
    <t>Уставный (акционерный) капитал</t>
  </si>
  <si>
    <t>Резервы</t>
  </si>
  <si>
    <t>Нераспределенная прибыль (непокрытый убыток)</t>
  </si>
  <si>
    <t>Административные расходы</t>
  </si>
  <si>
    <t>Прочие расходы</t>
  </si>
  <si>
    <t>Прочие доходы</t>
  </si>
  <si>
    <t>НА 30 СЕНТЯБРЯ 2015 ГОДА</t>
  </si>
  <si>
    <t>Примечание</t>
  </si>
  <si>
    <t>На 30.09.2015 года</t>
  </si>
  <si>
    <t>На 31.12.2014 года</t>
  </si>
  <si>
    <t>Финансовые активы, оцениваемые по справедливой стоимости через прибыль или убыток</t>
  </si>
  <si>
    <t>Краткосрочная дебиторская задолженность</t>
  </si>
  <si>
    <t>Текущие налоговые активы</t>
  </si>
  <si>
    <t>Долгосрочная дебиторская задолженность</t>
  </si>
  <si>
    <t>Инвестиционная недвижимость</t>
  </si>
  <si>
    <t>Гудвилл</t>
  </si>
  <si>
    <t>Итого краткосрочных активов</t>
  </si>
  <si>
    <t>Итого долгосрочных активов</t>
  </si>
  <si>
    <t>Баланс</t>
  </si>
  <si>
    <t>Обязательства по налогам</t>
  </si>
  <si>
    <t>Обязательства по другим обязательным и добровольным платежам</t>
  </si>
  <si>
    <t>Краткосрочная кредиторская задолженность</t>
  </si>
  <si>
    <t>Краткосрочные оценочные обязательства</t>
  </si>
  <si>
    <t>Текущая часть облигационного займа</t>
  </si>
  <si>
    <t>Итого краткосрочных обязательств</t>
  </si>
  <si>
    <t>Долгосрочные обязательства по облигационным займам</t>
  </si>
  <si>
    <t>Итого долгосрочных обязательств</t>
  </si>
  <si>
    <t>Доля неконтролирующих участников</t>
  </si>
  <si>
    <t>INNOVA INVESTMENT ТОО</t>
  </si>
  <si>
    <t>Оборотно-сальдовая ведомость за 3 квартал 2015 г.</t>
  </si>
  <si>
    <t>Выводимые данные:</t>
  </si>
  <si>
    <t>БУ (данные бухгалтерского учета)</t>
  </si>
  <si>
    <t>Счет, Наименование</t>
  </si>
  <si>
    <t>Сальдо на начало периода</t>
  </si>
  <si>
    <t>Обороты за период</t>
  </si>
  <si>
    <t>Сальдо на конец периода</t>
  </si>
  <si>
    <t>Дебет</t>
  </si>
  <si>
    <t>Кредит</t>
  </si>
  <si>
    <t>000, Вспомогательный</t>
  </si>
  <si>
    <t>1000, Денежные средства</t>
  </si>
  <si>
    <t>1010, Денежные средства в кассе</t>
  </si>
  <si>
    <t>1020, Денежные средства в пути</t>
  </si>
  <si>
    <t>1021, Денежные средства в пути</t>
  </si>
  <si>
    <t>1030, Денежные средства на текущих банковских счетах</t>
  </si>
  <si>
    <t>1200, Краткосрочная дебиторская задолженность</t>
  </si>
  <si>
    <t>1250, Краткосрочная дебиторская задолженность работников</t>
  </si>
  <si>
    <t>1251, Краткосрочная задолженность подотчетных лиц</t>
  </si>
  <si>
    <t>1280, Прочая краткосрочная дебиторская задолженность</t>
  </si>
  <si>
    <t>1284, Прочая краткосрочная дебиторская задолженность</t>
  </si>
  <si>
    <t>1400, Текущие налоговые активы</t>
  </si>
  <si>
    <t>1410, Корпоративный подоходный налог</t>
  </si>
  <si>
    <t>1420, Налог на добавленную стоимость</t>
  </si>
  <si>
    <t>1430, Прочие налоги и другие обязательные платежи в бюджет</t>
  </si>
  <si>
    <t>1600, Прочие краткосрочные активы</t>
  </si>
  <si>
    <t>1610, Краткосрочные авансы выданные</t>
  </si>
  <si>
    <t>1620, Краткосрочные расходы будущих периодов</t>
  </si>
  <si>
    <t>2100, Долгосрочная дебиторская задолженность</t>
  </si>
  <si>
    <t>2180, Прочая долгосрочная дебиторская задолженность</t>
  </si>
  <si>
    <t>2184, Прочая долгосрочная дебиторская задолженность</t>
  </si>
  <si>
    <t>2185, Прочая долгосрочная дебиторская задолженность</t>
  </si>
  <si>
    <t>2200, Инвестиции учитываемые методом долевого участия</t>
  </si>
  <si>
    <t>2210, Инвестиции, учитываемые методом долевого участия</t>
  </si>
  <si>
    <t>2900, Прочие долгосрочные активы</t>
  </si>
  <si>
    <t>2920, Долгосрочные расходы будущих периодов</t>
  </si>
  <si>
    <t>3100, Обязательства по налогам</t>
  </si>
  <si>
    <t>3120, Индивидуальный подоходный налог</t>
  </si>
  <si>
    <t>3150, Социальный налог</t>
  </si>
  <si>
    <t>3200, Обязательства по другим обязательным и добровольным платежам</t>
  </si>
  <si>
    <t>3210, Обязательства по социальному страхованию</t>
  </si>
  <si>
    <t>3220, Обязательства по пенсионным отчислениям</t>
  </si>
  <si>
    <t>3300, Краткосрочная кредиторская задолженность</t>
  </si>
  <si>
    <t>3310, Краткосрочная задолженность поставщикам и подрядчикам</t>
  </si>
  <si>
    <t>3350, Краткосрочная задолженность по оплате труда</t>
  </si>
  <si>
    <t>3380, Краткосрочные вознаграждения к выплате</t>
  </si>
  <si>
    <t>3390, Прочая краткосрочная кредиторская задолженность</t>
  </si>
  <si>
    <t>3392, Задолженность по присужденным штрафам пеням неустойкам</t>
  </si>
  <si>
    <t>3396, Задолженность перед подотчетными лицами</t>
  </si>
  <si>
    <t>3397, Прочая краткосрочная кредиторская задолженность</t>
  </si>
  <si>
    <t>3500, Прочие краткосрочные обязательства</t>
  </si>
  <si>
    <t>3510, Краткосрочные авансы полученные</t>
  </si>
  <si>
    <t>3520, Краткосрочные доходы будущих периодов</t>
  </si>
  <si>
    <t>4000, Долгосрочные финансовые обязательства</t>
  </si>
  <si>
    <t>4030, Прочие долгосрочные финансовые обязательства</t>
  </si>
  <si>
    <t>5000, Уставный капитал</t>
  </si>
  <si>
    <t>5030, Вклады и паи</t>
  </si>
  <si>
    <t>5400, Резервы</t>
  </si>
  <si>
    <t>5420, Резерв на переоценку основных средств</t>
  </si>
  <si>
    <t>5500, Нераспределенная прибыль непокрытый убыток</t>
  </si>
  <si>
    <t>5520, Нераспределенная прибыль непокрытый убыток предыдущих лет</t>
  </si>
  <si>
    <t>5600, Итоговая прибыль итоговый убыток</t>
  </si>
  <si>
    <t>5610, Итоговая прибыль итоговый убыток</t>
  </si>
  <si>
    <t>6100, Доходы от финансирования</t>
  </si>
  <si>
    <t>6110, Доходы по вознаграждениям</t>
  </si>
  <si>
    <t>7200, Административные расходы</t>
  </si>
  <si>
    <t>7210, Административные расходы</t>
  </si>
  <si>
    <t>7300, Расходы на финансирование</t>
  </si>
  <si>
    <t>7310, Расходы по вознаграждениям</t>
  </si>
  <si>
    <t>Итого</t>
  </si>
  <si>
    <t>ТОО "Magnetic"</t>
  </si>
  <si>
    <t>1210, Краткосрочная дебиторская задолженность покупателей и заказчиков</t>
  </si>
  <si>
    <t>2300, Инвестиции в недвижимость</t>
  </si>
  <si>
    <t>2310, Инвестиции в недвижимость</t>
  </si>
  <si>
    <t>3110, Корпоративный подоходный налог подлежащий уплате</t>
  </si>
  <si>
    <t>3130, Налог на добавленную стоимость</t>
  </si>
  <si>
    <t>3160, Земельный налог</t>
  </si>
  <si>
    <t>3180, Налог на имущество</t>
  </si>
  <si>
    <t>3395, Задолженность по исполнительным листам</t>
  </si>
  <si>
    <t>5510, Нераспределенная прибыль непокрытый убыток отчетного года</t>
  </si>
  <si>
    <t>6000, Доход от реализации продукции и оказания услуг</t>
  </si>
  <si>
    <t>6010, Доход от реализации продукции и оказания услуг</t>
  </si>
  <si>
    <t>6200, Прочие доходы</t>
  </si>
  <si>
    <t>6280, Прочие доходы</t>
  </si>
  <si>
    <t>Итого капитал, относимый на собственников материнской организации</t>
  </si>
  <si>
    <t>Всего капитал</t>
  </si>
  <si>
    <t>Innova</t>
  </si>
  <si>
    <t>Magnetic</t>
  </si>
  <si>
    <t>Инвестиции в дочерние компании</t>
  </si>
  <si>
    <t>Инвестиция</t>
  </si>
  <si>
    <t>Типовой</t>
  </si>
  <si>
    <t>Выводимые данные: сумма</t>
  </si>
  <si>
    <t>Счет</t>
  </si>
  <si>
    <t>1612.01</t>
  </si>
  <si>
    <t>3310.02</t>
  </si>
  <si>
    <t>7210.01</t>
  </si>
  <si>
    <t xml:space="preserve">Товарищество с ограниченной ответственностью " INNOVA INVESTMENT", </t>
  </si>
  <si>
    <t>Отчет по проводкам</t>
  </si>
  <si>
    <t>Детализация по  кор.субсчетам и субконто</t>
  </si>
  <si>
    <t>Дата</t>
  </si>
  <si>
    <t>Документ</t>
  </si>
  <si>
    <t>Содержание</t>
  </si>
  <si>
    <t>Дт</t>
  </si>
  <si>
    <t>Кт</t>
  </si>
  <si>
    <t>Сумма</t>
  </si>
  <si>
    <t>Субконто Дт</t>
  </si>
  <si>
    <t>Субконто Кт</t>
  </si>
  <si>
    <t>Номер журнала</t>
  </si>
  <si>
    <t>Кор.счет</t>
  </si>
  <si>
    <t>С кред. счетов</t>
  </si>
  <si>
    <t>В дебет счетов</t>
  </si>
  <si>
    <t>Оплата (аванс) Бух.</t>
  </si>
  <si>
    <t>ДБ АО Сбербанк</t>
  </si>
  <si>
    <t>Нач.сальдо</t>
  </si>
  <si>
    <t>Валюта</t>
  </si>
  <si>
    <t>KZT</t>
  </si>
  <si>
    <t>1280.10</t>
  </si>
  <si>
    <t>Оборот</t>
  </si>
  <si>
    <t>Кон.сальдо</t>
  </si>
  <si>
    <t>Оценка по СС ЧА ДК на 22.04.2015</t>
  </si>
  <si>
    <t>ОНО по переоценке на  04.06.2015</t>
  </si>
  <si>
    <t>Доход от выгодной покупки</t>
  </si>
  <si>
    <t>выкуп доли 5%</t>
  </si>
  <si>
    <t>ОНА из 2014 года</t>
  </si>
  <si>
    <t>Доход от  оказания услуг</t>
  </si>
  <si>
    <t>Доходы в виде вознаграждений и доходы по дивидендам</t>
  </si>
  <si>
    <t>Доход от выбытия  финансовых активов, оцениваемых по справедливой стоимости через прибыль или убыток</t>
  </si>
  <si>
    <t>Доход в виде компенсации за коммунальные услуги</t>
  </si>
  <si>
    <t>Итого доходов от операционной деятельности</t>
  </si>
  <si>
    <t>Расходы от прочей  реализации</t>
  </si>
  <si>
    <t>Расходы на финансирование</t>
  </si>
  <si>
    <t>Чистый убыток/(доход) от операций с иностранной валютой</t>
  </si>
  <si>
    <t>Расходы от выбытия  финансовых активов, оцениваемых по справедливой стоимости через прибыль или убыток</t>
  </si>
  <si>
    <t>Расходы от выбытия инвестиционной недвижимости</t>
  </si>
  <si>
    <t>Итого расходов от операционной деятельности</t>
  </si>
  <si>
    <t>Прибыль(убыток) за период от продолжаемой деятельности</t>
  </si>
  <si>
    <t>Прибыль (убыток) от выбытия дочерних компаний</t>
  </si>
  <si>
    <t>Прибыль(убыток) от налогообложения</t>
  </si>
  <si>
    <t>Расходы по корпоративному подоходному налогу</t>
  </si>
  <si>
    <t>Прибыль (убыток) за период от прекращенной деятельности</t>
  </si>
  <si>
    <t>Чистая прибыль (убыток) за период</t>
  </si>
  <si>
    <t xml:space="preserve">КОНСОЛИДИРОВАННЫЙ ОТЧЕТ О ФИНАНСОВОМ ПОЛОЖЕНИИ ПО СОСТОЯНИЮ </t>
  </si>
  <si>
    <t>КОНСОЛИДИРОВАННЫЙ ОТЧЕТ О СОВОКУПНОМ ГОДОВОМ ДОХОДЕ</t>
  </si>
  <si>
    <t>За период с 01.01.2015 года по 30.09.2015 года</t>
  </si>
  <si>
    <t>За период с 01.01.2014 года по 30.09.2014 года</t>
  </si>
  <si>
    <t>Доходы от выбытия основных средств</t>
  </si>
  <si>
    <t>Доход (убыток) по переоценке инвестиционной недвижимости</t>
  </si>
  <si>
    <t>Доля, относимая на собственников материнской организации</t>
  </si>
  <si>
    <t>За период с 01.01.2015 года по 30.06.2015 года</t>
  </si>
  <si>
    <t>Innova за 3 квартал</t>
  </si>
  <si>
    <t>Magnetic за 3 квартал</t>
  </si>
  <si>
    <t>Анализ счета 5610</t>
  </si>
  <si>
    <t>Период: 01.07.2015 - 03.08.2015</t>
  </si>
  <si>
    <t>6280.07</t>
  </si>
  <si>
    <t>7210.02</t>
  </si>
  <si>
    <t>7310.03</t>
  </si>
  <si>
    <t>7470.09</t>
  </si>
  <si>
    <t>Анализ счета 5610 за 3 квартал 2015 г.</t>
  </si>
  <si>
    <t>Кор. Счет</t>
  </si>
  <si>
    <t>Начальное сальдо</t>
  </si>
  <si>
    <t>Конечное сальдо</t>
  </si>
  <si>
    <t>Анализ счета 7310 за 3 квартал 2015 г.</t>
  </si>
  <si>
    <t>текущего периода</t>
  </si>
  <si>
    <t>предыдущих периодов</t>
  </si>
  <si>
    <t>На 22.04.2015</t>
  </si>
  <si>
    <t>На 09.06.2015</t>
  </si>
  <si>
    <t>Итоговая прибыль(убыток) за период</t>
  </si>
  <si>
    <t xml:space="preserve">ТОО "Innova Investment" и его дочерние компании </t>
  </si>
  <si>
    <t>(в тысячах тенге)</t>
  </si>
  <si>
    <t>Капитал материнской организации</t>
  </si>
  <si>
    <t>Итого капитал</t>
  </si>
  <si>
    <t>Выпущенный капитал</t>
  </si>
  <si>
    <t>Дополнительный неоплаченный капитал</t>
  </si>
  <si>
    <t>Всего</t>
  </si>
  <si>
    <t>Чистая прибыль/убыток за период</t>
  </si>
  <si>
    <t>Прочий совокупный доход за период</t>
  </si>
  <si>
    <t>Итого совокупный годовой доход</t>
  </si>
  <si>
    <t>Дивиденды, начисленные за счет прибыли</t>
  </si>
  <si>
    <t>Изменение доли участия в дочерних компаниях</t>
  </si>
  <si>
    <t>Консолидированная финансовая отчетность на 30 сентября 2015 года</t>
  </si>
  <si>
    <t>КОНСОЛИДИРОВАННЫЙ ОТЧЕТ ОБ ИЗМЕНЕНИЯХ В КАПИТАЛЕ</t>
  </si>
  <si>
    <t>ЗА ПЕРИОД, ЗАКОНЧИВШИЙСЯ 30 СЕНТЯБРЯ 2015 ГОДА</t>
  </si>
  <si>
    <t>в тыс.тенге</t>
  </si>
  <si>
    <t>Прочая совокупная прибыль (убыток)</t>
  </si>
  <si>
    <t>Итого совокупная прибыль (убыток) за период</t>
  </si>
  <si>
    <t>Сальдо на 30 сентября 2015 года</t>
  </si>
  <si>
    <t>Сальдо на 31 декабря 2014 года</t>
  </si>
  <si>
    <t>Сальдо на 31 декабря 2013 года</t>
  </si>
  <si>
    <t>Сальдо на 30 сентября 2014 года</t>
  </si>
  <si>
    <t>Приобретение дочерней компании</t>
  </si>
  <si>
    <t>Выбытие дочерних компаний</t>
  </si>
  <si>
    <t>Изменение доли участия в дочерней компании</t>
  </si>
  <si>
    <t>Прирост НРП с 22.04 по 30.09.2015 ДНУ (без учета отложенного)</t>
  </si>
  <si>
    <t>Статья</t>
  </si>
  <si>
    <t>примечание</t>
  </si>
  <si>
    <t>01.01.2015 - 30.06.2015</t>
  </si>
  <si>
    <t>I. Движение денежных средств от операционной деятельности</t>
  </si>
  <si>
    <t xml:space="preserve">    1. Поступление денежных средств, всего</t>
  </si>
  <si>
    <t xml:space="preserve">        в том числе:</t>
  </si>
  <si>
    <t xml:space="preserve">        Реализация услуг, товаров</t>
  </si>
  <si>
    <t xml:space="preserve">        Прочие поступления</t>
  </si>
  <si>
    <t>поступление с клиентского счета на р/с</t>
  </si>
  <si>
    <t xml:space="preserve">    2. Выбытие денежных средств, всего</t>
  </si>
  <si>
    <t>возврат подотчетных сумм</t>
  </si>
  <si>
    <t xml:space="preserve">поступление от Алатау Жарык Компаниясы </t>
  </si>
  <si>
    <t xml:space="preserve">        Платежи поставщикам за товары и услуги</t>
  </si>
  <si>
    <t xml:space="preserve">            Расчёты с поставщиками за товар, сырьё и материалы</t>
  </si>
  <si>
    <t xml:space="preserve">            Телекоммуникационные услуги</t>
  </si>
  <si>
    <t xml:space="preserve">            Транспортные расходы</t>
  </si>
  <si>
    <t xml:space="preserve">            Расходы на рекламу</t>
  </si>
  <si>
    <t xml:space="preserve">            Командировочные расходы</t>
  </si>
  <si>
    <t xml:space="preserve">            Расходы по аудиту и консультационные услуги</t>
  </si>
  <si>
    <t xml:space="preserve">            Расходы на обучение</t>
  </si>
  <si>
    <t xml:space="preserve">            Услуги банка</t>
  </si>
  <si>
    <t xml:space="preserve">            Типографические услуги</t>
  </si>
  <si>
    <t xml:space="preserve">            Расходы на обслуживание программных продуктов</t>
  </si>
  <si>
    <t xml:space="preserve">            Прочие услуги</t>
  </si>
  <si>
    <t xml:space="preserve">        Выплаты по заработной плате</t>
  </si>
  <si>
    <t xml:space="preserve">        Налоги с заработной платы</t>
  </si>
  <si>
    <t xml:space="preserve">        Отчисления 10% НПФ</t>
  </si>
  <si>
    <t xml:space="preserve">        Другие платежи в бюджет</t>
  </si>
  <si>
    <t>выбытие с р/с на клиентский счет</t>
  </si>
  <si>
    <t>возмещение ущерба клиенту</t>
  </si>
  <si>
    <t xml:space="preserve">        Прочие</t>
  </si>
  <si>
    <t xml:space="preserve">3. Чистая сумма денежных средств от операционной деятельности </t>
  </si>
  <si>
    <t>II. Движение денежных средств от инвестиционной деятельности</t>
  </si>
  <si>
    <t>продажа долей в выбывших компаниях</t>
  </si>
  <si>
    <t>выкуп долей</t>
  </si>
  <si>
    <t xml:space="preserve">3. Чистая сумма денежных средств от инвестиционной деятельности </t>
  </si>
  <si>
    <t>III. Движение денежных средств от финансовой деятельности</t>
  </si>
  <si>
    <t>поступление ВФП</t>
  </si>
  <si>
    <t xml:space="preserve">        Погашение займов</t>
  </si>
  <si>
    <t xml:space="preserve">        Выплата дивидендов</t>
  </si>
  <si>
    <t>выплата купона</t>
  </si>
  <si>
    <t>3. Чистая сумма денежных средств от финансовой деятельности</t>
  </si>
  <si>
    <t>возврат ВФП</t>
  </si>
  <si>
    <t>ИТОГО: Увеличение +/- уменьшение денежных средств</t>
  </si>
  <si>
    <t>Денежные средства и их эквиваленты на начало отчетного периода</t>
  </si>
  <si>
    <t>Денежные средства и их эквиваленты на конец отчетного периода</t>
  </si>
  <si>
    <t>тыс.тенге</t>
  </si>
  <si>
    <t>Реализация инвестиционной недвижимости</t>
  </si>
  <si>
    <t>Реализация финансовых активов</t>
  </si>
  <si>
    <t>Приобретение финансовых активов</t>
  </si>
  <si>
    <t>Покупка долей участия в дочерних компаниях</t>
  </si>
  <si>
    <t>Анализ счета 1000</t>
  </si>
  <si>
    <t>3380.01</t>
  </si>
  <si>
    <t>Анализ счета 1000 за 3 квартал 2015 г.</t>
  </si>
  <si>
    <t>Алатау Жарык</t>
  </si>
  <si>
    <t>На 30.06.2015 года</t>
  </si>
  <si>
    <t>Изменение</t>
  </si>
  <si>
    <t>01.01.2015 - 30.09.2015</t>
  </si>
  <si>
    <t xml:space="preserve">(прямой метод) </t>
  </si>
  <si>
    <t>Консолидированный  отчет о движении денежных средств</t>
  </si>
  <si>
    <t>за период, закончившийся 30 сентября 2015 года</t>
  </si>
  <si>
    <t>прочие поступления</t>
  </si>
  <si>
    <t>поставщики</t>
  </si>
  <si>
    <t>налоги с зарплаты</t>
  </si>
  <si>
    <t>другие платежи в бюджет</t>
  </si>
  <si>
    <t>1612.01,1000</t>
  </si>
  <si>
    <t>07.07.2015 15:43:04</t>
  </si>
  <si>
    <t>Платежное поручение исходящее INVRSG000399 от 07.07.2015 15:43:04</t>
  </si>
  <si>
    <t>ДБ АО "Сбербанк" Республика Казахстан</t>
  </si>
  <si>
    <t>услуги банка</t>
  </si>
  <si>
    <t>Платежи поставщикам и подрядчикам</t>
  </si>
  <si>
    <t>Рассчётно-кассовое обслуживание</t>
  </si>
  <si>
    <t>08.07.2015 23:59:59</t>
  </si>
  <si>
    <t>Платежное поручение исходящее INVRSG000401 от 08.07.2015 23:59:59</t>
  </si>
  <si>
    <t>13.07.2015 10:01:34</t>
  </si>
  <si>
    <t>Платежное поручение исходящее INVRSG000403 от 13.07.2015 10:01:34</t>
  </si>
  <si>
    <t>Казахстанская фондовая биржа АО</t>
  </si>
  <si>
    <t>без договора</t>
  </si>
  <si>
    <t>Прочие выплаты от операционной деятельности</t>
  </si>
  <si>
    <t>Листинговый сбор</t>
  </si>
  <si>
    <t>13.07.2015 10:02:16</t>
  </si>
  <si>
    <t>Платежное поручение исходящее INVRSG000404 от 13.07.2015 10:02:16</t>
  </si>
  <si>
    <t>27.07.2015 17:45:13</t>
  </si>
  <si>
    <t>Платежное поручение исходящее INVRSG000414 от 27.07.2015 17:45:13</t>
  </si>
  <si>
    <t>28.07.2015 16:57:12</t>
  </si>
  <si>
    <t>Платежное поручение исходящее INVRSG000418 от 28.07.2015 16:57:12</t>
  </si>
  <si>
    <t>29.07.2015 17:15:50</t>
  </si>
  <si>
    <t>Платежное поручение исходящее INVRSG000423 от 29.07.2015 17:15:50</t>
  </si>
  <si>
    <t>31.07.2015 23:59:59</t>
  </si>
  <si>
    <t>Платежное поручение исходящее INVRSG000426 от 31.07.2015 23:59:59</t>
  </si>
  <si>
    <t>услуги банка (с ндс)</t>
  </si>
  <si>
    <t>Абонентская плата за услуги Банк-клиент</t>
  </si>
  <si>
    <t>Платежное поручение исходящее INVRSG000427 от 31.07.2015 23:59:59</t>
  </si>
  <si>
    <t>03.08.2015 16:18:57</t>
  </si>
  <si>
    <t>Платежное поручение исходящее INVRSG000425 от 03.08.2015 16:18:57</t>
  </si>
  <si>
    <t>3310.02,1000</t>
  </si>
  <si>
    <t>07.07.2015 10:00:00</t>
  </si>
  <si>
    <t>Платежное поручение исходящее INVRSG000397 от 07.07.2015 10:00:00</t>
  </si>
  <si>
    <t>Оплата Бух.</t>
  </si>
  <si>
    <t>е Trade.kz</t>
  </si>
  <si>
    <t>без договора ЭЦП</t>
  </si>
  <si>
    <t>Расходы по обслуживанию программных продуктов</t>
  </si>
  <si>
    <t>13.07.2015 9:49:24</t>
  </si>
  <si>
    <t>Платежное поручение исходящее INVRSG000402 от 13.07.2015 9:49:24</t>
  </si>
  <si>
    <t>SOGLASIE LTD ТОО</t>
  </si>
  <si>
    <t>Основной договор (RSG0009122)</t>
  </si>
  <si>
    <t>Оплата услуг по оценке имущества</t>
  </si>
  <si>
    <t>28.07.2015 11:41:55</t>
  </si>
  <si>
    <t>Платежное поручение исходящее INVRSG000415 от 28.07.2015 11:41:55</t>
  </si>
  <si>
    <t>Единый регистратор ЦБ АО</t>
  </si>
  <si>
    <t>00044-АО/Т от 15№08№2012</t>
  </si>
  <si>
    <t>Услуги брокера</t>
  </si>
  <si>
    <t>03.08.2015 14:34:46</t>
  </si>
  <si>
    <t>Платежное поручение исходящее INVRSG000424 от 03.08.2015 14:34:46</t>
  </si>
  <si>
    <t>Инвестиционный Финансовый Дом Resmi  АО</t>
  </si>
  <si>
    <t>возмещение расходов (RSG0002759)</t>
  </si>
  <si>
    <t>выплаты по заработной плате</t>
  </si>
  <si>
    <t>выплата вознаграждения</t>
  </si>
  <si>
    <t>Отчет по проводкам за 3 квартал 2015 г.</t>
  </si>
  <si>
    <t>Отбор:</t>
  </si>
  <si>
    <t>Счет Дт В группе "1610" И Счет Кт В группе "1000"</t>
  </si>
  <si>
    <t>Период</t>
  </si>
  <si>
    <t>Аналитика Дт</t>
  </si>
  <si>
    <t>Аналитика Кт</t>
  </si>
  <si>
    <t>03.09.2015</t>
  </si>
  <si>
    <t>Платежное поручение исходящее 00000000001 от 03.09.2015 0:00:00
Оплата (аванс)</t>
  </si>
  <si>
    <t>АО Народный Банк Казахстана
Договор</t>
  </si>
  <si>
    <t>рс НБ
Расчеты с поставщиками и подрядчиками</t>
  </si>
  <si>
    <t>07.09.2015</t>
  </si>
  <si>
    <t>Платежное поручение исходящее 00000000002 от 07.09.2015 12:00:00
Оплата (аванс)</t>
  </si>
  <si>
    <t>11.09.2015</t>
  </si>
  <si>
    <t>Платежное поручение исходящее 00000000006 от 11.09.2015 12:00:02
Оплата (аванс)</t>
  </si>
  <si>
    <t>30.09.2015</t>
  </si>
  <si>
    <t>Платежный ордер списание денежных средств 00000000003 от 30.09.2015 23:59:59
Оплата (аванс)</t>
  </si>
  <si>
    <t>10% ОПВ</t>
  </si>
  <si>
    <t>Счет Дт В группе "3310" И Счет Кт В группе "1000"</t>
  </si>
  <si>
    <t>28.08.2015</t>
  </si>
  <si>
    <t>Платежный ордер списание денежных средств 00000000004 от 28.08.2015 12:00:01
Оплата</t>
  </si>
  <si>
    <t>ДБ АО Сбербанк
Без договора</t>
  </si>
  <si>
    <t>рс Сбербанк
Расчеты с поставщиками и подрядчиками</t>
  </si>
  <si>
    <t>Платежный ордер списание денежных средств 00000000005 от 28.08.2015 12:00:03
Оплата</t>
  </si>
  <si>
    <t>Платежное поручение исходящее 00000000005 от 11.09.2015 0:20:00
Оплата</t>
  </si>
  <si>
    <t>Компания Hosting.KZ ТОО
Без договора</t>
  </si>
  <si>
    <t>Платежное поручение исходящее 00000000004 от 11.09.2015 12:00:00
Оплата</t>
  </si>
  <si>
    <t>Единый регистратор ЦБ АО
Договор №424 от 01.01.2014 г.</t>
  </si>
  <si>
    <t>18.09.2015</t>
  </si>
  <si>
    <t>Платежный ордер списание денежных средств 00000000001 от 18.09.2015 8:53:56
Оплата</t>
  </si>
  <si>
    <t>25.09.2015</t>
  </si>
  <si>
    <t>Платежное поручение исходящее 00000000012 от 25.09.2015 9:22:48
Оплата</t>
  </si>
  <si>
    <t>Платежный ордер списание денежных средств 00000000002 от 25.09.2015 9:22:50
Оплата</t>
  </si>
  <si>
    <t>Счет Дт В группе "3392" И Счет Кт В группе "1000"</t>
  </si>
  <si>
    <t>Платежное поручение исходящее 00000000003 от 07.09.2015 0:00:00
Прочее списание денежных средств</t>
  </si>
  <si>
    <t>УГД  по Ауэзовскому району
Постановление</t>
  </si>
  <si>
    <t>рс НБ
Прочие выплаты по операционной деятельности</t>
  </si>
  <si>
    <t>штраф</t>
  </si>
  <si>
    <t>прочие выплаты</t>
  </si>
  <si>
    <t>авансы полученные за реализацию внеоборотных активов</t>
  </si>
  <si>
    <t>реализация услуг</t>
  </si>
  <si>
    <t>Анализ счета 1251 за 3 квартал 2015 г.</t>
  </si>
  <si>
    <t>16.07.2015</t>
  </si>
  <si>
    <t>Платежное поручение исходящее 00000000054 от 16.07.2015 12:00:00
Оплата (аванс)</t>
  </si>
  <si>
    <t>ТАН-1 ТОО
Договор № 04 от 30.06.2015г.</t>
  </si>
  <si>
    <t>АО Казкоммерцбанк
Расчеты с поставщиками и подрядчиками</t>
  </si>
  <si>
    <t>Платежное поручение исходящее 00000000055 от 16.07.2015 12:00:01
Оплата (аванс)</t>
  </si>
  <si>
    <t>ГЦИ ТОО
Договор № 096 от 03.07.2015г.</t>
  </si>
  <si>
    <t>29.09.2015</t>
  </si>
  <si>
    <t>Платежное поручение исходящее 00000000022 от 29.09.2015 0:00:00
Оплата (аванс)</t>
  </si>
  <si>
    <t>ЭМК ТОО
Договор №17.15  от 18.09.15г.</t>
  </si>
  <si>
    <t>KZ776010131000236501 в АО "Народный Банк Казахстан
Расчеты с поставщиками и подрядчиками</t>
  </si>
  <si>
    <t>Платежный ордер списание денежных средств 00000000019 от 30.09.2015 23:59:59
Оплата (аванс)</t>
  </si>
  <si>
    <t>АО Народный Банк Казахстана
Без договора</t>
  </si>
  <si>
    <t>07.07.2015</t>
  </si>
  <si>
    <t>Платежный ордер списание денежных средств 00000000009 от 07.07.2015 12:00:01
Оплата</t>
  </si>
  <si>
    <t>АО "КАЗКОММЕРЦБАНК"
Без договора</t>
  </si>
  <si>
    <t>08.07.2015</t>
  </si>
  <si>
    <t>Платежный ордер списание денежных средств 00000000010 от 08.07.2015 12:00:03
Оплата</t>
  </si>
  <si>
    <t>Платежный ордер списание денежных средств 00000000011 от 08.07.2015 12:00:04
Оплата</t>
  </si>
  <si>
    <t>Платежное поручение исходящее 00000000053 от 16.07.2015 12:00:02
Оплата</t>
  </si>
  <si>
    <t>Алматыэнергосбыт
договор №75861 от 25.06.2015г.</t>
  </si>
  <si>
    <t>Платежный ордер списание денежных средств 00000000012 от 16.07.2015 12:00:05
Оплата</t>
  </si>
  <si>
    <t>31.07.2015</t>
  </si>
  <si>
    <t>Платежный ордер списание денежных средств 00000000013 от 31.07.2015 12:00:06
Оплата</t>
  </si>
  <si>
    <t>14.08.2015</t>
  </si>
  <si>
    <t>Платежный ордер списание денежных средств 00000000014 от 14.08.2015 12:00:08
Оплата</t>
  </si>
  <si>
    <t>Платежный ордер списание денежных средств 00000000015 от 14.08.2015 12:00:13
Оплата</t>
  </si>
  <si>
    <t>24.08.2015</t>
  </si>
  <si>
    <t>Платежный ордер списание денежных средств 00000000001 от 24.08.2015 9:59:20
Оплата (аванс)</t>
  </si>
  <si>
    <t>KZ776010131000236501 в АО "Народный Банк Казахстан
&lt;...&gt;</t>
  </si>
  <si>
    <t>Платежный ордер списание денежных средств 00000000002 от 24.08.2015 9:59:21
Оплата (аванс)</t>
  </si>
  <si>
    <t>25.08.2015</t>
  </si>
  <si>
    <t>Платежное поручение исходящее 00000000007 от 25.08.2015 0:00:00
Оплата</t>
  </si>
  <si>
    <t>АлматыЭнергоСбытТОО
Договор №75861 от 25.06.2015г.</t>
  </si>
  <si>
    <t>Платежный ордер списание денежных средств 00000000003 от 25.08.2015 12:00:00
Оплата (аванс)</t>
  </si>
  <si>
    <t>27.08.2015</t>
  </si>
  <si>
    <t>Платежный ордер списание денежных средств 00000000004 от 27.08.2015 12:00:00
Оплата (аванс)</t>
  </si>
  <si>
    <t>Платежный ордер списание денежных средств 00000000006 от 28.08.2015 12:00:00
Оплата (аванс)</t>
  </si>
  <si>
    <t>Платежный ордер списание денежных средств 00000000016 от 07.09.2015 12:00:01
Оплата</t>
  </si>
  <si>
    <t>08.09.2015</t>
  </si>
  <si>
    <t>Платежное поручение исходящее 00000000010 от 08.09.2015 0:00:00
Оплата</t>
  </si>
  <si>
    <t>Платежный ордер списание денежных средств 00000000005 от 08.09.2015 0:00:00
Оплата (аванс)</t>
  </si>
  <si>
    <t>09.09.2015</t>
  </si>
  <si>
    <t>Платежное поручение исходящее 00000000015 от 09.09.2015 0:00:00
Оплата</t>
  </si>
  <si>
    <t>АО "Комп.по страх.жизни Казкоммерц-Life"(доч.орг.К
Дог.№HIJ701080915AA33</t>
  </si>
  <si>
    <t>Платежный ордер списание денежных средств 00000000007 от 09.09.2015 15:47:43
Оплата (аванс)</t>
  </si>
  <si>
    <t>10.09.2015</t>
  </si>
  <si>
    <t>Платежный ордер списание денежных средств 00000000008 от 10.09.2015 12:00:00
Оплата (аванс)</t>
  </si>
  <si>
    <t>16.09.2015</t>
  </si>
  <si>
    <t>Платежный ордер списание денежных средств 00000000017 от 16.09.2015 10:55:34
Оплата</t>
  </si>
  <si>
    <t>Платежный ордер списание денежных средств 00000000018 от 29.09.2015 12:00:01
Оплата</t>
  </si>
  <si>
    <t>Счет Кт В группе "3510" И Счет Дт В группе "1000"</t>
  </si>
  <si>
    <t>Платежное поручение входящее 00000000006 от 16.07.2015 12:00:04
Оплата (аванс)</t>
  </si>
  <si>
    <t>АО Казкоммерцбанк
&lt;...&gt;</t>
  </si>
  <si>
    <t>Бейсенбаев Габит Ермекович
Договор б/н от 14.07.2015г</t>
  </si>
  <si>
    <t>Платежное поручение входящее 00000000001 от 24.08.2015 9:59:19
Оплата (аванс)</t>
  </si>
  <si>
    <t>Бейсенбаев Габит Ермекович
Договор б/н от 21.08.2015г.</t>
  </si>
  <si>
    <t>14.09.2015</t>
  </si>
  <si>
    <t>Платежное поручение входящее 00000000005 от 14.09.2015 17:15:23
Оплата (аванс)</t>
  </si>
  <si>
    <t>28.09.2015</t>
  </si>
  <si>
    <t>Платежное поручение входящее 00000000008 от 28.09.2015 0:00:01
Оплата (аванс)</t>
  </si>
  <si>
    <t>Счет Дт В группе "3310" И Счет Кт В группе "1251"</t>
  </si>
  <si>
    <t>19.08.2015</t>
  </si>
  <si>
    <t>Авансовый отчет 00000000001 от 19.08.2015 12:00:00
Оплата услуг нотариуса</t>
  </si>
  <si>
    <t>Суюншалиева О.Ю. ЧН
Без договора</t>
  </si>
  <si>
    <t>Сороколет Дарья Геннадьевна
Оплата поставщикам</t>
  </si>
  <si>
    <t>02.09.2015</t>
  </si>
  <si>
    <t>Авансовый отчет 00000000002 от 02.09.2015 16:52:32
Оплата услуг нотариуса</t>
  </si>
  <si>
    <t>Авансовый отчет 00000000003 от 10.09.2015 12:00:02
Оплата копировальных услуг</t>
  </si>
  <si>
    <t>Copy Print Lux ТОО
Без договора</t>
  </si>
  <si>
    <t>Самойленко И.Е."COPY-ART" ИП
Без договора</t>
  </si>
  <si>
    <t>переоформление доменного имени</t>
  </si>
  <si>
    <t>абонентская плата</t>
  </si>
  <si>
    <t>Продление хостинга</t>
  </si>
  <si>
    <t>прочие</t>
  </si>
  <si>
    <t>топографическая съемка 1:500 ул. Кабдолова, 1</t>
  </si>
  <si>
    <t>разработка проектной документации</t>
  </si>
  <si>
    <t>электроэнергия</t>
  </si>
  <si>
    <t>страхование</t>
  </si>
  <si>
    <t>купля-продажа земельного участка</t>
  </si>
  <si>
    <t>услуги нотариуса</t>
  </si>
  <si>
    <t>копировальные услуги</t>
  </si>
  <si>
    <t>задолженность по зарплате, вернули на правильный счет</t>
  </si>
  <si>
    <t xml:space="preserve">        Выплата вознаграждения</t>
  </si>
  <si>
    <t>01.01.2014 - 30.09.2014</t>
  </si>
  <si>
    <t>Прочие поступления</t>
  </si>
  <si>
    <t>Приобретение основных средств</t>
  </si>
  <si>
    <t>Check</t>
  </si>
  <si>
    <t>не знаю почему разница</t>
  </si>
  <si>
    <t>почему выплата купона дважды отражена? См. операц.потоки</t>
  </si>
  <si>
    <t>Генеральный директор</t>
  </si>
  <si>
    <t>Бейсенбаев Г.Е.</t>
  </si>
  <si>
    <t>Главный бухгалтер</t>
  </si>
  <si>
    <t>Мамбеталиев Б.С.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</si>
</sst>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;[Red]\-#,##0.00"/>
    <numFmt numFmtId="165" formatCode="0.00;[Red]\-0.00"/>
    <numFmt numFmtId="166" formatCode="_(* #,##0_);_(* \(#,##0\);_(* &quot;-&quot;_);_(@_)"/>
    <numFmt numFmtId="167" formatCode="#,##0.00_ ;[Red]\-#,##0.00\ "/>
    <numFmt numFmtId="168" formatCode="000"/>
    <numFmt numFmtId="169" formatCode="#,##0_р_."/>
    <numFmt numFmtId="170" formatCode="_-* #,##0_р_._-;\-* #,##0_р_._-;_-* &quot;-&quot;??_р_._-;_-@_-"/>
  </numFmts>
  <fonts count="4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9"/>
      <color indexed="12"/>
      <name val="Arial"/>
      <family val="2"/>
    </font>
    <font>
      <sz val="10"/>
      <color indexed="1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9"/>
      <color rgb="FFFF0000"/>
      <name val="Arial"/>
      <family val="2"/>
      <charset val="204"/>
    </font>
    <font>
      <sz val="8"/>
      <name val="Arial"/>
      <family val="2"/>
      <charset val="1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9"/>
      <name val="Arial"/>
      <family val="2"/>
    </font>
    <font>
      <b/>
      <sz val="11"/>
      <color indexed="8"/>
      <name val="Times New Roman"/>
      <family val="1"/>
      <charset val="204"/>
    </font>
    <font>
      <b/>
      <sz val="9"/>
      <color indexed="10"/>
      <name val="Arial"/>
      <family val="2"/>
    </font>
    <font>
      <sz val="9"/>
      <name val="Arial"/>
      <family val="2"/>
      <charset val="1"/>
    </font>
    <font>
      <b/>
      <sz val="9"/>
      <color theme="1"/>
      <name val="Arial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2">
    <xf numFmtId="0" fontId="0" fillId="0" borderId="0"/>
    <xf numFmtId="0" fontId="1" fillId="0" borderId="0"/>
    <xf numFmtId="0" fontId="1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</cellStyleXfs>
  <cellXfs count="289">
    <xf numFmtId="0" fontId="0" fillId="0" borderId="0" xfId="0"/>
    <xf numFmtId="0" fontId="5" fillId="0" borderId="0" xfId="1" applyFont="1"/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1" applyFont="1" applyAlignment="1"/>
    <xf numFmtId="0" fontId="12" fillId="0" borderId="0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/>
    <xf numFmtId="0" fontId="12" fillId="0" borderId="0" xfId="0" applyFont="1" applyBorder="1" applyAlignment="1">
      <alignment horizontal="left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horizontal="center"/>
    </xf>
    <xf numFmtId="166" fontId="15" fillId="0" borderId="0" xfId="5" applyNumberFormat="1" applyFont="1" applyFill="1" applyBorder="1" applyAlignment="1" applyProtection="1"/>
    <xf numFmtId="166" fontId="4" fillId="0" borderId="0" xfId="5" applyNumberFormat="1" applyFont="1" applyFill="1" applyBorder="1" applyAlignment="1" applyProtection="1"/>
    <xf numFmtId="166" fontId="5" fillId="0" borderId="0" xfId="5" applyNumberFormat="1" applyFont="1" applyFill="1" applyBorder="1" applyAlignment="1" applyProtection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7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right" vertical="top" wrapText="1"/>
    </xf>
    <xf numFmtId="4" fontId="7" fillId="0" borderId="25" xfId="0" applyNumberFormat="1" applyFont="1" applyBorder="1" applyAlignment="1">
      <alignment horizontal="right" vertical="top" wrapText="1"/>
    </xf>
    <xf numFmtId="0" fontId="9" fillId="0" borderId="25" xfId="0" applyFont="1" applyBorder="1" applyAlignment="1">
      <alignment horizontal="left" vertical="top" wrapText="1" indent="2"/>
    </xf>
    <xf numFmtId="0" fontId="9" fillId="0" borderId="25" xfId="0" applyFont="1" applyBorder="1" applyAlignment="1">
      <alignment horizontal="right" vertical="top" wrapText="1"/>
    </xf>
    <xf numFmtId="4" fontId="9" fillId="0" borderId="25" xfId="0" applyNumberFormat="1" applyFont="1" applyBorder="1" applyAlignment="1">
      <alignment horizontal="right" vertical="top" wrapText="1"/>
    </xf>
    <xf numFmtId="0" fontId="18" fillId="0" borderId="25" xfId="0" applyFont="1" applyBorder="1" applyAlignment="1">
      <alignment horizontal="left" vertical="top" wrapText="1" indent="2"/>
    </xf>
    <xf numFmtId="0" fontId="18" fillId="0" borderId="25" xfId="0" applyFont="1" applyBorder="1" applyAlignment="1">
      <alignment horizontal="right" vertical="top" wrapText="1"/>
    </xf>
    <xf numFmtId="4" fontId="18" fillId="0" borderId="25" xfId="0" applyNumberFormat="1" applyFont="1" applyBorder="1" applyAlignment="1">
      <alignment horizontal="right" vertical="top" wrapText="1"/>
    </xf>
    <xf numFmtId="0" fontId="9" fillId="0" borderId="25" xfId="0" applyFont="1" applyBorder="1" applyAlignment="1">
      <alignment horizontal="left" vertical="top" wrapText="1" indent="4"/>
    </xf>
    <xf numFmtId="4" fontId="19" fillId="0" borderId="25" xfId="0" applyNumberFormat="1" applyFont="1" applyBorder="1" applyAlignment="1">
      <alignment horizontal="right" vertical="top" wrapText="1"/>
    </xf>
    <xf numFmtId="4" fontId="20" fillId="0" borderId="25" xfId="0" applyNumberFormat="1" applyFont="1" applyBorder="1" applyAlignment="1">
      <alignment horizontal="right" vertical="top" wrapText="1"/>
    </xf>
    <xf numFmtId="0" fontId="21" fillId="2" borderId="25" xfId="0" applyFont="1" applyFill="1" applyBorder="1" applyAlignment="1">
      <alignment horizontal="left" vertical="top"/>
    </xf>
    <xf numFmtId="0" fontId="21" fillId="2" borderId="25" xfId="0" applyFont="1" applyFill="1" applyBorder="1" applyAlignment="1">
      <alignment horizontal="right" vertical="top" wrapText="1"/>
    </xf>
    <xf numFmtId="164" fontId="21" fillId="2" borderId="25" xfId="0" applyNumberFormat="1" applyFont="1" applyFill="1" applyBorder="1" applyAlignment="1">
      <alignment horizontal="right" vertical="top" wrapText="1"/>
    </xf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/>
    </xf>
    <xf numFmtId="2" fontId="20" fillId="0" borderId="25" xfId="0" applyNumberFormat="1" applyFont="1" applyBorder="1" applyAlignment="1">
      <alignment horizontal="right" vertical="top" wrapText="1"/>
    </xf>
    <xf numFmtId="2" fontId="24" fillId="0" borderId="25" xfId="0" applyNumberFormat="1" applyFont="1" applyBorder="1" applyAlignment="1">
      <alignment horizontal="right" vertical="top" wrapText="1"/>
    </xf>
    <xf numFmtId="2" fontId="19" fillId="0" borderId="25" xfId="0" applyNumberFormat="1" applyFont="1" applyBorder="1" applyAlignment="1">
      <alignment horizontal="right" vertical="top" wrapText="1"/>
    </xf>
    <xf numFmtId="2" fontId="9" fillId="0" borderId="25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/>
    <xf numFmtId="0" fontId="22" fillId="0" borderId="0" xfId="0" applyFont="1" applyAlignment="1">
      <alignment vertical="top"/>
    </xf>
    <xf numFmtId="0" fontId="7" fillId="2" borderId="25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top"/>
    </xf>
    <xf numFmtId="166" fontId="12" fillId="0" borderId="0" xfId="0" applyNumberFormat="1" applyFont="1"/>
    <xf numFmtId="0" fontId="4" fillId="0" borderId="0" xfId="8" applyFont="1"/>
    <xf numFmtId="0" fontId="5" fillId="0" borderId="0" xfId="8" applyFont="1"/>
    <xf numFmtId="0" fontId="4" fillId="0" borderId="0" xfId="8" applyFont="1" applyAlignment="1">
      <alignment wrapText="1"/>
    </xf>
    <xf numFmtId="0" fontId="4" fillId="0" borderId="0" xfId="8" applyFont="1" applyFill="1"/>
    <xf numFmtId="0" fontId="5" fillId="0" borderId="0" xfId="8" applyFont="1" applyFill="1"/>
    <xf numFmtId="0" fontId="26" fillId="0" borderId="0" xfId="0" applyFont="1"/>
    <xf numFmtId="0" fontId="13" fillId="0" borderId="0" xfId="0" applyFont="1" applyAlignment="1">
      <alignment horizontal="center" wrapText="1"/>
    </xf>
    <xf numFmtId="0" fontId="4" fillId="0" borderId="0" xfId="8" applyFont="1" applyAlignment="1">
      <alignment horizontal="left" indent="2"/>
    </xf>
    <xf numFmtId="0" fontId="7" fillId="0" borderId="0" xfId="9" applyNumberFormat="1" applyFont="1" applyAlignment="1">
      <alignment horizontal="left"/>
    </xf>
    <xf numFmtId="0" fontId="11" fillId="0" borderId="0" xfId="9"/>
    <xf numFmtId="0" fontId="11" fillId="0" borderId="0" xfId="9" applyAlignment="1">
      <alignment horizontal="left"/>
    </xf>
    <xf numFmtId="0" fontId="8" fillId="0" borderId="0" xfId="9" applyNumberFormat="1" applyFont="1" applyAlignment="1">
      <alignment horizontal="centerContinuous" wrapText="1"/>
    </xf>
    <xf numFmtId="0" fontId="7" fillId="0" borderId="0" xfId="9" applyNumberFormat="1" applyFont="1" applyAlignment="1">
      <alignment horizontal="centerContinuous" wrapText="1"/>
    </xf>
    <xf numFmtId="0" fontId="9" fillId="0" borderId="5" xfId="9" applyFont="1" applyBorder="1" applyAlignment="1">
      <alignment horizontal="left"/>
    </xf>
    <xf numFmtId="0" fontId="9" fillId="0" borderId="6" xfId="9" applyFont="1" applyBorder="1" applyAlignment="1">
      <alignment horizontal="left"/>
    </xf>
    <xf numFmtId="0" fontId="9" fillId="0" borderId="7" xfId="9" applyFont="1" applyBorder="1" applyAlignment="1">
      <alignment horizontal="left"/>
    </xf>
    <xf numFmtId="0" fontId="9" fillId="0" borderId="8" xfId="9" applyFont="1" applyBorder="1" applyAlignment="1">
      <alignment horizontal="left"/>
    </xf>
    <xf numFmtId="0" fontId="9" fillId="0" borderId="9" xfId="9" applyFont="1" applyBorder="1" applyAlignment="1">
      <alignment horizontal="left"/>
    </xf>
    <xf numFmtId="0" fontId="9" fillId="0" borderId="10" xfId="9" applyFont="1" applyBorder="1" applyAlignment="1">
      <alignment horizontal="left"/>
    </xf>
    <xf numFmtId="0" fontId="7" fillId="0" borderId="12" xfId="9" applyNumberFormat="1" applyFont="1" applyBorder="1" applyAlignment="1">
      <alignment horizontal="left" vertical="top" wrapText="1"/>
    </xf>
    <xf numFmtId="0" fontId="9" fillId="0" borderId="11" xfId="9" applyNumberFormat="1" applyFont="1" applyBorder="1" applyAlignment="1">
      <alignment horizontal="right" vertical="top"/>
    </xf>
    <xf numFmtId="164" fontId="9" fillId="0" borderId="13" xfId="9" applyNumberFormat="1" applyFont="1" applyBorder="1" applyAlignment="1">
      <alignment horizontal="right" vertical="top"/>
    </xf>
    <xf numFmtId="1" fontId="9" fillId="0" borderId="14" xfId="9" applyNumberFormat="1" applyFont="1" applyBorder="1" applyAlignment="1">
      <alignment horizontal="left" vertical="top" wrapText="1"/>
    </xf>
    <xf numFmtId="0" fontId="9" fillId="0" borderId="15" xfId="9" applyNumberFormat="1" applyFont="1" applyBorder="1" applyAlignment="1">
      <alignment horizontal="right" vertical="top"/>
    </xf>
    <xf numFmtId="165" fontId="9" fillId="0" borderId="16" xfId="9" applyNumberFormat="1" applyFont="1" applyBorder="1" applyAlignment="1">
      <alignment horizontal="right" vertical="top"/>
    </xf>
    <xf numFmtId="0" fontId="9" fillId="0" borderId="14" xfId="9" applyNumberFormat="1" applyFont="1" applyBorder="1" applyAlignment="1">
      <alignment horizontal="left" vertical="top" wrapText="1"/>
    </xf>
    <xf numFmtId="164" fontId="9" fillId="0" borderId="15" xfId="9" applyNumberFormat="1" applyFont="1" applyBorder="1" applyAlignment="1">
      <alignment horizontal="right" vertical="top"/>
    </xf>
    <xf numFmtId="0" fontId="9" fillId="0" borderId="16" xfId="9" applyNumberFormat="1" applyFont="1" applyBorder="1" applyAlignment="1">
      <alignment horizontal="right" vertical="top"/>
    </xf>
    <xf numFmtId="165" fontId="9" fillId="0" borderId="15" xfId="9" applyNumberFormat="1" applyFont="1" applyBorder="1" applyAlignment="1">
      <alignment horizontal="right" vertical="top"/>
    </xf>
    <xf numFmtId="0" fontId="7" fillId="0" borderId="18" xfId="9" applyNumberFormat="1" applyFont="1" applyBorder="1" applyAlignment="1">
      <alignment horizontal="left" vertical="top" wrapText="1"/>
    </xf>
    <xf numFmtId="164" fontId="9" fillId="0" borderId="19" xfId="9" applyNumberFormat="1" applyFont="1" applyBorder="1" applyAlignment="1">
      <alignment horizontal="right" vertical="top"/>
    </xf>
    <xf numFmtId="165" fontId="9" fillId="0" borderId="20" xfId="9" applyNumberFormat="1" applyFont="1" applyBorder="1" applyAlignment="1">
      <alignment horizontal="right" vertical="top"/>
    </xf>
    <xf numFmtId="0" fontId="7" fillId="0" borderId="21" xfId="9" applyNumberFormat="1" applyFont="1" applyBorder="1" applyAlignment="1">
      <alignment horizontal="left" vertical="top" wrapText="1"/>
    </xf>
    <xf numFmtId="0" fontId="9" fillId="0" borderId="22" xfId="9" applyNumberFormat="1" applyFont="1" applyBorder="1" applyAlignment="1">
      <alignment horizontal="right" vertical="top"/>
    </xf>
    <xf numFmtId="164" fontId="9" fillId="0" borderId="3" xfId="9" applyNumberFormat="1" applyFont="1" applyBorder="1" applyAlignment="1">
      <alignment horizontal="right" vertical="top"/>
    </xf>
    <xf numFmtId="0" fontId="27" fillId="0" borderId="0" xfId="9" applyFont="1" applyAlignment="1">
      <alignment horizontal="left"/>
    </xf>
    <xf numFmtId="0" fontId="28" fillId="0" borderId="0" xfId="9" applyFont="1" applyAlignment="1">
      <alignment horizontal="left"/>
    </xf>
    <xf numFmtId="0" fontId="29" fillId="3" borderId="34" xfId="9" applyNumberFormat="1" applyFont="1" applyFill="1" applyBorder="1" applyAlignment="1">
      <alignment horizontal="left" vertical="center" wrapText="1"/>
    </xf>
    <xf numFmtId="0" fontId="29" fillId="3" borderId="34" xfId="9" applyNumberFormat="1" applyFont="1" applyFill="1" applyBorder="1" applyAlignment="1">
      <alignment horizontal="center" vertical="center" wrapText="1"/>
    </xf>
    <xf numFmtId="1" fontId="30" fillId="4" borderId="34" xfId="9" applyNumberFormat="1" applyFont="1" applyFill="1" applyBorder="1" applyAlignment="1">
      <alignment horizontal="left" vertical="top"/>
    </xf>
    <xf numFmtId="0" fontId="30" fillId="4" borderId="34" xfId="9" applyNumberFormat="1" applyFont="1" applyFill="1" applyBorder="1" applyAlignment="1">
      <alignment horizontal="left" vertical="top" wrapText="1"/>
    </xf>
    <xf numFmtId="0" fontId="30" fillId="4" borderId="34" xfId="9" applyNumberFormat="1" applyFont="1" applyFill="1" applyBorder="1" applyAlignment="1">
      <alignment horizontal="right" vertical="top" wrapText="1"/>
    </xf>
    <xf numFmtId="0" fontId="30" fillId="0" borderId="34" xfId="9" applyNumberFormat="1" applyFont="1" applyBorder="1" applyAlignment="1">
      <alignment horizontal="left" vertical="top" indent="2"/>
    </xf>
    <xf numFmtId="168" fontId="30" fillId="0" borderId="34" xfId="9" applyNumberFormat="1" applyFont="1" applyBorder="1" applyAlignment="1">
      <alignment horizontal="left" vertical="top"/>
    </xf>
    <xf numFmtId="0" fontId="30" fillId="0" borderId="34" xfId="9" applyNumberFormat="1" applyFont="1" applyBorder="1" applyAlignment="1">
      <alignment horizontal="right" vertical="top" wrapText="1"/>
    </xf>
    <xf numFmtId="4" fontId="31" fillId="0" borderId="34" xfId="9" applyNumberFormat="1" applyFont="1" applyBorder="1" applyAlignment="1">
      <alignment horizontal="right" vertical="top" wrapText="1"/>
    </xf>
    <xf numFmtId="1" fontId="30" fillId="0" borderId="34" xfId="9" applyNumberFormat="1" applyFont="1" applyBorder="1" applyAlignment="1">
      <alignment horizontal="left" vertical="top"/>
    </xf>
    <xf numFmtId="4" fontId="30" fillId="0" borderId="34" xfId="9" applyNumberFormat="1" applyFont="1" applyBorder="1" applyAlignment="1">
      <alignment horizontal="right" vertical="top" wrapText="1"/>
    </xf>
    <xf numFmtId="0" fontId="30" fillId="4" borderId="34" xfId="9" applyNumberFormat="1" applyFont="1" applyFill="1" applyBorder="1" applyAlignment="1">
      <alignment horizontal="left" vertical="top"/>
    </xf>
    <xf numFmtId="4" fontId="30" fillId="4" borderId="34" xfId="9" applyNumberFormat="1" applyFont="1" applyFill="1" applyBorder="1" applyAlignment="1">
      <alignment horizontal="right" vertical="top" wrapText="1"/>
    </xf>
    <xf numFmtId="4" fontId="31" fillId="4" borderId="34" xfId="9" applyNumberFormat="1" applyFont="1" applyFill="1" applyBorder="1" applyAlignment="1">
      <alignment horizontal="right" vertical="top" wrapText="1"/>
    </xf>
    <xf numFmtId="167" fontId="22" fillId="0" borderId="0" xfId="0" applyNumberFormat="1" applyFont="1"/>
    <xf numFmtId="4" fontId="22" fillId="0" borderId="0" xfId="0" applyNumberFormat="1" applyFont="1"/>
    <xf numFmtId="4" fontId="30" fillId="0" borderId="34" xfId="9" applyNumberFormat="1" applyFont="1" applyFill="1" applyBorder="1" applyAlignment="1">
      <alignment horizontal="right" vertical="top" wrapText="1"/>
    </xf>
    <xf numFmtId="164" fontId="9" fillId="0" borderId="15" xfId="9" applyNumberFormat="1" applyFont="1" applyFill="1" applyBorder="1" applyAlignment="1">
      <alignment horizontal="right" vertical="top"/>
    </xf>
    <xf numFmtId="165" fontId="9" fillId="0" borderId="15" xfId="9" applyNumberFormat="1" applyFont="1" applyFill="1" applyBorder="1" applyAlignment="1">
      <alignment horizontal="right" vertical="top"/>
    </xf>
    <xf numFmtId="0" fontId="32" fillId="0" borderId="0" xfId="0" applyFont="1" applyBorder="1" applyAlignment="1">
      <alignment horizontal="left" wrapText="1" indent="3"/>
    </xf>
    <xf numFmtId="0" fontId="33" fillId="0" borderId="0" xfId="1" applyFont="1" applyAlignment="1">
      <alignment horizontal="left"/>
    </xf>
    <xf numFmtId="169" fontId="4" fillId="0" borderId="0" xfId="1" applyNumberFormat="1" applyFont="1" applyAlignment="1"/>
    <xf numFmtId="0" fontId="34" fillId="0" borderId="0" xfId="1" applyFont="1" applyFill="1" applyBorder="1" applyAlignment="1">
      <alignment vertical="top" wrapText="1"/>
    </xf>
    <xf numFmtId="0" fontId="34" fillId="0" borderId="0" xfId="1" applyFont="1" applyFill="1" applyBorder="1" applyAlignment="1">
      <alignment horizontal="right" vertical="top" wrapText="1"/>
    </xf>
    <xf numFmtId="0" fontId="35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/>
    <xf numFmtId="0" fontId="5" fillId="0" borderId="0" xfId="1" applyFont="1" applyFill="1"/>
    <xf numFmtId="0" fontId="36" fillId="0" borderId="0" xfId="1" applyFont="1" applyFill="1"/>
    <xf numFmtId="0" fontId="4" fillId="0" borderId="0" xfId="1" applyFont="1" applyFill="1" applyBorder="1"/>
    <xf numFmtId="3" fontId="4" fillId="0" borderId="0" xfId="1" applyNumberFormat="1" applyFont="1" applyFill="1"/>
    <xf numFmtId="170" fontId="4" fillId="0" borderId="0" xfId="1" applyNumberFormat="1" applyFont="1" applyFill="1"/>
    <xf numFmtId="170" fontId="5" fillId="0" borderId="0" xfId="4" applyNumberFormat="1" applyFont="1" applyFill="1"/>
    <xf numFmtId="170" fontId="4" fillId="0" borderId="0" xfId="4" applyNumberFormat="1" applyFont="1" applyFill="1"/>
    <xf numFmtId="170" fontId="5" fillId="0" borderId="0" xfId="1" applyNumberFormat="1" applyFont="1" applyFill="1"/>
    <xf numFmtId="41" fontId="4" fillId="0" borderId="0" xfId="1" applyNumberFormat="1" applyFont="1" applyFill="1"/>
    <xf numFmtId="0" fontId="34" fillId="0" borderId="0" xfId="1" applyFont="1" applyFill="1" applyBorder="1" applyAlignment="1">
      <alignment horizontal="center" vertical="top" wrapText="1"/>
    </xf>
    <xf numFmtId="0" fontId="34" fillId="0" borderId="0" xfId="1" applyFont="1" applyFill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Border="1" applyAlignment="1">
      <alignment horizontal="left"/>
    </xf>
    <xf numFmtId="0" fontId="33" fillId="0" borderId="0" xfId="1" applyFont="1" applyFill="1" applyAlignment="1">
      <alignment horizontal="left"/>
    </xf>
    <xf numFmtId="0" fontId="4" fillId="0" borderId="0" xfId="1" applyFont="1" applyFill="1" applyAlignment="1"/>
    <xf numFmtId="169" fontId="4" fillId="0" borderId="0" xfId="1" applyNumberFormat="1" applyFont="1" applyFill="1" applyAlignment="1"/>
    <xf numFmtId="0" fontId="33" fillId="0" borderId="0" xfId="1" applyNumberFormat="1" applyFont="1" applyFill="1" applyAlignment="1">
      <alignment horizontal="right"/>
    </xf>
    <xf numFmtId="0" fontId="36" fillId="0" borderId="0" xfId="1" applyFont="1" applyFill="1" applyBorder="1"/>
    <xf numFmtId="0" fontId="35" fillId="0" borderId="0" xfId="1" applyFont="1" applyFill="1" applyBorder="1"/>
    <xf numFmtId="0" fontId="6" fillId="0" borderId="0" xfId="1" applyFont="1" applyFill="1"/>
    <xf numFmtId="0" fontId="5" fillId="0" borderId="0" xfId="8" applyFont="1" applyAlignment="1">
      <alignment horizontal="left"/>
    </xf>
    <xf numFmtId="0" fontId="4" fillId="0" borderId="0" xfId="1" applyFont="1" applyFill="1" applyBorder="1" applyAlignment="1"/>
    <xf numFmtId="0" fontId="35" fillId="0" borderId="0" xfId="1" applyFont="1" applyFill="1" applyBorder="1" applyAlignment="1"/>
    <xf numFmtId="166" fontId="4" fillId="5" borderId="0" xfId="5" applyNumberFormat="1" applyFont="1" applyFill="1" applyBorder="1" applyAlignment="1" applyProtection="1"/>
    <xf numFmtId="166" fontId="15" fillId="5" borderId="0" xfId="5" applyNumberFormat="1" applyFont="1" applyFill="1" applyBorder="1" applyAlignment="1" applyProtection="1"/>
    <xf numFmtId="166" fontId="4" fillId="6" borderId="0" xfId="5" applyNumberFormat="1" applyFont="1" applyFill="1" applyBorder="1" applyAlignment="1" applyProtection="1"/>
    <xf numFmtId="166" fontId="15" fillId="6" borderId="0" xfId="5" applyNumberFormat="1" applyFont="1" applyFill="1" applyBorder="1" applyAlignment="1" applyProtection="1"/>
    <xf numFmtId="0" fontId="4" fillId="0" borderId="0" xfId="1" applyFont="1" applyBorder="1"/>
    <xf numFmtId="44" fontId="37" fillId="0" borderId="0" xfId="3" applyFont="1" applyBorder="1" applyAlignment="1">
      <alignment horizontal="center" wrapText="1"/>
    </xf>
    <xf numFmtId="0" fontId="5" fillId="0" borderId="0" xfId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right"/>
    </xf>
    <xf numFmtId="164" fontId="38" fillId="0" borderId="36" xfId="1" applyNumberFormat="1" applyFont="1" applyBorder="1"/>
    <xf numFmtId="3" fontId="39" fillId="0" borderId="0" xfId="1" applyNumberFormat="1" applyFont="1" applyFill="1" applyBorder="1" applyAlignment="1">
      <alignment horizontal="right"/>
    </xf>
    <xf numFmtId="0" fontId="34" fillId="0" borderId="0" xfId="1" applyFont="1" applyFill="1" applyAlignment="1">
      <alignment horizontal="center"/>
    </xf>
    <xf numFmtId="0" fontId="37" fillId="0" borderId="0" xfId="1" applyFont="1" applyBorder="1" applyAlignment="1">
      <alignment horizontal="left" wrapText="1"/>
    </xf>
    <xf numFmtId="0" fontId="37" fillId="0" borderId="0" xfId="1" applyNumberFormat="1" applyFont="1"/>
    <xf numFmtId="0" fontId="5" fillId="0" borderId="0" xfId="1" applyFont="1" applyBorder="1" applyAlignment="1">
      <alignment horizontal="left"/>
    </xf>
    <xf numFmtId="0" fontId="5" fillId="0" borderId="0" xfId="1" applyNumberFormat="1" applyFont="1" applyFill="1" applyBorder="1" applyAlignment="1">
      <alignment horizontal="right"/>
    </xf>
    <xf numFmtId="0" fontId="5" fillId="0" borderId="0" xfId="1" applyNumberFormat="1" applyFont="1"/>
    <xf numFmtId="0" fontId="4" fillId="0" borderId="0" xfId="1" applyNumberFormat="1" applyFont="1" applyFill="1" applyBorder="1" applyAlignment="1">
      <alignment horizontal="right"/>
    </xf>
    <xf numFmtId="164" fontId="4" fillId="0" borderId="28" xfId="10" applyNumberFormat="1" applyFont="1" applyBorder="1" applyAlignment="1">
      <alignment horizontal="right" vertical="top"/>
    </xf>
    <xf numFmtId="3" fontId="5" fillId="0" borderId="0" xfId="1" applyNumberFormat="1" applyFont="1"/>
    <xf numFmtId="164" fontId="4" fillId="0" borderId="35" xfId="10" applyNumberFormat="1" applyFont="1" applyBorder="1" applyAlignment="1">
      <alignment horizontal="right" vertical="top"/>
    </xf>
    <xf numFmtId="1" fontId="5" fillId="0" borderId="0" xfId="1" applyNumberFormat="1" applyFont="1"/>
    <xf numFmtId="164" fontId="38" fillId="0" borderId="1" xfId="10" applyNumberFormat="1" applyFont="1" applyBorder="1" applyAlignment="1">
      <alignment horizontal="right" vertical="top"/>
    </xf>
    <xf numFmtId="0" fontId="4" fillId="0" borderId="0" xfId="1" applyFont="1" applyBorder="1" applyAlignment="1">
      <alignment horizontal="center"/>
    </xf>
    <xf numFmtId="0" fontId="37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 indent="1"/>
    </xf>
    <xf numFmtId="0" fontId="4" fillId="0" borderId="0" xfId="1" applyFont="1" applyBorder="1" applyAlignment="1">
      <alignment horizontal="left" indent="3"/>
    </xf>
    <xf numFmtId="164" fontId="9" fillId="0" borderId="11" xfId="9" applyNumberFormat="1" applyFont="1" applyBorder="1" applyAlignment="1">
      <alignment horizontal="right" vertical="top"/>
    </xf>
    <xf numFmtId="0" fontId="9" fillId="0" borderId="13" xfId="9" applyNumberFormat="1" applyFont="1" applyBorder="1" applyAlignment="1">
      <alignment horizontal="right" vertical="top"/>
    </xf>
    <xf numFmtId="164" fontId="9" fillId="0" borderId="16" xfId="9" applyNumberFormat="1" applyFont="1" applyBorder="1" applyAlignment="1">
      <alignment horizontal="right" vertical="top"/>
    </xf>
    <xf numFmtId="164" fontId="9" fillId="0" borderId="20" xfId="9" applyNumberFormat="1" applyFont="1" applyBorder="1" applyAlignment="1">
      <alignment horizontal="right" vertical="top"/>
    </xf>
    <xf numFmtId="164" fontId="9" fillId="0" borderId="22" xfId="9" applyNumberFormat="1" applyFont="1" applyBorder="1" applyAlignment="1">
      <alignment horizontal="right" vertical="top"/>
    </xf>
    <xf numFmtId="0" fontId="9" fillId="0" borderId="3" xfId="9" applyNumberFormat="1" applyFont="1" applyBorder="1" applyAlignment="1">
      <alignment horizontal="right" vertical="top"/>
    </xf>
    <xf numFmtId="1" fontId="40" fillId="4" borderId="34" xfId="9" applyNumberFormat="1" applyFont="1" applyFill="1" applyBorder="1" applyAlignment="1">
      <alignment horizontal="left" vertical="top"/>
    </xf>
    <xf numFmtId="0" fontId="40" fillId="4" borderId="34" xfId="9" applyNumberFormat="1" applyFont="1" applyFill="1" applyBorder="1" applyAlignment="1">
      <alignment horizontal="left" vertical="top" wrapText="1"/>
    </xf>
    <xf numFmtId="0" fontId="40" fillId="4" borderId="34" xfId="9" applyNumberFormat="1" applyFont="1" applyFill="1" applyBorder="1" applyAlignment="1">
      <alignment horizontal="right" vertical="top" wrapText="1"/>
    </xf>
    <xf numFmtId="4" fontId="40" fillId="4" borderId="34" xfId="9" applyNumberFormat="1" applyFont="1" applyFill="1" applyBorder="1" applyAlignment="1">
      <alignment horizontal="right" vertical="top" wrapText="1"/>
    </xf>
    <xf numFmtId="2" fontId="30" fillId="0" borderId="34" xfId="9" applyNumberFormat="1" applyFont="1" applyBorder="1" applyAlignment="1">
      <alignment horizontal="right" vertical="top" wrapText="1"/>
    </xf>
    <xf numFmtId="0" fontId="13" fillId="0" borderId="0" xfId="0" applyFont="1" applyAlignment="1">
      <alignment horizontal="center"/>
    </xf>
    <xf numFmtId="0" fontId="34" fillId="0" borderId="0" xfId="1" applyFont="1" applyFill="1" applyAlignment="1"/>
    <xf numFmtId="0" fontId="5" fillId="0" borderId="0" xfId="1" applyFont="1" applyFill="1" applyAlignment="1"/>
    <xf numFmtId="0" fontId="41" fillId="0" borderId="0" xfId="1" applyFont="1" applyFill="1" applyAlignment="1"/>
    <xf numFmtId="0" fontId="6" fillId="0" borderId="0" xfId="1" applyFont="1" applyFill="1" applyAlignment="1"/>
    <xf numFmtId="0" fontId="7" fillId="0" borderId="0" xfId="7" applyNumberFormat="1" applyFont="1" applyAlignment="1">
      <alignment horizontal="left"/>
    </xf>
    <xf numFmtId="0" fontId="11" fillId="0" borderId="0" xfId="7"/>
    <xf numFmtId="0" fontId="11" fillId="0" borderId="0" xfId="7" applyAlignment="1">
      <alignment horizontal="left"/>
    </xf>
    <xf numFmtId="0" fontId="3" fillId="0" borderId="1" xfId="7" applyNumberFormat="1" applyFont="1" applyBorder="1" applyAlignment="1">
      <alignment horizontal="center" vertical="top"/>
    </xf>
    <xf numFmtId="0" fontId="3" fillId="0" borderId="1" xfId="7" applyNumberFormat="1" applyFont="1" applyBorder="1" applyAlignment="1">
      <alignment horizontal="center" vertical="top" wrapText="1"/>
    </xf>
    <xf numFmtId="0" fontId="11" fillId="0" borderId="27" xfId="7" applyNumberFormat="1" applyFont="1" applyBorder="1" applyAlignment="1">
      <alignment horizontal="left" vertical="top" wrapText="1"/>
    </xf>
    <xf numFmtId="165" fontId="11" fillId="0" borderId="27" xfId="7" applyNumberFormat="1" applyFont="1" applyBorder="1" applyAlignment="1">
      <alignment horizontal="right" vertical="top"/>
    </xf>
    <xf numFmtId="0" fontId="11" fillId="0" borderId="29" xfId="7" applyNumberFormat="1" applyFont="1" applyBorder="1" applyAlignment="1">
      <alignment horizontal="left" vertical="top" wrapText="1"/>
    </xf>
    <xf numFmtId="0" fontId="11" fillId="0" borderId="27" xfId="7" applyNumberFormat="1" applyFont="1" applyBorder="1" applyAlignment="1">
      <alignment horizontal="left" vertical="top"/>
    </xf>
    <xf numFmtId="0" fontId="11" fillId="0" borderId="17" xfId="7" applyNumberFormat="1" applyFont="1" applyBorder="1" applyAlignment="1">
      <alignment horizontal="left" vertical="top" wrapText="1"/>
    </xf>
    <xf numFmtId="0" fontId="11" fillId="0" borderId="30" xfId="7" applyNumberFormat="1" applyFont="1" applyBorder="1" applyAlignment="1">
      <alignment horizontal="left" vertical="top"/>
    </xf>
    <xf numFmtId="0" fontId="11" fillId="0" borderId="16" xfId="7" applyNumberFormat="1" applyFont="1" applyBorder="1" applyAlignment="1">
      <alignment horizontal="left" vertical="top"/>
    </xf>
    <xf numFmtId="0" fontId="11" fillId="0" borderId="17" xfId="7" applyNumberFormat="1" applyFont="1" applyBorder="1" applyAlignment="1">
      <alignment horizontal="left" vertical="top"/>
    </xf>
    <xf numFmtId="0" fontId="11" fillId="0" borderId="31" xfId="7" applyNumberFormat="1" applyFont="1" applyBorder="1" applyAlignment="1">
      <alignment horizontal="left" vertical="top" wrapText="1"/>
    </xf>
    <xf numFmtId="0" fontId="11" fillId="0" borderId="23" xfId="7" applyNumberFormat="1" applyFont="1" applyBorder="1" applyAlignment="1">
      <alignment horizontal="left" vertical="top" wrapText="1"/>
    </xf>
    <xf numFmtId="0" fontId="11" fillId="0" borderId="8" xfId="7" applyNumberFormat="1" applyFont="1" applyBorder="1" applyAlignment="1">
      <alignment horizontal="left" vertical="top"/>
    </xf>
    <xf numFmtId="0" fontId="11" fillId="0" borderId="3" xfId="7" applyNumberFormat="1" applyFont="1" applyBorder="1" applyAlignment="1">
      <alignment horizontal="left" vertical="top"/>
    </xf>
    <xf numFmtId="0" fontId="11" fillId="0" borderId="23" xfId="7" applyNumberFormat="1" applyFont="1" applyBorder="1" applyAlignment="1">
      <alignment horizontal="left" vertical="top"/>
    </xf>
    <xf numFmtId="164" fontId="11" fillId="0" borderId="27" xfId="7" applyNumberFormat="1" applyFont="1" applyBorder="1" applyAlignment="1">
      <alignment horizontal="right" vertical="top"/>
    </xf>
    <xf numFmtId="0" fontId="11" fillId="0" borderId="32" xfId="7" applyFont="1" applyBorder="1" applyAlignment="1">
      <alignment horizontal="left"/>
    </xf>
    <xf numFmtId="0" fontId="11" fillId="0" borderId="24" xfId="7" applyFont="1" applyBorder="1" applyAlignment="1">
      <alignment horizontal="left"/>
    </xf>
    <xf numFmtId="0" fontId="11" fillId="0" borderId="33" xfId="7" applyFont="1" applyBorder="1" applyAlignment="1">
      <alignment horizontal="left"/>
    </xf>
    <xf numFmtId="0" fontId="11" fillId="0" borderId="26" xfId="7" applyFont="1" applyBorder="1" applyAlignment="1">
      <alignment horizontal="left"/>
    </xf>
    <xf numFmtId="0" fontId="11" fillId="0" borderId="2" xfId="7" applyFont="1" applyBorder="1" applyAlignment="1">
      <alignment horizontal="left"/>
    </xf>
    <xf numFmtId="164" fontId="11" fillId="0" borderId="4" xfId="7" applyNumberFormat="1" applyFont="1" applyBorder="1" applyAlignment="1">
      <alignment horizontal="right" vertical="top"/>
    </xf>
    <xf numFmtId="0" fontId="8" fillId="0" borderId="0" xfId="7" applyNumberFormat="1" applyFont="1" applyAlignment="1"/>
    <xf numFmtId="0" fontId="7" fillId="0" borderId="0" xfId="7" applyNumberFormat="1" applyFont="1" applyAlignment="1"/>
    <xf numFmtId="0" fontId="8" fillId="0" borderId="0" xfId="7" applyNumberFormat="1" applyFont="1" applyAlignment="1">
      <alignment horizontal="left"/>
    </xf>
    <xf numFmtId="0" fontId="11" fillId="0" borderId="23" xfId="7" applyNumberFormat="1" applyFont="1" applyBorder="1" applyAlignment="1">
      <alignment horizontal="left"/>
    </xf>
    <xf numFmtId="0" fontId="11" fillId="0" borderId="8" xfId="7" applyNumberFormat="1" applyFont="1" applyBorder="1" applyAlignment="1">
      <alignment horizontal="left"/>
    </xf>
    <xf numFmtId="164" fontId="11" fillId="0" borderId="3" xfId="7" applyNumberFormat="1" applyFont="1" applyBorder="1" applyAlignment="1">
      <alignment horizontal="right"/>
    </xf>
    <xf numFmtId="0" fontId="11" fillId="0" borderId="3" xfId="7" applyNumberFormat="1" applyFont="1" applyBorder="1" applyAlignment="1">
      <alignment horizontal="right"/>
    </xf>
    <xf numFmtId="168" fontId="30" fillId="7" borderId="34" xfId="9" applyNumberFormat="1" applyFont="1" applyFill="1" applyBorder="1" applyAlignment="1">
      <alignment horizontal="left" vertical="top"/>
    </xf>
    <xf numFmtId="4" fontId="30" fillId="7" borderId="34" xfId="9" applyNumberFormat="1" applyFont="1" applyFill="1" applyBorder="1" applyAlignment="1">
      <alignment horizontal="right" vertical="top" wrapText="1"/>
    </xf>
    <xf numFmtId="0" fontId="30" fillId="7" borderId="34" xfId="9" applyNumberFormat="1" applyFont="1" applyFill="1" applyBorder="1" applyAlignment="1">
      <alignment horizontal="right" vertical="top" wrapText="1"/>
    </xf>
    <xf numFmtId="1" fontId="30" fillId="7" borderId="34" xfId="9" applyNumberFormat="1" applyFont="1" applyFill="1" applyBorder="1" applyAlignment="1">
      <alignment horizontal="left" vertical="top"/>
    </xf>
    <xf numFmtId="0" fontId="27" fillId="0" borderId="0" xfId="7" applyFont="1" applyAlignment="1">
      <alignment horizontal="left"/>
    </xf>
    <xf numFmtId="0" fontId="28" fillId="0" borderId="0" xfId="7" applyFont="1" applyAlignment="1">
      <alignment horizontal="left"/>
    </xf>
    <xf numFmtId="0" fontId="29" fillId="3" borderId="34" xfId="7" applyNumberFormat="1" applyFont="1" applyFill="1" applyBorder="1" applyAlignment="1">
      <alignment horizontal="center" vertical="center"/>
    </xf>
    <xf numFmtId="0" fontId="29" fillId="3" borderId="40" xfId="7" applyNumberFormat="1" applyFont="1" applyFill="1" applyBorder="1" applyAlignment="1">
      <alignment horizontal="center" vertical="center"/>
    </xf>
    <xf numFmtId="0" fontId="30" fillId="0" borderId="34" xfId="7" applyNumberFormat="1" applyFont="1" applyBorder="1" applyAlignment="1">
      <alignment horizontal="left" vertical="top"/>
    </xf>
    <xf numFmtId="0" fontId="30" fillId="0" borderId="34" xfId="7" applyNumberFormat="1" applyFont="1" applyBorder="1" applyAlignment="1">
      <alignment horizontal="left" vertical="top" wrapText="1"/>
    </xf>
    <xf numFmtId="1" fontId="30" fillId="0" borderId="34" xfId="7" applyNumberFormat="1" applyFont="1" applyBorder="1" applyAlignment="1">
      <alignment horizontal="left" vertical="top"/>
    </xf>
    <xf numFmtId="0" fontId="27" fillId="0" borderId="0" xfId="11" applyFont="1" applyAlignment="1">
      <alignment horizontal="left"/>
    </xf>
    <xf numFmtId="0" fontId="11" fillId="0" borderId="0" xfId="11"/>
    <xf numFmtId="0" fontId="28" fillId="0" borderId="0" xfId="11" applyFont="1" applyAlignment="1">
      <alignment horizontal="left"/>
    </xf>
    <xf numFmtId="0" fontId="11" fillId="0" borderId="0" xfId="11" applyAlignment="1">
      <alignment horizontal="left"/>
    </xf>
    <xf numFmtId="0" fontId="29" fillId="3" borderId="34" xfId="11" applyNumberFormat="1" applyFont="1" applyFill="1" applyBorder="1" applyAlignment="1">
      <alignment horizontal="center" vertical="center"/>
    </xf>
    <xf numFmtId="0" fontId="29" fillId="3" borderId="40" xfId="11" applyNumberFormat="1" applyFont="1" applyFill="1" applyBorder="1" applyAlignment="1">
      <alignment horizontal="center" vertical="center"/>
    </xf>
    <xf numFmtId="0" fontId="30" fillId="0" borderId="34" xfId="11" applyNumberFormat="1" applyFont="1" applyBorder="1" applyAlignment="1">
      <alignment horizontal="left" vertical="top"/>
    </xf>
    <xf numFmtId="0" fontId="30" fillId="0" borderId="34" xfId="11" applyNumberFormat="1" applyFont="1" applyBorder="1" applyAlignment="1">
      <alignment horizontal="left" vertical="top" wrapText="1"/>
    </xf>
    <xf numFmtId="1" fontId="30" fillId="0" borderId="34" xfId="11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1" fontId="29" fillId="4" borderId="34" xfId="9" applyNumberFormat="1" applyFont="1" applyFill="1" applyBorder="1" applyAlignment="1">
      <alignment horizontal="left" vertical="top"/>
    </xf>
    <xf numFmtId="0" fontId="29" fillId="4" borderId="34" xfId="9" applyNumberFormat="1" applyFont="1" applyFill="1" applyBorder="1" applyAlignment="1">
      <alignment horizontal="left" vertical="top" wrapText="1"/>
    </xf>
    <xf numFmtId="2" fontId="42" fillId="4" borderId="34" xfId="9" applyNumberFormat="1" applyFont="1" applyFill="1" applyBorder="1" applyAlignment="1">
      <alignment horizontal="right" vertical="top" wrapText="1"/>
    </xf>
    <xf numFmtId="0" fontId="29" fillId="4" borderId="34" xfId="9" applyNumberFormat="1" applyFont="1" applyFill="1" applyBorder="1" applyAlignment="1">
      <alignment horizontal="right" vertical="top" wrapText="1"/>
    </xf>
    <xf numFmtId="0" fontId="29" fillId="4" borderId="34" xfId="9" applyNumberFormat="1" applyFont="1" applyFill="1" applyBorder="1" applyAlignment="1">
      <alignment horizontal="left" vertical="top"/>
    </xf>
    <xf numFmtId="4" fontId="29" fillId="4" borderId="34" xfId="9" applyNumberFormat="1" applyFont="1" applyFill="1" applyBorder="1" applyAlignment="1">
      <alignment horizontal="right" vertical="top" wrapText="1"/>
    </xf>
    <xf numFmtId="0" fontId="43" fillId="0" borderId="0" xfId="0" applyFont="1" applyAlignment="1">
      <alignment vertical="top"/>
    </xf>
    <xf numFmtId="167" fontId="44" fillId="0" borderId="0" xfId="0" applyNumberFormat="1" applyFont="1"/>
    <xf numFmtId="167" fontId="9" fillId="0" borderId="0" xfId="9" applyNumberFormat="1" applyFont="1"/>
    <xf numFmtId="0" fontId="27" fillId="6" borderId="0" xfId="11" applyFont="1" applyFill="1" applyAlignment="1">
      <alignment horizontal="left"/>
    </xf>
    <xf numFmtId="0" fontId="11" fillId="6" borderId="0" xfId="11" applyFill="1"/>
    <xf numFmtId="0" fontId="0" fillId="6" borderId="0" xfId="0" applyFill="1"/>
    <xf numFmtId="0" fontId="0" fillId="6" borderId="0" xfId="0" applyFill="1" applyAlignment="1">
      <alignment vertical="top"/>
    </xf>
    <xf numFmtId="166" fontId="38" fillId="0" borderId="0" xfId="5" applyNumberFormat="1" applyFont="1" applyFill="1" applyBorder="1" applyAlignment="1" applyProtection="1"/>
    <xf numFmtId="0" fontId="39" fillId="0" borderId="0" xfId="1" applyFont="1" applyFill="1" applyBorder="1" applyAlignment="1"/>
    <xf numFmtId="0" fontId="12" fillId="0" borderId="0" xfId="0" applyFont="1" applyAlignment="1">
      <alignment horizontal="center" wrapText="1"/>
    </xf>
    <xf numFmtId="0" fontId="38" fillId="0" borderId="0" xfId="1" applyFont="1"/>
    <xf numFmtId="0" fontId="35" fillId="0" borderId="0" xfId="1" applyFont="1" applyFill="1" applyBorder="1" applyAlignment="1">
      <alignment horizontal="center" vertical="top" wrapText="1"/>
    </xf>
    <xf numFmtId="0" fontId="34" fillId="0" borderId="0" xfId="1" applyFont="1" applyFill="1" applyBorder="1" applyAlignment="1">
      <alignment horizontal="center" vertical="center" wrapText="1"/>
    </xf>
    <xf numFmtId="169" fontId="33" fillId="0" borderId="0" xfId="1" applyNumberFormat="1" applyFont="1" applyBorder="1" applyAlignment="1">
      <alignment horizontal="right"/>
    </xf>
    <xf numFmtId="0" fontId="9" fillId="0" borderId="0" xfId="9" applyNumberFormat="1" applyFont="1" applyAlignment="1">
      <alignment horizontal="left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11" fillId="0" borderId="4" xfId="7" applyNumberFormat="1" applyFont="1" applyBorder="1" applyAlignment="1">
      <alignment horizontal="left" vertical="top" wrapText="1"/>
    </xf>
    <xf numFmtId="0" fontId="11" fillId="0" borderId="28" xfId="7" applyNumberFormat="1" applyFont="1" applyBorder="1" applyAlignment="1">
      <alignment horizontal="left" vertical="top"/>
    </xf>
    <xf numFmtId="1" fontId="11" fillId="0" borderId="28" xfId="7" applyNumberFormat="1" applyFont="1" applyBorder="1" applyAlignment="1">
      <alignment horizontal="left" vertical="top"/>
    </xf>
    <xf numFmtId="0" fontId="3" fillId="0" borderId="1" xfId="7" applyNumberFormat="1" applyFont="1" applyBorder="1" applyAlignment="1">
      <alignment horizontal="center" vertical="top"/>
    </xf>
    <xf numFmtId="0" fontId="29" fillId="3" borderId="37" xfId="7" applyNumberFormat="1" applyFont="1" applyFill="1" applyBorder="1" applyAlignment="1">
      <alignment horizontal="center" vertical="center"/>
    </xf>
    <xf numFmtId="0" fontId="29" fillId="3" borderId="34" xfId="7" applyNumberFormat="1" applyFont="1" applyFill="1" applyBorder="1" applyAlignment="1">
      <alignment horizontal="center" vertical="center"/>
    </xf>
    <xf numFmtId="0" fontId="30" fillId="0" borderId="34" xfId="7" applyNumberFormat="1" applyFont="1" applyBorder="1" applyAlignment="1">
      <alignment horizontal="right" vertical="top" wrapText="1"/>
    </xf>
    <xf numFmtId="4" fontId="30" fillId="0" borderId="40" xfId="7" applyNumberFormat="1" applyFont="1" applyBorder="1" applyAlignment="1">
      <alignment horizontal="right" vertical="top" wrapText="1"/>
    </xf>
    <xf numFmtId="2" fontId="30" fillId="0" borderId="40" xfId="7" applyNumberFormat="1" applyFont="1" applyBorder="1" applyAlignment="1">
      <alignment horizontal="right" vertical="top" wrapText="1"/>
    </xf>
    <xf numFmtId="0" fontId="29" fillId="3" borderId="38" xfId="7" applyNumberFormat="1" applyFont="1" applyFill="1" applyBorder="1" applyAlignment="1">
      <alignment horizontal="center" vertical="center"/>
    </xf>
    <xf numFmtId="0" fontId="29" fillId="3" borderId="39" xfId="7" applyNumberFormat="1" applyFont="1" applyFill="1" applyBorder="1" applyAlignment="1">
      <alignment horizontal="center" vertical="center"/>
    </xf>
    <xf numFmtId="0" fontId="29" fillId="3" borderId="40" xfId="7" applyNumberFormat="1" applyFont="1" applyFill="1" applyBorder="1" applyAlignment="1">
      <alignment horizontal="center" vertical="center"/>
    </xf>
    <xf numFmtId="0" fontId="29" fillId="3" borderId="40" xfId="11" applyNumberFormat="1" applyFont="1" applyFill="1" applyBorder="1" applyAlignment="1">
      <alignment horizontal="center" vertical="center"/>
    </xf>
    <xf numFmtId="0" fontId="30" fillId="0" borderId="34" xfId="11" applyNumberFormat="1" applyFont="1" applyBorder="1" applyAlignment="1">
      <alignment horizontal="right" vertical="top" wrapText="1"/>
    </xf>
    <xf numFmtId="2" fontId="30" fillId="0" borderId="40" xfId="11" applyNumberFormat="1" applyFont="1" applyBorder="1" applyAlignment="1">
      <alignment horizontal="right" vertical="top" wrapText="1"/>
    </xf>
    <xf numFmtId="4" fontId="30" fillId="0" borderId="40" xfId="11" applyNumberFormat="1" applyFont="1" applyBorder="1" applyAlignment="1">
      <alignment horizontal="right" vertical="top" wrapText="1"/>
    </xf>
    <xf numFmtId="0" fontId="30" fillId="4" borderId="34" xfId="7" applyNumberFormat="1" applyFont="1" applyFill="1" applyBorder="1" applyAlignment="1">
      <alignment horizontal="left" vertical="top"/>
    </xf>
    <xf numFmtId="0" fontId="30" fillId="4" borderId="34" xfId="7" applyNumberFormat="1" applyFont="1" applyFill="1" applyBorder="1" applyAlignment="1">
      <alignment horizontal="right" vertical="top" wrapText="1"/>
    </xf>
    <xf numFmtId="4" fontId="30" fillId="4" borderId="40" xfId="7" applyNumberFormat="1" applyFont="1" applyFill="1" applyBorder="1" applyAlignment="1">
      <alignment horizontal="right" vertical="top" wrapText="1"/>
    </xf>
    <xf numFmtId="0" fontId="29" fillId="3" borderId="37" xfId="11" applyNumberFormat="1" applyFont="1" applyFill="1" applyBorder="1" applyAlignment="1">
      <alignment horizontal="center" vertical="center"/>
    </xf>
    <xf numFmtId="0" fontId="29" fillId="3" borderId="34" xfId="11" applyNumberFormat="1" applyFont="1" applyFill="1" applyBorder="1" applyAlignment="1">
      <alignment horizontal="center" vertical="center"/>
    </xf>
    <xf numFmtId="0" fontId="29" fillId="3" borderId="38" xfId="11" applyNumberFormat="1" applyFont="1" applyFill="1" applyBorder="1" applyAlignment="1">
      <alignment horizontal="center" vertical="center"/>
    </xf>
    <xf numFmtId="0" fontId="29" fillId="3" borderId="39" xfId="11" applyNumberFormat="1" applyFont="1" applyFill="1" applyBorder="1" applyAlignment="1">
      <alignment horizontal="center" vertical="center"/>
    </xf>
    <xf numFmtId="0" fontId="30" fillId="4" borderId="34" xfId="11" applyNumberFormat="1" applyFont="1" applyFill="1" applyBorder="1" applyAlignment="1">
      <alignment horizontal="left" vertical="top"/>
    </xf>
    <xf numFmtId="0" fontId="30" fillId="4" borderId="34" xfId="11" applyNumberFormat="1" applyFont="1" applyFill="1" applyBorder="1" applyAlignment="1">
      <alignment horizontal="right" vertical="top" wrapText="1"/>
    </xf>
    <xf numFmtId="4" fontId="30" fillId="4" borderId="40" xfId="11" applyNumberFormat="1" applyFont="1" applyFill="1" applyBorder="1" applyAlignment="1">
      <alignment horizontal="right" vertical="top" wrapText="1"/>
    </xf>
    <xf numFmtId="4" fontId="30" fillId="0" borderId="34" xfId="11" applyNumberFormat="1" applyFont="1" applyBorder="1" applyAlignment="1">
      <alignment horizontal="right" vertical="top" wrapText="1"/>
    </xf>
    <xf numFmtId="0" fontId="30" fillId="0" borderId="40" xfId="11" applyNumberFormat="1" applyFont="1" applyBorder="1" applyAlignment="1">
      <alignment horizontal="right" vertical="top" wrapText="1"/>
    </xf>
    <xf numFmtId="4" fontId="30" fillId="4" borderId="34" xfId="11" applyNumberFormat="1" applyFont="1" applyFill="1" applyBorder="1" applyAlignment="1">
      <alignment horizontal="right" vertical="top" wrapText="1"/>
    </xf>
    <xf numFmtId="0" fontId="30" fillId="4" borderId="40" xfId="11" applyNumberFormat="1" applyFont="1" applyFill="1" applyBorder="1" applyAlignment="1">
      <alignment horizontal="right" vertical="top" wrapText="1"/>
    </xf>
  </cellXfs>
  <cellStyles count="12">
    <cellStyle name="Normal_22" xfId="2"/>
    <cellStyle name="Гиперссылка" xfId="5" builtinId="8"/>
    <cellStyle name="Денежный 2" xfId="3"/>
    <cellStyle name="Обычный" xfId="0" builtinId="0"/>
    <cellStyle name="Обычный 2" xfId="1"/>
    <cellStyle name="Обычный 2 2" xfId="6"/>
    <cellStyle name="Обычный_карточки" xfId="11"/>
    <cellStyle name="Обычный_Лист2" xfId="8"/>
    <cellStyle name="Обычный_Лист3" xfId="7"/>
    <cellStyle name="Обычный_ОДДС" xfId="10"/>
    <cellStyle name="Обычный_ОСВ" xfId="9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188</xdr:row>
      <xdr:rowOff>104775</xdr:rowOff>
    </xdr:from>
    <xdr:to>
      <xdr:col>3</xdr:col>
      <xdr:colOff>409575</xdr:colOff>
      <xdr:row>200</xdr:row>
      <xdr:rowOff>19050</xdr:rowOff>
    </xdr:to>
    <xdr:cxnSp macro="">
      <xdr:nvCxnSpPr>
        <xdr:cNvPr id="3" name="Прямая со стрелкой 2"/>
        <xdr:cNvCxnSpPr/>
      </xdr:nvCxnSpPr>
      <xdr:spPr>
        <a:xfrm>
          <a:off x="4581525" y="35061525"/>
          <a:ext cx="1038225" cy="1952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opLeftCell="A25" zoomScaleNormal="100" workbookViewId="0">
      <selection activeCell="AA24" sqref="AA24"/>
    </sheetView>
  </sheetViews>
  <sheetFormatPr defaultRowHeight="12.75" outlineLevelCol="1" x14ac:dyDescent="0.2"/>
  <cols>
    <col min="1" max="1" width="53" style="4" customWidth="1"/>
    <col min="2" max="2" width="6.85546875" style="4" customWidth="1"/>
    <col min="3" max="5" width="11.7109375" style="4" hidden="1" customWidth="1" outlineLevel="1"/>
    <col min="6" max="6" width="16.140625" style="4" hidden="1" customWidth="1" outlineLevel="1"/>
    <col min="7" max="7" width="17.7109375" style="4" hidden="1" customWidth="1" outlineLevel="1"/>
    <col min="8" max="8" width="21.42578125" style="4" hidden="1" customWidth="1" outlineLevel="1"/>
    <col min="9" max="9" width="12.7109375" style="4" hidden="1" customWidth="1" outlineLevel="1"/>
    <col min="10" max="11" width="10.7109375" style="4" hidden="1" customWidth="1" outlineLevel="1"/>
    <col min="12" max="12" width="13.140625" style="4" hidden="1" customWidth="1" outlineLevel="1"/>
    <col min="13" max="13" width="17.85546875" style="4" customWidth="1" collapsed="1"/>
    <col min="14" max="14" width="17.85546875" style="4" customWidth="1"/>
    <col min="15" max="15" width="0" style="4" hidden="1" customWidth="1"/>
    <col min="16" max="16" width="9.5703125" style="4" hidden="1" customWidth="1"/>
    <col min="17" max="17" width="9.85546875" style="4" hidden="1" customWidth="1"/>
    <col min="18" max="18" width="12.5703125" style="4" hidden="1" customWidth="1"/>
    <col min="19" max="20" width="0" style="4" hidden="1" customWidth="1"/>
    <col min="21" max="21" width="12.5703125" style="4" hidden="1" customWidth="1"/>
    <col min="22" max="22" width="10.5703125" style="4" hidden="1" customWidth="1"/>
    <col min="23" max="23" width="0" style="4" hidden="1" customWidth="1"/>
    <col min="24" max="16384" width="9.140625" style="4"/>
  </cols>
  <sheetData>
    <row r="1" spans="1:22" ht="14.25" x14ac:dyDescent="0.2">
      <c r="A1" s="5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22" ht="14.25" x14ac:dyDescent="0.2">
      <c r="A2" s="5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2" x14ac:dyDescent="0.2">
      <c r="A3" s="19"/>
      <c r="N3" s="3" t="s">
        <v>0</v>
      </c>
    </row>
    <row r="4" spans="1:22" ht="38.25" x14ac:dyDescent="0.2">
      <c r="A4" s="13"/>
      <c r="B4" s="13" t="s">
        <v>24</v>
      </c>
      <c r="C4" s="13" t="s">
        <v>131</v>
      </c>
      <c r="D4" s="13" t="s">
        <v>132</v>
      </c>
      <c r="E4" s="13" t="s">
        <v>134</v>
      </c>
      <c r="F4" s="13" t="s">
        <v>164</v>
      </c>
      <c r="G4" s="13" t="s">
        <v>165</v>
      </c>
      <c r="H4" s="13" t="s">
        <v>237</v>
      </c>
      <c r="I4" s="13" t="s">
        <v>167</v>
      </c>
      <c r="J4" s="13" t="s">
        <v>168</v>
      </c>
      <c r="K4" s="13"/>
      <c r="L4" s="13"/>
      <c r="M4" s="14" t="s">
        <v>25</v>
      </c>
      <c r="N4" s="14" t="s">
        <v>26</v>
      </c>
      <c r="U4" s="14" t="s">
        <v>293</v>
      </c>
      <c r="V4" s="178" t="s">
        <v>294</v>
      </c>
    </row>
    <row r="5" spans="1:22" x14ac:dyDescent="0.2">
      <c r="A5" s="8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1:22" x14ac:dyDescent="0.2">
      <c r="A6" s="9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1"/>
      <c r="S6" s="21"/>
      <c r="T6" s="21"/>
      <c r="U6" s="21"/>
      <c r="V6" s="21"/>
    </row>
    <row r="7" spans="1:22" x14ac:dyDescent="0.2">
      <c r="A7" s="16" t="s">
        <v>3</v>
      </c>
      <c r="B7" s="10">
        <v>4</v>
      </c>
      <c r="C7" s="21">
        <f>ROUND((SUMIF(ОСВ!$H$6:$H$64,A7,ОСВ!$F$6:$F$64)-SUMIF(ОСВ!$H$6:$H$64,A7,ОСВ!$G$6:$G$64))/1000,0)</f>
        <v>2343</v>
      </c>
      <c r="D7" s="21">
        <f>ROUND((SUMIF(ОСВ!$H$74:$H$119,A7,ОСВ!$F$74:$F$119)-SUMIF(ОСВ!$H$74:$H$119,A7,ОСВ!$G$74:$G$119))/1000,0)</f>
        <v>1145</v>
      </c>
      <c r="E7" s="21"/>
      <c r="F7" s="21"/>
      <c r="G7" s="21"/>
      <c r="H7" s="21"/>
      <c r="I7" s="21"/>
      <c r="J7" s="21"/>
      <c r="K7" s="21"/>
      <c r="L7" s="21"/>
      <c r="M7" s="21">
        <f t="shared" ref="M7:M13" si="0">SUM(C7:L7)</f>
        <v>3488</v>
      </c>
      <c r="N7" s="21">
        <v>4642</v>
      </c>
      <c r="S7" s="21"/>
      <c r="T7" s="21"/>
      <c r="U7" s="21">
        <v>143656</v>
      </c>
      <c r="V7" s="21">
        <f>M7-U7</f>
        <v>-140168</v>
      </c>
    </row>
    <row r="8" spans="1:22" ht="25.5" x14ac:dyDescent="0.2">
      <c r="A8" s="16" t="s">
        <v>27</v>
      </c>
      <c r="B8" s="10">
        <v>5</v>
      </c>
      <c r="C8" s="21">
        <f>ROUND((SUMIF(ОСВ!$H$6:$H$64,A8,ОСВ!$F$6:$F$64)-SUMIF(ОСВ!$H$6:$H$64,A8,ОСВ!$G$6:$G$64))/1000,0)</f>
        <v>0</v>
      </c>
      <c r="D8" s="21">
        <f>ROUND((SUMIF(ОСВ!$H$74:$H$119,A8,ОСВ!$F$74:$F$119)-SUMIF(ОСВ!$H$74:$H$119,A8,ОСВ!$G$74:$G$119))/1000,0)</f>
        <v>0</v>
      </c>
      <c r="E8" s="21"/>
      <c r="F8" s="21"/>
      <c r="G8" s="21"/>
      <c r="H8" s="21"/>
      <c r="I8" s="21"/>
      <c r="J8" s="21"/>
      <c r="K8" s="21"/>
      <c r="L8" s="21"/>
      <c r="M8" s="21">
        <f t="shared" si="0"/>
        <v>0</v>
      </c>
      <c r="N8" s="21">
        <v>9205</v>
      </c>
      <c r="S8" s="21"/>
      <c r="T8" s="21"/>
      <c r="U8" s="21">
        <v>0</v>
      </c>
      <c r="V8" s="21">
        <f t="shared" ref="V8:V13" si="1">M8-U8</f>
        <v>0</v>
      </c>
    </row>
    <row r="9" spans="1:22" x14ac:dyDescent="0.2">
      <c r="A9" s="16" t="s">
        <v>4</v>
      </c>
      <c r="B9" s="10">
        <v>6</v>
      </c>
      <c r="C9" s="21">
        <f>ROUND((SUMIF(ОСВ!$H$6:$H$64,A9,ОСВ!$F$6:$F$64)-SUMIF(ОСВ!$H$6:$H$64,A9,ОСВ!$G$6:$G$64))/1000,0)</f>
        <v>0</v>
      </c>
      <c r="D9" s="21">
        <f>ROUND((SUMIF(ОСВ!$H$74:$H$119,A9,ОСВ!$F$74:$F$119)-SUMIF(ОСВ!$H$74:$H$119,A9,ОСВ!$G$74:$G$119))/1000,0)</f>
        <v>0</v>
      </c>
      <c r="E9" s="21"/>
      <c r="F9" s="21"/>
      <c r="G9" s="21"/>
      <c r="H9" s="21"/>
      <c r="I9" s="21"/>
      <c r="J9" s="21"/>
      <c r="K9" s="21"/>
      <c r="L9" s="21"/>
      <c r="M9" s="21">
        <f t="shared" si="0"/>
        <v>0</v>
      </c>
      <c r="N9" s="21">
        <v>195</v>
      </c>
      <c r="S9" s="21"/>
      <c r="T9" s="21"/>
      <c r="U9" s="21">
        <v>0</v>
      </c>
      <c r="V9" s="21">
        <f t="shared" si="1"/>
        <v>0</v>
      </c>
    </row>
    <row r="10" spans="1:22" x14ac:dyDescent="0.2">
      <c r="A10" s="16" t="s">
        <v>28</v>
      </c>
      <c r="B10" s="10">
        <v>7</v>
      </c>
      <c r="C10" s="21">
        <f>ROUND((SUMIF(ОСВ!$H$6:$H$64,A10,ОСВ!$F$6:$F$64)-SUMIF(ОСВ!$H$6:$H$64,A10,ОСВ!$G$6:$G$64))/1000,0)</f>
        <v>342</v>
      </c>
      <c r="D10" s="21">
        <f>ROUND((SUMIF(ОСВ!$H$74:$H$119,A10,ОСВ!$F$74:$F$119)-SUMIF(ОСВ!$H$74:$H$119,A10,ОСВ!$G$74:$G$119))/1000,0)</f>
        <v>765</v>
      </c>
      <c r="E10" s="21"/>
      <c r="F10" s="21"/>
      <c r="G10" s="21"/>
      <c r="H10" s="21"/>
      <c r="I10" s="21"/>
      <c r="J10" s="21"/>
      <c r="K10" s="21"/>
      <c r="L10" s="21"/>
      <c r="M10" s="21">
        <f t="shared" si="0"/>
        <v>1107</v>
      </c>
      <c r="N10" s="21">
        <v>3088841</v>
      </c>
      <c r="S10" s="21"/>
      <c r="T10" s="21"/>
      <c r="U10" s="21">
        <v>684</v>
      </c>
      <c r="V10" s="21">
        <f t="shared" si="1"/>
        <v>423</v>
      </c>
    </row>
    <row r="11" spans="1:22" x14ac:dyDescent="0.2">
      <c r="A11" s="16" t="s">
        <v>5</v>
      </c>
      <c r="B11" s="10">
        <v>8</v>
      </c>
      <c r="C11" s="21">
        <f>ROUND((SUMIF(ОСВ!$H$6:$H$64,A11,ОСВ!$F$6:$F$64)-SUMIF(ОСВ!$H$6:$H$64,A11,ОСВ!$G$6:$G$64))/1000,0)</f>
        <v>0</v>
      </c>
      <c r="D11" s="21">
        <f>ROUND((SUMIF(ОСВ!$H$74:$H$119,A11,ОСВ!$F$74:$F$119)-SUMIF(ОСВ!$H$74:$H$119,A11,ОСВ!$G$74:$G$119))/1000,0)</f>
        <v>0</v>
      </c>
      <c r="E11" s="21"/>
      <c r="F11" s="21"/>
      <c r="G11" s="21"/>
      <c r="H11" s="21"/>
      <c r="I11" s="21"/>
      <c r="J11" s="21"/>
      <c r="K11" s="21"/>
      <c r="L11" s="21"/>
      <c r="M11" s="21">
        <f t="shared" si="0"/>
        <v>0</v>
      </c>
      <c r="N11" s="21">
        <v>92</v>
      </c>
      <c r="R11" s="21"/>
      <c r="S11" s="21"/>
      <c r="T11" s="21"/>
      <c r="U11" s="21">
        <v>0</v>
      </c>
      <c r="V11" s="21">
        <f t="shared" si="1"/>
        <v>0</v>
      </c>
    </row>
    <row r="12" spans="1:22" x14ac:dyDescent="0.2">
      <c r="A12" s="16" t="s">
        <v>29</v>
      </c>
      <c r="B12" s="10">
        <v>9</v>
      </c>
      <c r="C12" s="21">
        <f>ROUND((SUMIF(ОСВ!$H$6:$H$64,A12,ОСВ!$F$6:$F$64)-SUMIF(ОСВ!$H$6:$H$64,A12,ОСВ!$G$6:$G$64))/1000,0)</f>
        <v>3360</v>
      </c>
      <c r="D12" s="21">
        <f>ROUND((SUMIF(ОСВ!$H$74:$H$119,A12,ОСВ!$F$74:$F$119)-SUMIF(ОСВ!$H$74:$H$119,A12,ОСВ!$G$74:$G$119))/1000,0)</f>
        <v>13691</v>
      </c>
      <c r="E12" s="21"/>
      <c r="F12" s="21"/>
      <c r="G12" s="21"/>
      <c r="H12" s="21"/>
      <c r="I12" s="21"/>
      <c r="J12" s="21"/>
      <c r="K12" s="21"/>
      <c r="L12" s="21"/>
      <c r="M12" s="21">
        <f t="shared" si="0"/>
        <v>17051</v>
      </c>
      <c r="N12" s="21">
        <v>2765</v>
      </c>
      <c r="R12" s="21"/>
      <c r="S12" s="21"/>
      <c r="T12" s="21"/>
      <c r="U12" s="21">
        <v>16826</v>
      </c>
      <c r="V12" s="21">
        <f t="shared" si="1"/>
        <v>225</v>
      </c>
    </row>
    <row r="13" spans="1:22" x14ac:dyDescent="0.2">
      <c r="A13" s="16" t="s">
        <v>6</v>
      </c>
      <c r="B13" s="10">
        <v>10</v>
      </c>
      <c r="C13" s="21">
        <f>ROUND((SUMIF(ОСВ!$H$6:$H$64,A13,ОСВ!$F$6:$F$64)-SUMIF(ОСВ!$H$6:$H$64,A13,ОСВ!$G$6:$G$64))/1000,0)</f>
        <v>71</v>
      </c>
      <c r="D13" s="21">
        <f>ROUND((SUMIF(ОСВ!$H$74:$H$119,A13,ОСВ!$F$74:$F$119)-SUMIF(ОСВ!$H$74:$H$119,A13,ОСВ!$G$74:$G$119))/1000,0)</f>
        <v>9193</v>
      </c>
      <c r="E13" s="21"/>
      <c r="F13" s="21"/>
      <c r="G13" s="21"/>
      <c r="H13" s="21"/>
      <c r="I13" s="21"/>
      <c r="J13" s="21"/>
      <c r="K13" s="21"/>
      <c r="L13" s="21"/>
      <c r="M13" s="21">
        <f t="shared" si="0"/>
        <v>9264</v>
      </c>
      <c r="N13" s="21">
        <v>11312</v>
      </c>
      <c r="R13" s="21"/>
      <c r="S13" s="21"/>
      <c r="T13" s="21"/>
      <c r="U13" s="21">
        <v>60</v>
      </c>
      <c r="V13" s="21">
        <f t="shared" si="1"/>
        <v>9204</v>
      </c>
    </row>
    <row r="14" spans="1:22" x14ac:dyDescent="0.2">
      <c r="A14" s="17" t="s">
        <v>33</v>
      </c>
      <c r="B14" s="12"/>
      <c r="C14" s="22">
        <f t="shared" ref="C14:K14" si="2">SUM(C7:C13)</f>
        <v>6116</v>
      </c>
      <c r="D14" s="22">
        <f t="shared" si="2"/>
        <v>24794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ref="H14" si="3">SUM(H7:H13)</f>
        <v>0</v>
      </c>
      <c r="I14" s="22">
        <f t="shared" ref="I14" si="4">SUM(I7:I13)</f>
        <v>0</v>
      </c>
      <c r="J14" s="22">
        <f t="shared" si="2"/>
        <v>0</v>
      </c>
      <c r="K14" s="22">
        <f t="shared" si="2"/>
        <v>0</v>
      </c>
      <c r="L14" s="22">
        <f>SUM(L7:L13)</f>
        <v>0</v>
      </c>
      <c r="M14" s="22">
        <f>SUM(M7:M13)</f>
        <v>30910</v>
      </c>
      <c r="N14" s="22">
        <f>SUM(N7:N13)</f>
        <v>3117052</v>
      </c>
      <c r="R14" s="21"/>
      <c r="S14" s="21"/>
      <c r="T14" s="21"/>
      <c r="U14" s="22">
        <f>SUM(U7:U13)</f>
        <v>161226</v>
      </c>
      <c r="V14" s="22">
        <f>SUM(V7:V13)</f>
        <v>-130316</v>
      </c>
    </row>
    <row r="15" spans="1:22" x14ac:dyDescent="0.2">
      <c r="A15" s="17" t="s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21"/>
      <c r="N15" s="21"/>
      <c r="R15" s="21"/>
      <c r="S15" s="21"/>
      <c r="T15" s="21"/>
      <c r="U15" s="21"/>
      <c r="V15" s="21"/>
    </row>
    <row r="16" spans="1:22" x14ac:dyDescent="0.2">
      <c r="A16" s="16" t="s">
        <v>30</v>
      </c>
      <c r="B16" s="10">
        <v>11</v>
      </c>
      <c r="C16" s="21">
        <f>ROUND((SUMIF(ОСВ!$H$6:$H$64,A16,ОСВ!$F$6:$F$64)-SUMIF(ОСВ!$H$6:$H$64,A16,ОСВ!$G$6:$G$64))/1000,0)</f>
        <v>11278</v>
      </c>
      <c r="D16" s="21">
        <f>ROUND((SUMIF(ОСВ!$H$74:$H$119,A16,ОСВ!$F$74:$F$119)-SUMIF(ОСВ!$H$74:$H$119,A16,ОСВ!$G$74:$G$119))/1000,0)</f>
        <v>0</v>
      </c>
      <c r="E16" s="21"/>
      <c r="F16" s="21"/>
      <c r="G16" s="21"/>
      <c r="H16" s="21"/>
      <c r="I16" s="21"/>
      <c r="J16" s="21"/>
      <c r="K16" s="21"/>
      <c r="L16" s="21"/>
      <c r="M16" s="21">
        <f t="shared" ref="M16:M22" si="5">SUM(C16:L16)</f>
        <v>11278</v>
      </c>
      <c r="N16" s="21">
        <v>11858</v>
      </c>
      <c r="R16" s="21"/>
      <c r="S16" s="21"/>
      <c r="T16" s="21"/>
      <c r="U16" s="21">
        <v>11017</v>
      </c>
      <c r="V16" s="21">
        <f t="shared" ref="V16:V22" si="6">M16-U16</f>
        <v>261</v>
      </c>
    </row>
    <row r="17" spans="1:22" hidden="1" x14ac:dyDescent="0.2">
      <c r="A17" s="16" t="s">
        <v>133</v>
      </c>
      <c r="B17" s="10"/>
      <c r="C17" s="21">
        <f>ROUND((SUMIF(ОСВ!$H$6:$H$64,A17,ОСВ!$F$6:$F$64)-SUMIF(ОСВ!$H$6:$H$64,A17,ОСВ!$G$6:$G$64))/1000,0)</f>
        <v>7500000</v>
      </c>
      <c r="D17" s="21">
        <f>ROUND((SUMIF(ОСВ!$H$74:$H$119,A17,ОСВ!$F$74:$F$119)-SUMIF(ОСВ!$H$74:$H$119,A17,ОСВ!$G$74:$G$119))/1000,0)</f>
        <v>0</v>
      </c>
      <c r="E17" s="21">
        <f>-C17</f>
        <v>-7500000</v>
      </c>
      <c r="F17" s="21"/>
      <c r="G17" s="21"/>
      <c r="H17" s="21"/>
      <c r="I17" s="21"/>
      <c r="J17" s="21"/>
      <c r="K17" s="21"/>
      <c r="L17" s="21"/>
      <c r="M17" s="21">
        <f t="shared" si="5"/>
        <v>0</v>
      </c>
      <c r="N17" s="21"/>
      <c r="R17" s="21"/>
      <c r="S17" s="21"/>
      <c r="T17" s="21"/>
      <c r="U17" s="21"/>
      <c r="V17" s="21">
        <f t="shared" si="6"/>
        <v>0</v>
      </c>
    </row>
    <row r="18" spans="1:22" x14ac:dyDescent="0.2">
      <c r="A18" s="16" t="s">
        <v>31</v>
      </c>
      <c r="B18" s="10">
        <v>12</v>
      </c>
      <c r="C18" s="21">
        <f>ROUND((SUMIF(ОСВ!$H$6:$H$64,A18,ОСВ!$F$6:$F$64)-SUMIF(ОСВ!$H$6:$H$64,A18,ОСВ!$G$6:$G$64))/1000,0)</f>
        <v>0</v>
      </c>
      <c r="D18" s="21">
        <f>ROUND((SUMIF(ОСВ!$H$74:$H$119,A18,ОСВ!$F$74:$F$119)-SUMIF(ОСВ!$H$74:$H$119,A18,ОСВ!$G$74:$G$119))/1000,0)</f>
        <v>5500030</v>
      </c>
      <c r="E18" s="21"/>
      <c r="F18" s="21"/>
      <c r="G18" s="21"/>
      <c r="H18" s="21"/>
      <c r="I18" s="21"/>
      <c r="J18" s="21"/>
      <c r="K18" s="21"/>
      <c r="L18" s="21"/>
      <c r="M18" s="21">
        <f t="shared" si="5"/>
        <v>5500030</v>
      </c>
      <c r="N18" s="21">
        <v>5645091</v>
      </c>
      <c r="R18" s="21"/>
      <c r="S18" s="21"/>
      <c r="T18" s="21"/>
      <c r="U18" s="21">
        <v>5500030</v>
      </c>
      <c r="V18" s="21">
        <f t="shared" si="6"/>
        <v>0</v>
      </c>
    </row>
    <row r="19" spans="1:22" x14ac:dyDescent="0.2">
      <c r="A19" s="16" t="s">
        <v>8</v>
      </c>
      <c r="B19" s="10">
        <v>13</v>
      </c>
      <c r="C19" s="21">
        <f>ROUND((SUMIF(ОСВ!$H$6:$H$64,A19,ОСВ!$F$6:$F$64)-SUMIF(ОСВ!$H$6:$H$64,A19,ОСВ!$G$6:$G$64))/1000,0)</f>
        <v>0</v>
      </c>
      <c r="D19" s="21">
        <f>ROUND((SUMIF(ОСВ!$H$74:$H$119,A19,ОСВ!$F$74:$F$119)-SUMIF(ОСВ!$H$74:$H$119,A19,ОСВ!$G$74:$G$119))/1000,0)</f>
        <v>0</v>
      </c>
      <c r="E19" s="21"/>
      <c r="F19" s="21"/>
      <c r="G19" s="21"/>
      <c r="H19" s="21"/>
      <c r="I19" s="21"/>
      <c r="J19" s="21"/>
      <c r="K19" s="21"/>
      <c r="L19" s="21"/>
      <c r="M19" s="21">
        <f t="shared" si="5"/>
        <v>0</v>
      </c>
      <c r="N19" s="21">
        <v>2334</v>
      </c>
      <c r="R19" s="21"/>
      <c r="S19" s="21"/>
      <c r="T19" s="21"/>
      <c r="U19" s="21"/>
      <c r="V19" s="21">
        <f t="shared" si="6"/>
        <v>0</v>
      </c>
    </row>
    <row r="20" spans="1:22" x14ac:dyDescent="0.2">
      <c r="A20" s="16" t="s">
        <v>9</v>
      </c>
      <c r="B20" s="10">
        <v>14</v>
      </c>
      <c r="C20" s="21">
        <f>ROUND((SUMIF(ОСВ!$H$6:$H$64,A20,ОСВ!$F$6:$F$64)-SUMIF(ОСВ!$H$6:$H$64,A20,ОСВ!$G$6:$G$64))/1000,0)</f>
        <v>0</v>
      </c>
      <c r="D20" s="21">
        <f>ROUND((SUMIF(ОСВ!$H$74:$H$119,A20,ОСВ!$F$74:$F$119)-SUMIF(ОСВ!$H$74:$H$119,A20,ОСВ!$G$74:$G$119))/1000,0)</f>
        <v>0</v>
      </c>
      <c r="E20" s="21"/>
      <c r="F20" s="21"/>
      <c r="G20" s="21"/>
      <c r="H20" s="21"/>
      <c r="I20" s="21"/>
      <c r="J20" s="21"/>
      <c r="K20" s="21"/>
      <c r="L20" s="21"/>
      <c r="M20" s="21">
        <f t="shared" si="5"/>
        <v>0</v>
      </c>
      <c r="N20" s="21">
        <v>451</v>
      </c>
      <c r="R20" s="21"/>
      <c r="S20" s="21"/>
      <c r="T20" s="21"/>
      <c r="U20" s="21"/>
      <c r="V20" s="21">
        <f t="shared" si="6"/>
        <v>0</v>
      </c>
    </row>
    <row r="21" spans="1:22" x14ac:dyDescent="0.2">
      <c r="A21" s="16" t="s">
        <v>32</v>
      </c>
      <c r="B21" s="10"/>
      <c r="C21" s="21">
        <f>ROUND((SUMIF(ОСВ!$H$6:$H$64,A21,ОСВ!$F$6:$F$64)-SUMIF(ОСВ!$H$6:$H$64,A21,ОСВ!$G$6:$G$64))/1000,0)</f>
        <v>0</v>
      </c>
      <c r="D21" s="21">
        <f>ROUND((SUMIF(ОСВ!$H$74:$H$119,A21,ОСВ!$F$74:$F$119)-SUMIF(ОСВ!$H$74:$H$119,A21,ОСВ!$G$74:$G$119))/1000,0)</f>
        <v>0</v>
      </c>
      <c r="E21" s="21">
        <v>2107175</v>
      </c>
      <c r="F21" s="21"/>
      <c r="G21" s="21"/>
      <c r="H21" s="21"/>
      <c r="I21" s="21"/>
      <c r="J21" s="21"/>
      <c r="K21" s="21"/>
      <c r="L21" s="21"/>
      <c r="M21" s="21">
        <f t="shared" si="5"/>
        <v>2107175</v>
      </c>
      <c r="N21" s="21">
        <v>0</v>
      </c>
      <c r="R21" s="21"/>
      <c r="S21" s="21"/>
      <c r="T21" s="21"/>
      <c r="U21" s="21">
        <v>2107175</v>
      </c>
      <c r="V21" s="21">
        <f t="shared" si="6"/>
        <v>0</v>
      </c>
    </row>
    <row r="22" spans="1:22" x14ac:dyDescent="0.2">
      <c r="A22" s="16" t="s">
        <v>10</v>
      </c>
      <c r="B22" s="10"/>
      <c r="C22" s="21">
        <f>ROUND((SUMIF(ОСВ!$H$6:$H$64,A22,ОСВ!$F$6:$F$64)-SUMIF(ОСВ!$H$6:$H$64,A22,ОСВ!$G$6:$G$64))/1000,0)</f>
        <v>0</v>
      </c>
      <c r="D22" s="21">
        <f>ROUND((SUMIF(ОСВ!$H$74:$H$119,A22,ОСВ!$F$74:$F$119)-SUMIF(ОСВ!$H$74:$H$119,A22,ОСВ!$G$74:$G$119))/1000,0)</f>
        <v>0</v>
      </c>
      <c r="E22" s="21"/>
      <c r="F22" s="21"/>
      <c r="G22" s="21"/>
      <c r="H22" s="21"/>
      <c r="I22" s="21"/>
      <c r="J22" s="21">
        <v>781</v>
      </c>
      <c r="K22" s="21"/>
      <c r="L22" s="21"/>
      <c r="M22" s="21">
        <f t="shared" si="5"/>
        <v>781</v>
      </c>
      <c r="N22" s="21">
        <v>781</v>
      </c>
      <c r="R22" s="21"/>
      <c r="S22" s="21"/>
      <c r="T22" s="21"/>
      <c r="U22" s="21">
        <v>781</v>
      </c>
      <c r="V22" s="21">
        <f t="shared" si="6"/>
        <v>0</v>
      </c>
    </row>
    <row r="23" spans="1:22" x14ac:dyDescent="0.2">
      <c r="A23" s="17" t="s">
        <v>34</v>
      </c>
      <c r="B23" s="12"/>
      <c r="C23" s="22">
        <f t="shared" ref="C23:J23" si="7">SUM(C16:C22)</f>
        <v>7511278</v>
      </c>
      <c r="D23" s="22">
        <f t="shared" si="7"/>
        <v>5500030</v>
      </c>
      <c r="E23" s="22">
        <f t="shared" si="7"/>
        <v>-5392825</v>
      </c>
      <c r="F23" s="22">
        <f t="shared" si="7"/>
        <v>0</v>
      </c>
      <c r="G23" s="22">
        <f t="shared" si="7"/>
        <v>0</v>
      </c>
      <c r="H23" s="22">
        <f t="shared" ref="H23" si="8">SUM(H16:H22)</f>
        <v>0</v>
      </c>
      <c r="I23" s="22">
        <f>SUM(I16:I22)</f>
        <v>0</v>
      </c>
      <c r="J23" s="22">
        <f t="shared" si="7"/>
        <v>781</v>
      </c>
      <c r="K23" s="22">
        <f t="shared" ref="K23" si="9">SUM(K16:K22)</f>
        <v>0</v>
      </c>
      <c r="L23" s="22">
        <f>SUM(L16:L22)</f>
        <v>0</v>
      </c>
      <c r="M23" s="22">
        <f>SUM(M16:M22)</f>
        <v>7619264</v>
      </c>
      <c r="N23" s="22">
        <f>SUM(N16:N22)</f>
        <v>5660515</v>
      </c>
      <c r="R23" s="21"/>
      <c r="S23" s="21"/>
      <c r="T23" s="21"/>
      <c r="U23" s="22">
        <f>SUM(U16:U22)</f>
        <v>7619003</v>
      </c>
      <c r="V23" s="22">
        <f>SUM(V16:V22)</f>
        <v>261</v>
      </c>
    </row>
    <row r="24" spans="1:22" x14ac:dyDescent="0.2">
      <c r="A24" s="17" t="s">
        <v>35</v>
      </c>
      <c r="B24" s="12"/>
      <c r="C24" s="22">
        <f t="shared" ref="C24:J24" si="10">C14+C23</f>
        <v>7517394</v>
      </c>
      <c r="D24" s="22">
        <f t="shared" si="10"/>
        <v>5524824</v>
      </c>
      <c r="E24" s="22">
        <f t="shared" si="10"/>
        <v>-5392825</v>
      </c>
      <c r="F24" s="22">
        <f t="shared" si="10"/>
        <v>0</v>
      </c>
      <c r="G24" s="22">
        <f t="shared" si="10"/>
        <v>0</v>
      </c>
      <c r="H24" s="22">
        <f t="shared" ref="H24" si="11">H14+H23</f>
        <v>0</v>
      </c>
      <c r="I24" s="22">
        <f>I14+I23</f>
        <v>0</v>
      </c>
      <c r="J24" s="22">
        <f t="shared" si="10"/>
        <v>781</v>
      </c>
      <c r="K24" s="22">
        <f t="shared" ref="K24" si="12">K14+K23</f>
        <v>0</v>
      </c>
      <c r="L24" s="22">
        <f t="shared" ref="L24" si="13">L14+L23</f>
        <v>0</v>
      </c>
      <c r="M24" s="22">
        <f>M14+M23</f>
        <v>7650174</v>
      </c>
      <c r="N24" s="22">
        <f>N14+N23</f>
        <v>8777567</v>
      </c>
      <c r="R24" s="21"/>
      <c r="S24" s="21"/>
      <c r="T24" s="21"/>
      <c r="U24" s="22">
        <f>U14+U23</f>
        <v>7780229</v>
      </c>
      <c r="V24" s="22">
        <f>V14+V23</f>
        <v>-130055</v>
      </c>
    </row>
    <row r="25" spans="1:22" s="2" customFormat="1" ht="6" customHeight="1" x14ac:dyDescent="0.2">
      <c r="A25" s="49"/>
      <c r="B25" s="5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R25" s="21"/>
      <c r="S25" s="21"/>
      <c r="T25" s="21"/>
      <c r="U25" s="21"/>
      <c r="V25" s="21"/>
    </row>
    <row r="26" spans="1:22" x14ac:dyDescent="0.2">
      <c r="A26" s="8" t="s">
        <v>11</v>
      </c>
      <c r="B26" s="10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4"/>
      <c r="N26" s="21"/>
      <c r="R26" s="21"/>
      <c r="S26" s="21"/>
      <c r="T26" s="21"/>
      <c r="U26" s="21"/>
      <c r="V26" s="21"/>
    </row>
    <row r="27" spans="1:22" x14ac:dyDescent="0.2">
      <c r="A27" s="17" t="s">
        <v>12</v>
      </c>
      <c r="B27" s="10"/>
      <c r="C27" s="10"/>
      <c r="D27" s="10"/>
      <c r="E27" s="11"/>
      <c r="F27" s="11"/>
      <c r="G27" s="11"/>
      <c r="H27" s="11"/>
      <c r="I27" s="11"/>
      <c r="J27" s="11"/>
      <c r="K27" s="11"/>
      <c r="L27" s="11"/>
      <c r="M27" s="15"/>
      <c r="N27" s="21"/>
      <c r="R27" s="21"/>
      <c r="S27" s="21"/>
      <c r="T27" s="21"/>
      <c r="U27" s="21"/>
      <c r="V27" s="21"/>
    </row>
    <row r="28" spans="1:22" x14ac:dyDescent="0.2">
      <c r="A28" s="16" t="s">
        <v>36</v>
      </c>
      <c r="B28" s="10">
        <v>15</v>
      </c>
      <c r="C28" s="21">
        <f>ROUND((SUMIF(ОСВ!$H$6:$H$64,A28,ОСВ!$G$6:$G$64)-SUMIF(ОСВ!$H$6:$H$64,A28,ОСВ!$F$6:$F$64))/1000,0)</f>
        <v>7</v>
      </c>
      <c r="D28" s="21">
        <f>ROUND((SUMIF(ОСВ!$H$74:$H$119,A28,ОСВ!$G$74:$G$119)-SUMIF(ОСВ!$H$74:$H$119,A28,ОСВ!$F$74:$F$119))/1000,0)</f>
        <v>11</v>
      </c>
      <c r="E28" s="21"/>
      <c r="F28" s="21"/>
      <c r="G28" s="21"/>
      <c r="H28" s="21"/>
      <c r="I28" s="21"/>
      <c r="J28" s="21"/>
      <c r="K28" s="21"/>
      <c r="L28" s="21"/>
      <c r="M28" s="21">
        <f t="shared" ref="M28:M33" si="14">SUM(C28:L28)</f>
        <v>18</v>
      </c>
      <c r="N28" s="21">
        <v>4888</v>
      </c>
      <c r="R28" s="21"/>
      <c r="S28" s="21"/>
      <c r="T28" s="21"/>
      <c r="U28" s="21">
        <v>297</v>
      </c>
      <c r="V28" s="21">
        <f t="shared" ref="V28:V33" si="15">M28-U28</f>
        <v>-279</v>
      </c>
    </row>
    <row r="29" spans="1:22" ht="25.5" x14ac:dyDescent="0.2">
      <c r="A29" s="16" t="s">
        <v>37</v>
      </c>
      <c r="B29" s="10">
        <v>16</v>
      </c>
      <c r="C29" s="21">
        <f>ROUND((SUMIF(ОСВ!$H$6:$H$64,A29,ОСВ!$G$6:$G$64)-SUMIF(ОСВ!$H$6:$H$64,A29,ОСВ!$F$6:$F$64))/1000,0)</f>
        <v>8</v>
      </c>
      <c r="D29" s="21">
        <f>ROUND((SUMIF(ОСВ!$H$74:$H$119,A29,ОСВ!$G$74:$G$119)-SUMIF(ОСВ!$H$74:$H$119,A29,ОСВ!$F$74:$F$119))/1000,0)</f>
        <v>12</v>
      </c>
      <c r="E29" s="21"/>
      <c r="F29" s="21"/>
      <c r="G29" s="21"/>
      <c r="H29" s="21"/>
      <c r="I29" s="21"/>
      <c r="J29" s="21"/>
      <c r="K29" s="21"/>
      <c r="L29" s="21"/>
      <c r="M29" s="21">
        <f t="shared" si="14"/>
        <v>20</v>
      </c>
      <c r="N29" s="21">
        <v>386</v>
      </c>
      <c r="R29" s="21"/>
      <c r="S29" s="21"/>
      <c r="T29" s="21"/>
      <c r="U29" s="21">
        <v>167</v>
      </c>
      <c r="V29" s="21">
        <f t="shared" si="15"/>
        <v>-147</v>
      </c>
    </row>
    <row r="30" spans="1:22" x14ac:dyDescent="0.2">
      <c r="A30" s="16" t="s">
        <v>38</v>
      </c>
      <c r="B30" s="10">
        <v>17</v>
      </c>
      <c r="C30" s="21">
        <f>ROUND((SUMIF(ОСВ!$H$6:$H$64,A30,ОСВ!$G$6:$G$64)-SUMIF(ОСВ!$H$6:$H$64,A30,ОСВ!$F$6:$F$64))/1000,0)</f>
        <v>142690</v>
      </c>
      <c r="D30" s="21">
        <f>ROUND((SUMIF(ОСВ!$H$74:$H$119,A30,ОСВ!$G$74:$G$119)-SUMIF(ОСВ!$H$74:$H$119,A30,ОСВ!$F$74:$F$119))/1000,0)</f>
        <v>709</v>
      </c>
      <c r="E30" s="21"/>
      <c r="F30" s="21"/>
      <c r="G30" s="21"/>
      <c r="H30" s="21"/>
      <c r="I30" s="21"/>
      <c r="J30" s="21"/>
      <c r="K30" s="21"/>
      <c r="L30" s="21"/>
      <c r="M30" s="21">
        <f t="shared" si="14"/>
        <v>143399</v>
      </c>
      <c r="N30" s="21">
        <v>131633</v>
      </c>
      <c r="R30" s="21"/>
      <c r="S30" s="21"/>
      <c r="T30" s="21"/>
      <c r="U30" s="21">
        <v>142563</v>
      </c>
      <c r="V30" s="21">
        <f t="shared" si="15"/>
        <v>836</v>
      </c>
    </row>
    <row r="31" spans="1:22" x14ac:dyDescent="0.2">
      <c r="A31" s="16" t="s">
        <v>13</v>
      </c>
      <c r="B31" s="10">
        <v>19</v>
      </c>
      <c r="C31" s="21">
        <f>ROUND((SUMIF(ОСВ!$H$6:$H$64,A31,ОСВ!$G$6:$G$64)-SUMIF(ОСВ!$H$6:$H$64,A31,ОСВ!$F$6:$F$64))/1000,0)</f>
        <v>2545</v>
      </c>
      <c r="D31" s="21">
        <f>ROUND((SUMIF(ОСВ!$H$74:$H$119,A31,ОСВ!$G$74:$G$119)-SUMIF(ОСВ!$H$74:$H$119,A31,ОСВ!$F$74:$F$119))/1000,0)</f>
        <v>16115</v>
      </c>
      <c r="E31" s="21"/>
      <c r="F31" s="21"/>
      <c r="G31" s="21"/>
      <c r="H31" s="21"/>
      <c r="I31" s="21"/>
      <c r="J31" s="21"/>
      <c r="K31" s="21"/>
      <c r="L31" s="21"/>
      <c r="M31" s="21">
        <f t="shared" si="14"/>
        <v>18660</v>
      </c>
      <c r="N31" s="21">
        <v>1585</v>
      </c>
      <c r="R31" s="21"/>
      <c r="S31" s="21"/>
      <c r="T31" s="21"/>
      <c r="U31" s="21">
        <v>19</v>
      </c>
      <c r="V31" s="21">
        <f t="shared" si="15"/>
        <v>18641</v>
      </c>
    </row>
    <row r="32" spans="1:22" x14ac:dyDescent="0.2">
      <c r="A32" s="16" t="s">
        <v>39</v>
      </c>
      <c r="B32" s="10">
        <v>18</v>
      </c>
      <c r="C32" s="21">
        <f>ROUND((SUMIF(ОСВ!$H$6:$H$64,A32,ОСВ!$G$6:$G$64)-SUMIF(ОСВ!$H$6:$H$64,A32,ОСВ!$F$6:$F$64))/1000,0)</f>
        <v>0</v>
      </c>
      <c r="D32" s="21">
        <f>ROUND((SUMIF(ОСВ!$H$74:$H$119,A32,ОСВ!$G$74:$G$119)-SUMIF(ОСВ!$H$74:$H$119,A32,ОСВ!$F$74:$F$119))/1000,0)</f>
        <v>0</v>
      </c>
      <c r="E32" s="21"/>
      <c r="F32" s="21"/>
      <c r="G32" s="21"/>
      <c r="H32" s="21"/>
      <c r="I32" s="21"/>
      <c r="J32" s="21"/>
      <c r="K32" s="21"/>
      <c r="L32" s="21"/>
      <c r="M32" s="21">
        <f t="shared" si="14"/>
        <v>0</v>
      </c>
      <c r="N32" s="21">
        <v>1261</v>
      </c>
      <c r="R32" s="21"/>
      <c r="S32" s="21"/>
      <c r="T32" s="21"/>
      <c r="U32" s="21">
        <v>0</v>
      </c>
      <c r="V32" s="21">
        <f t="shared" si="15"/>
        <v>0</v>
      </c>
    </row>
    <row r="33" spans="1:22" x14ac:dyDescent="0.2">
      <c r="A33" s="16" t="s">
        <v>40</v>
      </c>
      <c r="B33" s="10"/>
      <c r="C33" s="21">
        <f>ROUND((SUMIF(ОСВ!$H$6:$H$64,A33,ОСВ!$G$6:$G$64)-SUMIF(ОСВ!$H$6:$H$64,A33,ОСВ!$F$6:$F$64))/1000,0)</f>
        <v>73353</v>
      </c>
      <c r="D33" s="21">
        <f>ROUND((SUMIF(ОСВ!$H$74:$H$119,A33,ОСВ!$G$74:$G$119)-SUMIF(ОСВ!$H$74:$H$119,A33,ОСВ!$F$74:$F$119))/1000,0)</f>
        <v>0</v>
      </c>
      <c r="E33" s="21"/>
      <c r="F33" s="21"/>
      <c r="G33" s="21"/>
      <c r="H33" s="21"/>
      <c r="I33" s="21"/>
      <c r="J33" s="21"/>
      <c r="K33" s="21"/>
      <c r="L33" s="21"/>
      <c r="M33" s="21">
        <f t="shared" si="14"/>
        <v>73353</v>
      </c>
      <c r="N33" s="21">
        <v>153289</v>
      </c>
      <c r="R33" s="21"/>
      <c r="S33" s="21"/>
      <c r="T33" s="21"/>
      <c r="U33" s="21">
        <v>144339</v>
      </c>
      <c r="V33" s="21">
        <f t="shared" si="15"/>
        <v>-70986</v>
      </c>
    </row>
    <row r="34" spans="1:22" x14ac:dyDescent="0.2">
      <c r="A34" s="17" t="s">
        <v>41</v>
      </c>
      <c r="B34" s="12"/>
      <c r="C34" s="22">
        <f t="shared" ref="C34:L34" si="16">SUM(C28:C33)</f>
        <v>218603</v>
      </c>
      <c r="D34" s="22">
        <f t="shared" si="16"/>
        <v>16847</v>
      </c>
      <c r="E34" s="22">
        <f t="shared" si="16"/>
        <v>0</v>
      </c>
      <c r="F34" s="22">
        <f t="shared" si="16"/>
        <v>0</v>
      </c>
      <c r="G34" s="22">
        <f t="shared" si="16"/>
        <v>0</v>
      </c>
      <c r="H34" s="22">
        <f t="shared" ref="H34" si="17">SUM(H28:H33)</f>
        <v>0</v>
      </c>
      <c r="I34" s="22">
        <f t="shared" ref="I34" si="18">SUM(I28:I33)</f>
        <v>0</v>
      </c>
      <c r="J34" s="22">
        <f t="shared" si="16"/>
        <v>0</v>
      </c>
      <c r="K34" s="22">
        <f t="shared" si="16"/>
        <v>0</v>
      </c>
      <c r="L34" s="22">
        <f t="shared" si="16"/>
        <v>0</v>
      </c>
      <c r="M34" s="22">
        <f>SUM(M28:M33)</f>
        <v>235450</v>
      </c>
      <c r="N34" s="22">
        <f>SUM(N28:N33)</f>
        <v>293042</v>
      </c>
      <c r="R34" s="21"/>
      <c r="S34" s="21"/>
      <c r="T34" s="21"/>
      <c r="U34" s="22">
        <f>SUM(U28:U33)</f>
        <v>287385</v>
      </c>
      <c r="V34" s="22">
        <f>SUM(V28:V33)</f>
        <v>-51935</v>
      </c>
    </row>
    <row r="35" spans="1:22" x14ac:dyDescent="0.2">
      <c r="A35" s="17" t="s">
        <v>14</v>
      </c>
      <c r="B35" s="1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5"/>
      <c r="N35" s="21"/>
      <c r="R35" s="21"/>
      <c r="S35" s="21"/>
      <c r="T35" s="21"/>
      <c r="U35" s="21"/>
      <c r="V35" s="21"/>
    </row>
    <row r="36" spans="1:22" ht="13.5" customHeight="1" x14ac:dyDescent="0.2">
      <c r="A36" s="18" t="s">
        <v>42</v>
      </c>
      <c r="B36" s="10">
        <v>20</v>
      </c>
      <c r="C36" s="21">
        <f>ROUND((SUMIF(ОСВ!$H$6:$H$64,A36,ОСВ!$G$6:$G$64)-SUMIF(ОСВ!$H$6:$H$64,A36,ОСВ!$F$6:$F$64))/1000,0)</f>
        <v>2997560</v>
      </c>
      <c r="D36" s="21">
        <f>ROUND((SUMIF(ОСВ!$H$74:$H$119,A36,ОСВ!$G$74:$G$119)-SUMIF(ОСВ!$H$74:$H$119,A36,ОСВ!$F$74:$F$119))/1000,0)</f>
        <v>0</v>
      </c>
      <c r="E36" s="21"/>
      <c r="F36" s="21"/>
      <c r="G36" s="21"/>
      <c r="H36" s="21"/>
      <c r="I36" s="21"/>
      <c r="J36" s="21"/>
      <c r="K36" s="21"/>
      <c r="L36" s="21"/>
      <c r="M36" s="21">
        <f>SUM(C36:L36)</f>
        <v>2997560</v>
      </c>
      <c r="N36" s="21">
        <v>3021706</v>
      </c>
      <c r="R36" s="21"/>
      <c r="S36" s="21"/>
      <c r="T36" s="21"/>
      <c r="U36" s="21">
        <v>2998667</v>
      </c>
      <c r="V36" s="21">
        <f t="shared" ref="V36:V37" si="19">M36-U36</f>
        <v>-1107</v>
      </c>
    </row>
    <row r="37" spans="1:22" x14ac:dyDescent="0.2">
      <c r="A37" s="18" t="s">
        <v>15</v>
      </c>
      <c r="B37" s="10"/>
      <c r="C37" s="21">
        <f>ROUND((SUMIF(ОСВ!$H$6:$H$64,A37,ОСВ!$G$6:$G$64)-SUMIF(ОСВ!$H$6:$H$64,A37,ОСВ!$F$6:$F$64))/1000,0)</f>
        <v>0</v>
      </c>
      <c r="D37" s="21">
        <f>ROUND((SUMIF(ОСВ!$H$74:$H$119,A37,ОСВ!$G$74:$G$119)-SUMIF(ОСВ!$H$74:$H$119,A37,ОСВ!$F$74:$F$119))/1000,0)</f>
        <v>0</v>
      </c>
      <c r="E37" s="21"/>
      <c r="F37" s="21"/>
      <c r="G37" s="21"/>
      <c r="H37" s="21"/>
      <c r="I37" s="21"/>
      <c r="J37" s="21"/>
      <c r="K37" s="21"/>
      <c r="L37" s="21"/>
      <c r="M37" s="21">
        <f>SUM(C37:L37)</f>
        <v>0</v>
      </c>
      <c r="N37" s="21">
        <v>1092658</v>
      </c>
      <c r="R37" s="21"/>
      <c r="S37" s="21"/>
      <c r="T37" s="21"/>
      <c r="U37" s="21">
        <v>0</v>
      </c>
      <c r="V37" s="21">
        <f t="shared" si="19"/>
        <v>0</v>
      </c>
    </row>
    <row r="38" spans="1:22" x14ac:dyDescent="0.2">
      <c r="A38" s="17" t="s">
        <v>43</v>
      </c>
      <c r="B38" s="12"/>
      <c r="C38" s="22">
        <f t="shared" ref="C38:K38" si="20">SUM(C36:C37)</f>
        <v>2997560</v>
      </c>
      <c r="D38" s="22">
        <f t="shared" si="20"/>
        <v>0</v>
      </c>
      <c r="E38" s="22">
        <f t="shared" si="20"/>
        <v>0</v>
      </c>
      <c r="F38" s="22">
        <f t="shared" si="20"/>
        <v>0</v>
      </c>
      <c r="G38" s="22">
        <f t="shared" si="20"/>
        <v>0</v>
      </c>
      <c r="H38" s="22">
        <f t="shared" ref="H38" si="21">SUM(H36:H37)</f>
        <v>0</v>
      </c>
      <c r="I38" s="22">
        <f t="shared" ref="I38" si="22">SUM(I36:I37)</f>
        <v>0</v>
      </c>
      <c r="J38" s="22">
        <f t="shared" si="20"/>
        <v>0</v>
      </c>
      <c r="K38" s="22">
        <f t="shared" si="20"/>
        <v>0</v>
      </c>
      <c r="L38" s="22">
        <f>SUM(L36:L37)</f>
        <v>0</v>
      </c>
      <c r="M38" s="22">
        <f>SUM(M36:M37)</f>
        <v>2997560</v>
      </c>
      <c r="N38" s="22">
        <f>SUM(N36:N37)</f>
        <v>4114364</v>
      </c>
      <c r="R38" s="21"/>
      <c r="S38" s="21"/>
      <c r="T38" s="21"/>
      <c r="U38" s="22">
        <f>SUM(U36:U37)</f>
        <v>2998667</v>
      </c>
      <c r="V38" s="22">
        <f>SUM(V36:V37)</f>
        <v>-1107</v>
      </c>
    </row>
    <row r="39" spans="1:22" x14ac:dyDescent="0.2">
      <c r="A39" s="17" t="s">
        <v>16</v>
      </c>
      <c r="B39" s="1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R39" s="21"/>
      <c r="S39" s="21"/>
      <c r="T39" s="21"/>
      <c r="U39" s="21"/>
      <c r="V39" s="21"/>
    </row>
    <row r="40" spans="1:22" x14ac:dyDescent="0.2">
      <c r="A40" s="18" t="s">
        <v>17</v>
      </c>
      <c r="B40" s="10"/>
      <c r="C40" s="21">
        <f>ROUND((SUMIF(ОСВ!$H$6:$H$64,A40,ОСВ!$G$6:$G$64)-SUMIF(ОСВ!$H$6:$H$64,A40,ОСВ!$F$6:$F$64))/1000,0)</f>
        <v>1254281</v>
      </c>
      <c r="D40" s="21">
        <f>ROUND((SUMIF(ОСВ!$H$74:$H$119,A40,ОСВ!$G$74:$G$119)-SUMIF(ОСВ!$H$74:$H$119,A40,ОСВ!$F$74:$F$119))/1000,0)</f>
        <v>352800</v>
      </c>
      <c r="E40" s="21">
        <f>-D40</f>
        <v>-352800</v>
      </c>
      <c r="F40" s="21"/>
      <c r="G40" s="21"/>
      <c r="H40" s="21"/>
      <c r="I40" s="21"/>
      <c r="J40" s="21"/>
      <c r="K40" s="21"/>
      <c r="L40" s="21"/>
      <c r="M40" s="21">
        <f t="shared" ref="M40:M44" si="23">SUM(C40:L40)</f>
        <v>1254281</v>
      </c>
      <c r="N40" s="21">
        <v>1254281</v>
      </c>
      <c r="P40" s="53">
        <f>M40-N40</f>
        <v>0</v>
      </c>
      <c r="R40" s="21"/>
      <c r="S40" s="21"/>
      <c r="T40" s="21"/>
      <c r="U40" s="21">
        <v>1254281</v>
      </c>
      <c r="V40" s="21">
        <f t="shared" ref="V40" si="24">M40-U40</f>
        <v>0</v>
      </c>
    </row>
    <row r="41" spans="1:22" x14ac:dyDescent="0.2">
      <c r="A41" s="18" t="s">
        <v>18</v>
      </c>
      <c r="B41" s="10"/>
      <c r="C41" s="21">
        <f>ROUND((SUMIF(ОСВ!$H$6:$H$64,A41,ОСВ!$G$6:$G$64)-SUMIF(ОСВ!$H$6:$H$64,A41,ОСВ!$F$6:$F$64))/1000,0)</f>
        <v>5039341</v>
      </c>
      <c r="D41" s="21">
        <f>ROUND((SUMIF(ОСВ!$H$74:$H$119,A41,ОСВ!$G$74:$G$119)-SUMIF(ОСВ!$H$74:$H$119,A41,ОСВ!$F$74:$F$119))/1000,0)</f>
        <v>0</v>
      </c>
      <c r="E41" s="21">
        <f>-C41</f>
        <v>-5039341</v>
      </c>
      <c r="F41" s="21"/>
      <c r="G41" s="21"/>
      <c r="H41" s="21"/>
      <c r="I41" s="21"/>
      <c r="J41" s="21"/>
      <c r="K41" s="21"/>
      <c r="L41" s="21"/>
      <c r="M41" s="21">
        <f t="shared" si="23"/>
        <v>0</v>
      </c>
      <c r="N41" s="21"/>
      <c r="R41" s="21"/>
      <c r="S41" s="21"/>
      <c r="T41" s="21"/>
      <c r="U41" s="21"/>
      <c r="V41" s="21"/>
    </row>
    <row r="42" spans="1:22" x14ac:dyDescent="0.2">
      <c r="A42" s="18" t="s">
        <v>19</v>
      </c>
      <c r="B42" s="10"/>
      <c r="C42" s="21">
        <f>ROUND((SUMIF(ОСВ!$H$6:$H$64,A42,ОСВ!$G$6:$G$64)-SUMIF(ОСВ!$H$6:$H$64,A42,ОСВ!$F$6:$F$64))/1000,0)-2</f>
        <v>-1992392</v>
      </c>
      <c r="D42" s="21">
        <f>ROUND((SUMIF(ОСВ!$H$74:$H$119,A42,ОСВ!$G$74:$G$119)-SUMIF(ОСВ!$H$74:$H$119,A42,ОСВ!$F$74:$F$119))/1000,0)</f>
        <v>5155177</v>
      </c>
      <c r="E42" s="21">
        <f>SUM(E43:E44)</f>
        <v>617</v>
      </c>
      <c r="F42" s="21">
        <f>-F37</f>
        <v>0</v>
      </c>
      <c r="G42" s="21">
        <f>-G37</f>
        <v>0</v>
      </c>
      <c r="H42" s="21"/>
      <c r="I42" s="21"/>
      <c r="J42" s="21">
        <f>SUM(J43:J44)</f>
        <v>0</v>
      </c>
      <c r="K42" s="21"/>
      <c r="L42" s="21"/>
      <c r="M42" s="21">
        <f>SUM(C42:L42)</f>
        <v>3163402</v>
      </c>
      <c r="N42" s="21">
        <v>3115602</v>
      </c>
      <c r="P42" s="53">
        <f>M42-N42</f>
        <v>47800</v>
      </c>
      <c r="Q42" s="53">
        <f>P42-ОПУ!M33</f>
        <v>454665</v>
      </c>
      <c r="R42" s="21">
        <f>ОИК!E17</f>
        <v>454665</v>
      </c>
      <c r="S42" s="21">
        <f>Q42-R42</f>
        <v>0</v>
      </c>
      <c r="T42" s="21"/>
      <c r="U42" s="21">
        <v>3239896</v>
      </c>
      <c r="V42" s="21">
        <f>M42-U42</f>
        <v>-76494</v>
      </c>
    </row>
    <row r="43" spans="1:22" x14ac:dyDescent="0.2">
      <c r="A43" s="110" t="s">
        <v>207</v>
      </c>
      <c r="B43" s="10"/>
      <c r="C43" s="21">
        <v>-5107993</v>
      </c>
      <c r="D43" s="21">
        <f>ROUND(ОСВ!G110/1000,0)</f>
        <v>5155275</v>
      </c>
      <c r="E43" s="21">
        <f>-E46</f>
        <v>519</v>
      </c>
      <c r="F43" s="21"/>
      <c r="G43" s="21">
        <f>G42</f>
        <v>0</v>
      </c>
      <c r="H43" s="141"/>
      <c r="I43" s="21"/>
      <c r="J43" s="21"/>
      <c r="K43" s="21"/>
      <c r="L43" s="21"/>
      <c r="M43" s="21">
        <f t="shared" si="23"/>
        <v>47801</v>
      </c>
      <c r="N43" s="21"/>
      <c r="R43" s="21"/>
      <c r="S43" s="21"/>
      <c r="T43" s="21"/>
      <c r="U43" s="21"/>
      <c r="V43" s="21"/>
    </row>
    <row r="44" spans="1:22" x14ac:dyDescent="0.2">
      <c r="A44" s="110" t="s">
        <v>208</v>
      </c>
      <c r="B44" s="10"/>
      <c r="C44" s="21">
        <f>3115602</f>
        <v>3115602</v>
      </c>
      <c r="D44" s="21">
        <f>ROUND(ОСВ!G111/1000,0)</f>
        <v>-98</v>
      </c>
      <c r="E44" s="21">
        <f>-D44</f>
        <v>98</v>
      </c>
      <c r="F44" s="21"/>
      <c r="G44" s="21"/>
      <c r="H44" s="21"/>
      <c r="I44" s="21"/>
      <c r="J44" s="21"/>
      <c r="K44" s="21"/>
      <c r="L44" s="21"/>
      <c r="M44" s="21">
        <f t="shared" si="23"/>
        <v>3115602</v>
      </c>
      <c r="N44" s="21"/>
      <c r="Q44" s="53">
        <f>M44-ОИК!E10</f>
        <v>0</v>
      </c>
      <c r="R44" s="21"/>
      <c r="S44" s="21"/>
      <c r="T44" s="21"/>
      <c r="U44" s="21"/>
      <c r="V44" s="21"/>
    </row>
    <row r="45" spans="1:22" ht="25.5" x14ac:dyDescent="0.2">
      <c r="A45" s="17" t="s">
        <v>129</v>
      </c>
      <c r="B45" s="12"/>
      <c r="C45" s="22">
        <f>SUM(C40:C42)</f>
        <v>4301230</v>
      </c>
      <c r="D45" s="22">
        <f t="shared" ref="D45:N45" si="25">SUM(D40:D42)</f>
        <v>5507977</v>
      </c>
      <c r="E45" s="22">
        <f t="shared" si="25"/>
        <v>-5391524</v>
      </c>
      <c r="F45" s="22">
        <f t="shared" si="25"/>
        <v>0</v>
      </c>
      <c r="G45" s="22">
        <f t="shared" si="25"/>
        <v>0</v>
      </c>
      <c r="H45" s="22">
        <f t="shared" si="25"/>
        <v>0</v>
      </c>
      <c r="I45" s="22">
        <f t="shared" si="25"/>
        <v>0</v>
      </c>
      <c r="J45" s="22">
        <f t="shared" si="25"/>
        <v>0</v>
      </c>
      <c r="K45" s="22">
        <f t="shared" si="25"/>
        <v>0</v>
      </c>
      <c r="L45" s="22">
        <f t="shared" si="25"/>
        <v>0</v>
      </c>
      <c r="M45" s="22">
        <f t="shared" si="25"/>
        <v>4417683</v>
      </c>
      <c r="N45" s="22">
        <f t="shared" si="25"/>
        <v>4369883</v>
      </c>
      <c r="P45" s="53">
        <f>M45-N45</f>
        <v>47800</v>
      </c>
      <c r="Q45" s="53">
        <f>P45-ОПУ!M37</f>
        <v>454665</v>
      </c>
      <c r="R45" s="21"/>
      <c r="S45" s="21"/>
      <c r="T45" s="21"/>
      <c r="U45" s="22">
        <f>SUM(U40:U42)</f>
        <v>4494177</v>
      </c>
      <c r="V45" s="22">
        <f>SUM(V40:V42)</f>
        <v>-76494</v>
      </c>
    </row>
    <row r="46" spans="1:22" x14ac:dyDescent="0.2">
      <c r="A46" s="18" t="s">
        <v>44</v>
      </c>
      <c r="B46" s="10"/>
      <c r="C46" s="21"/>
      <c r="D46" s="21"/>
      <c r="E46" s="143">
        <f>ОПУ!M38</f>
        <v>-519</v>
      </c>
      <c r="F46" s="143"/>
      <c r="G46" s="141"/>
      <c r="H46" s="141"/>
      <c r="I46" s="21"/>
      <c r="J46" s="21"/>
      <c r="K46" s="21"/>
      <c r="L46" s="21"/>
      <c r="M46" s="21">
        <f>SUM(C46:L46)</f>
        <v>-519</v>
      </c>
      <c r="N46" s="21">
        <v>278</v>
      </c>
      <c r="P46" s="53">
        <f>M46-N46</f>
        <v>-797</v>
      </c>
      <c r="Q46" s="53"/>
      <c r="R46" s="21"/>
      <c r="S46" s="21"/>
      <c r="T46" s="21"/>
      <c r="U46" s="21"/>
      <c r="V46" s="21">
        <f t="shared" ref="V46" si="26">M46-U46</f>
        <v>-519</v>
      </c>
    </row>
    <row r="47" spans="1:22" x14ac:dyDescent="0.2">
      <c r="A47" s="17" t="s">
        <v>130</v>
      </c>
      <c r="B47" s="12"/>
      <c r="C47" s="22">
        <f t="shared" ref="C47:J47" si="27">C45+C46</f>
        <v>4301230</v>
      </c>
      <c r="D47" s="22">
        <f t="shared" si="27"/>
        <v>5507977</v>
      </c>
      <c r="E47" s="22">
        <f>E45+E46</f>
        <v>-5392043</v>
      </c>
      <c r="F47" s="22">
        <f t="shared" si="27"/>
        <v>0</v>
      </c>
      <c r="G47" s="22">
        <f t="shared" si="27"/>
        <v>0</v>
      </c>
      <c r="H47" s="22">
        <f>H45+H46</f>
        <v>0</v>
      </c>
      <c r="I47" s="22">
        <f>I45+I46</f>
        <v>0</v>
      </c>
      <c r="J47" s="22">
        <f t="shared" si="27"/>
        <v>0</v>
      </c>
      <c r="K47" s="22">
        <f t="shared" ref="K47" si="28">K45+K46</f>
        <v>0</v>
      </c>
      <c r="L47" s="22">
        <f>L45+L46</f>
        <v>0</v>
      </c>
      <c r="M47" s="22">
        <f>M45+M46</f>
        <v>4417164</v>
      </c>
      <c r="N47" s="22">
        <f>N45+N46</f>
        <v>4370161</v>
      </c>
      <c r="P47" s="53">
        <f>M47-N47</f>
        <v>47003</v>
      </c>
      <c r="Q47" s="53">
        <f>P47-ОПУ!M32</f>
        <v>454387</v>
      </c>
      <c r="R47" s="21"/>
      <c r="S47" s="21"/>
      <c r="T47" s="21"/>
      <c r="U47" s="22">
        <f>U45+U46</f>
        <v>4494177</v>
      </c>
      <c r="V47" s="22">
        <f>V45+V46</f>
        <v>-77013</v>
      </c>
    </row>
    <row r="48" spans="1:22" x14ac:dyDescent="0.2">
      <c r="A48" s="17" t="s">
        <v>35</v>
      </c>
      <c r="B48" s="12"/>
      <c r="C48" s="22">
        <f t="shared" ref="C48:N48" si="29">C34+C38+C47</f>
        <v>7517393</v>
      </c>
      <c r="D48" s="22">
        <f t="shared" si="29"/>
        <v>5524824</v>
      </c>
      <c r="E48" s="22">
        <f t="shared" si="29"/>
        <v>-5392043</v>
      </c>
      <c r="F48" s="22">
        <f t="shared" si="29"/>
        <v>0</v>
      </c>
      <c r="G48" s="22">
        <f t="shared" si="29"/>
        <v>0</v>
      </c>
      <c r="H48" s="22">
        <f t="shared" si="29"/>
        <v>0</v>
      </c>
      <c r="I48" s="22">
        <f t="shared" si="29"/>
        <v>0</v>
      </c>
      <c r="J48" s="22">
        <f t="shared" si="29"/>
        <v>0</v>
      </c>
      <c r="K48" s="22">
        <f t="shared" si="29"/>
        <v>0</v>
      </c>
      <c r="L48" s="22">
        <f t="shared" si="29"/>
        <v>0</v>
      </c>
      <c r="M48" s="22">
        <f t="shared" si="29"/>
        <v>7650174</v>
      </c>
      <c r="N48" s="22">
        <f t="shared" si="29"/>
        <v>8777567</v>
      </c>
      <c r="R48" s="21"/>
      <c r="S48" s="21"/>
      <c r="T48" s="21"/>
      <c r="U48" s="22">
        <f>U34+U38+U47</f>
        <v>7780229</v>
      </c>
      <c r="V48" s="22">
        <f>V34+V38+V47</f>
        <v>-130055</v>
      </c>
    </row>
    <row r="49" spans="1:22" x14ac:dyDescent="0.2">
      <c r="R49" s="21"/>
      <c r="S49" s="21"/>
      <c r="T49" s="21"/>
      <c r="U49" s="21"/>
      <c r="V49" s="21"/>
    </row>
    <row r="50" spans="1:22" x14ac:dyDescent="0.2">
      <c r="C50" s="20">
        <f t="shared" ref="C50:N50" si="30">C24-C48</f>
        <v>1</v>
      </c>
      <c r="D50" s="20">
        <f t="shared" si="30"/>
        <v>0</v>
      </c>
      <c r="E50" s="144">
        <f t="shared" si="30"/>
        <v>-782</v>
      </c>
      <c r="F50" s="144">
        <f t="shared" si="30"/>
        <v>0</v>
      </c>
      <c r="G50" s="142">
        <f t="shared" si="30"/>
        <v>0</v>
      </c>
      <c r="H50" s="142">
        <f t="shared" si="30"/>
        <v>0</v>
      </c>
      <c r="I50" s="20">
        <f t="shared" si="30"/>
        <v>0</v>
      </c>
      <c r="J50" s="20">
        <f t="shared" si="30"/>
        <v>781</v>
      </c>
      <c r="K50" s="20">
        <f t="shared" si="30"/>
        <v>0</v>
      </c>
      <c r="L50" s="20">
        <f t="shared" si="30"/>
        <v>0</v>
      </c>
      <c r="M50" s="20">
        <f t="shared" si="30"/>
        <v>0</v>
      </c>
      <c r="N50" s="20">
        <f t="shared" si="30"/>
        <v>0</v>
      </c>
      <c r="U50" s="20">
        <f>U24-U48</f>
        <v>0</v>
      </c>
      <c r="V50" s="20">
        <f>V24-V48</f>
        <v>0</v>
      </c>
    </row>
    <row r="52" spans="1:22" x14ac:dyDescent="0.2">
      <c r="A52" s="4" t="s">
        <v>486</v>
      </c>
      <c r="M52" s="4" t="s">
        <v>487</v>
      </c>
    </row>
    <row r="55" spans="1:22" x14ac:dyDescent="0.2">
      <c r="A55" s="4" t="s">
        <v>488</v>
      </c>
      <c r="M55" s="4" t="s">
        <v>489</v>
      </c>
    </row>
  </sheetData>
  <sheetProtection password="CC3B" sheet="1" objects="1" scenarios="1" selectLockedCells="1" selectUnlockedCells="1"/>
  <dataConsolidate/>
  <pageMargins left="0.7" right="0.7" top="0.75" bottom="0.75" header="0.3" footer="0.3"/>
  <pageSetup paperSize="9" scale="91" orientation="portrait" r:id="rId1"/>
  <ignoredErrors>
    <ignoredError sqref="M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opLeftCell="A16" workbookViewId="0">
      <selection activeCell="B13" sqref="B13"/>
    </sheetView>
  </sheetViews>
  <sheetFormatPr defaultRowHeight="12.75" outlineLevelCol="1" x14ac:dyDescent="0.2"/>
  <cols>
    <col min="1" max="1" width="56.7109375" style="4" customWidth="1"/>
    <col min="2" max="2" width="6.85546875" style="4" customWidth="1"/>
    <col min="3" max="3" width="16.28515625" style="4" hidden="1" customWidth="1" outlineLevel="1"/>
    <col min="4" max="5" width="11.7109375" style="4" hidden="1" customWidth="1" outlineLevel="1"/>
    <col min="6" max="6" width="14.140625" style="4" hidden="1" customWidth="1" outlineLevel="1"/>
    <col min="7" max="7" width="12.7109375" style="4" hidden="1" customWidth="1" outlineLevel="1"/>
    <col min="8" max="12" width="11.7109375" style="4" hidden="1" customWidth="1" outlineLevel="1"/>
    <col min="13" max="13" width="16.7109375" style="4" customWidth="1" collapsed="1"/>
    <col min="14" max="14" width="16.7109375" style="4" customWidth="1"/>
    <col min="15" max="16384" width="9.140625" style="4"/>
  </cols>
  <sheetData>
    <row r="1" spans="1:15" ht="14.25" x14ac:dyDescent="0.2">
      <c r="A1" s="59" t="s">
        <v>187</v>
      </c>
    </row>
    <row r="2" spans="1:15" ht="14.25" x14ac:dyDescent="0.2">
      <c r="A2" s="59" t="s">
        <v>226</v>
      </c>
    </row>
    <row r="5" spans="1:15" x14ac:dyDescent="0.2">
      <c r="N5" s="19" t="s">
        <v>227</v>
      </c>
    </row>
    <row r="6" spans="1:15" ht="38.25" x14ac:dyDescent="0.2">
      <c r="B6" s="13" t="s">
        <v>24</v>
      </c>
      <c r="C6" s="60" t="s">
        <v>193</v>
      </c>
      <c r="D6" s="13" t="s">
        <v>194</v>
      </c>
      <c r="E6" s="13" t="s">
        <v>195</v>
      </c>
      <c r="F6" s="13" t="s">
        <v>164</v>
      </c>
      <c r="G6" s="13" t="s">
        <v>165</v>
      </c>
      <c r="H6" s="60" t="s">
        <v>209</v>
      </c>
      <c r="I6" s="60" t="s">
        <v>210</v>
      </c>
      <c r="J6" s="251" t="s">
        <v>484</v>
      </c>
      <c r="M6" s="60" t="s">
        <v>188</v>
      </c>
      <c r="N6" s="60" t="s">
        <v>189</v>
      </c>
    </row>
    <row r="7" spans="1:15" x14ac:dyDescent="0.2">
      <c r="A7" s="54" t="s">
        <v>169</v>
      </c>
      <c r="B7" s="4">
        <v>21</v>
      </c>
      <c r="C7" s="21">
        <v>11099</v>
      </c>
      <c r="D7" s="21"/>
      <c r="E7" s="21"/>
      <c r="F7" s="21"/>
      <c r="G7" s="21"/>
      <c r="H7" s="21"/>
      <c r="I7" s="21"/>
      <c r="J7" s="21"/>
      <c r="K7" s="21"/>
      <c r="L7" s="21"/>
      <c r="M7" s="21">
        <f t="shared" ref="M7:M12" si="0">SUM(C7:L7)</f>
        <v>11099</v>
      </c>
      <c r="N7" s="21">
        <v>169436</v>
      </c>
      <c r="O7" s="21"/>
    </row>
    <row r="8" spans="1:15" x14ac:dyDescent="0.2">
      <c r="A8" s="54" t="s">
        <v>170</v>
      </c>
      <c r="C8" s="21">
        <v>191</v>
      </c>
      <c r="D8" s="21"/>
      <c r="E8" s="21"/>
      <c r="F8" s="21"/>
      <c r="G8" s="21"/>
      <c r="H8" s="21"/>
      <c r="I8" s="21"/>
      <c r="J8" s="21"/>
      <c r="K8" s="21"/>
      <c r="L8" s="21"/>
      <c r="M8" s="21">
        <f t="shared" si="0"/>
        <v>191</v>
      </c>
      <c r="N8" s="21">
        <v>372</v>
      </c>
      <c r="O8" s="21"/>
    </row>
    <row r="9" spans="1:15" ht="25.5" x14ac:dyDescent="0.2">
      <c r="A9" s="56" t="s">
        <v>171</v>
      </c>
      <c r="C9" s="21">
        <v>2</v>
      </c>
      <c r="D9" s="21"/>
      <c r="E9" s="21"/>
      <c r="F9" s="21"/>
      <c r="G9" s="21"/>
      <c r="H9" s="21"/>
      <c r="I9" s="21"/>
      <c r="J9" s="21"/>
      <c r="K9" s="21"/>
      <c r="L9" s="21"/>
      <c r="M9" s="21">
        <f t="shared" si="0"/>
        <v>2</v>
      </c>
      <c r="N9" s="21">
        <v>0</v>
      </c>
      <c r="O9" s="21"/>
    </row>
    <row r="10" spans="1:15" x14ac:dyDescent="0.2">
      <c r="A10" s="54" t="s">
        <v>190</v>
      </c>
      <c r="C10" s="21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>
        <f t="shared" si="0"/>
        <v>0</v>
      </c>
      <c r="N10" s="21"/>
      <c r="O10" s="21"/>
    </row>
    <row r="11" spans="1:15" x14ac:dyDescent="0.2">
      <c r="A11" s="54" t="s">
        <v>172</v>
      </c>
      <c r="C11" s="21">
        <v>3018</v>
      </c>
      <c r="D11" s="21"/>
      <c r="E11" s="21">
        <f>ROUND(ОСВ!D214/1000,0)</f>
        <v>683</v>
      </c>
      <c r="F11" s="21"/>
      <c r="G11" s="21"/>
      <c r="H11" s="21"/>
      <c r="I11" s="21"/>
      <c r="J11" s="21"/>
      <c r="K11" s="21"/>
      <c r="L11" s="21"/>
      <c r="M11" s="21">
        <f t="shared" si="0"/>
        <v>3701</v>
      </c>
      <c r="N11" s="21">
        <v>35226</v>
      </c>
      <c r="O11" s="21"/>
    </row>
    <row r="12" spans="1:15" x14ac:dyDescent="0.2">
      <c r="A12" s="54" t="s">
        <v>22</v>
      </c>
      <c r="B12" s="4">
        <v>22</v>
      </c>
      <c r="C12" s="21">
        <v>14318</v>
      </c>
      <c r="D12" s="21">
        <f>ROUND((ОСВ!C165+ОСВ!D186+ОСВ!D187)/1000,0)</f>
        <v>4186</v>
      </c>
      <c r="E12" s="21">
        <f>ROUND(ОСВ!D213/1000,0)</f>
        <v>563</v>
      </c>
      <c r="F12" s="21"/>
      <c r="G12" s="21"/>
      <c r="H12" s="21"/>
      <c r="I12" s="21"/>
      <c r="J12" s="21"/>
      <c r="K12" s="21"/>
      <c r="L12" s="21"/>
      <c r="M12" s="21">
        <f t="shared" si="0"/>
        <v>19067</v>
      </c>
      <c r="N12" s="21">
        <v>4480</v>
      </c>
      <c r="O12" s="21"/>
    </row>
    <row r="13" spans="1:15" x14ac:dyDescent="0.2">
      <c r="A13" s="55" t="s">
        <v>173</v>
      </c>
      <c r="C13" s="22">
        <f>SUM(C7:C12)</f>
        <v>28628</v>
      </c>
      <c r="D13" s="22">
        <f t="shared" ref="D13:N13" si="1">SUM(D7:D12)</f>
        <v>4186</v>
      </c>
      <c r="E13" s="22">
        <f t="shared" si="1"/>
        <v>1246</v>
      </c>
      <c r="F13" s="22">
        <f t="shared" si="1"/>
        <v>0</v>
      </c>
      <c r="G13" s="22">
        <f t="shared" si="1"/>
        <v>0</v>
      </c>
      <c r="H13" s="22">
        <f t="shared" si="1"/>
        <v>0</v>
      </c>
      <c r="I13" s="22">
        <f t="shared" si="1"/>
        <v>0</v>
      </c>
      <c r="J13" s="22">
        <f t="shared" si="1"/>
        <v>0</v>
      </c>
      <c r="K13" s="22">
        <f t="shared" si="1"/>
        <v>0</v>
      </c>
      <c r="L13" s="22">
        <f t="shared" si="1"/>
        <v>0</v>
      </c>
      <c r="M13" s="22">
        <f t="shared" si="1"/>
        <v>34060</v>
      </c>
      <c r="N13" s="22">
        <f t="shared" si="1"/>
        <v>209514</v>
      </c>
      <c r="O13" s="21"/>
    </row>
    <row r="14" spans="1:15" x14ac:dyDescent="0.2">
      <c r="A14" s="54" t="s">
        <v>174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>
        <f t="shared" ref="M14:M20" si="2">SUM(C14:L14)</f>
        <v>0</v>
      </c>
      <c r="N14" s="21">
        <v>323</v>
      </c>
      <c r="O14" s="21"/>
    </row>
    <row r="15" spans="1:15" x14ac:dyDescent="0.2">
      <c r="A15" s="54" t="s">
        <v>20</v>
      </c>
      <c r="B15" s="4">
        <v>24</v>
      </c>
      <c r="C15" s="21">
        <v>45683</v>
      </c>
      <c r="D15" s="21">
        <f>ROUND((ОСВ!B167+ОСВ!C188)/1000,0)</f>
        <v>1929</v>
      </c>
      <c r="E15" s="21">
        <f>ROUND(ОСВ!C215/1000,0)</f>
        <v>6437</v>
      </c>
      <c r="F15" s="21"/>
      <c r="G15" s="21"/>
      <c r="H15" s="21"/>
      <c r="I15" s="21"/>
      <c r="J15" s="21"/>
      <c r="K15" s="21"/>
      <c r="L15" s="21"/>
      <c r="M15" s="21">
        <f t="shared" si="2"/>
        <v>54049</v>
      </c>
      <c r="N15" s="21">
        <v>127099</v>
      </c>
      <c r="O15" s="21"/>
    </row>
    <row r="16" spans="1:15" x14ac:dyDescent="0.2">
      <c r="A16" s="54" t="s">
        <v>175</v>
      </c>
      <c r="B16" s="4">
        <v>23</v>
      </c>
      <c r="C16" s="21">
        <v>141951</v>
      </c>
      <c r="D16" s="21">
        <f>ROUND(ОСВ!C200/1000,0)</f>
        <v>70986</v>
      </c>
      <c r="E16" s="21"/>
      <c r="F16" s="21"/>
      <c r="G16" s="21"/>
      <c r="H16" s="21"/>
      <c r="I16" s="21"/>
      <c r="J16" s="21"/>
      <c r="K16" s="21"/>
      <c r="L16" s="21"/>
      <c r="M16" s="21">
        <f t="shared" si="2"/>
        <v>212937</v>
      </c>
      <c r="N16" s="21">
        <v>309824</v>
      </c>
      <c r="O16" s="21"/>
    </row>
    <row r="17" spans="1:15" x14ac:dyDescent="0.2">
      <c r="A17" s="54" t="s">
        <v>176</v>
      </c>
      <c r="C17" s="21">
        <v>-6331</v>
      </c>
      <c r="D17" s="21"/>
      <c r="E17" s="21"/>
      <c r="F17" s="21"/>
      <c r="G17" s="21"/>
      <c r="H17" s="21"/>
      <c r="I17" s="21"/>
      <c r="J17" s="21"/>
      <c r="K17" s="21"/>
      <c r="L17" s="21"/>
      <c r="M17" s="21">
        <f t="shared" si="2"/>
        <v>-6331</v>
      </c>
      <c r="N17" s="21">
        <v>-184</v>
      </c>
      <c r="O17" s="21"/>
    </row>
    <row r="18" spans="1:15" ht="25.5" x14ac:dyDescent="0.2">
      <c r="A18" s="56" t="s">
        <v>177</v>
      </c>
      <c r="C18" s="21">
        <v>532</v>
      </c>
      <c r="D18" s="21"/>
      <c r="E18" s="21"/>
      <c r="F18" s="21"/>
      <c r="G18" s="21"/>
      <c r="H18" s="21"/>
      <c r="I18" s="21"/>
      <c r="J18" s="21"/>
      <c r="K18" s="21"/>
      <c r="L18" s="21"/>
      <c r="M18" s="21">
        <f t="shared" si="2"/>
        <v>532</v>
      </c>
      <c r="N18" s="21">
        <v>158220</v>
      </c>
      <c r="O18" s="21"/>
    </row>
    <row r="19" spans="1:15" x14ac:dyDescent="0.2">
      <c r="A19" s="54" t="s">
        <v>178</v>
      </c>
      <c r="C19" s="21">
        <v>72</v>
      </c>
      <c r="D19" s="21"/>
      <c r="E19" s="21"/>
      <c r="F19" s="21"/>
      <c r="G19" s="21"/>
      <c r="H19" s="21"/>
      <c r="I19" s="21"/>
      <c r="J19" s="21"/>
      <c r="K19" s="21"/>
      <c r="L19" s="21"/>
      <c r="M19" s="21">
        <f t="shared" si="2"/>
        <v>72</v>
      </c>
      <c r="N19" s="21">
        <v>19743</v>
      </c>
      <c r="O19" s="21"/>
    </row>
    <row r="20" spans="1:15" x14ac:dyDescent="0.2">
      <c r="A20" s="54" t="s">
        <v>21</v>
      </c>
      <c r="B20" s="4">
        <v>25</v>
      </c>
      <c r="C20" s="21">
        <v>14848</v>
      </c>
      <c r="D20" s="21">
        <f>ROUND((ОСВ!B172+ОСВ!B175+ОСВ!C199)/1000,0)</f>
        <v>2820</v>
      </c>
      <c r="E20" s="21"/>
      <c r="F20" s="21"/>
      <c r="G20" s="21"/>
      <c r="H20" s="21"/>
      <c r="I20" s="21"/>
      <c r="J20" s="21">
        <v>274</v>
      </c>
      <c r="K20" s="21"/>
      <c r="L20" s="21"/>
      <c r="M20" s="21">
        <f t="shared" si="2"/>
        <v>17942</v>
      </c>
      <c r="N20" s="21">
        <v>-775857</v>
      </c>
      <c r="O20" s="21"/>
    </row>
    <row r="21" spans="1:15" x14ac:dyDescent="0.2">
      <c r="A21" s="55" t="s">
        <v>179</v>
      </c>
      <c r="C21" s="22">
        <f>SUM(C14:C20)</f>
        <v>196755</v>
      </c>
      <c r="D21" s="22">
        <f>SUM(D14:D20)</f>
        <v>75735</v>
      </c>
      <c r="E21" s="22">
        <f t="shared" ref="E21:N21" si="3">SUM(E14:E20)</f>
        <v>6437</v>
      </c>
      <c r="F21" s="22">
        <f t="shared" si="3"/>
        <v>0</v>
      </c>
      <c r="G21" s="22">
        <f t="shared" si="3"/>
        <v>0</v>
      </c>
      <c r="H21" s="22">
        <f t="shared" si="3"/>
        <v>0</v>
      </c>
      <c r="I21" s="22">
        <f t="shared" si="3"/>
        <v>0</v>
      </c>
      <c r="J21" s="22">
        <f t="shared" si="3"/>
        <v>274</v>
      </c>
      <c r="K21" s="22">
        <f t="shared" si="3"/>
        <v>0</v>
      </c>
      <c r="L21" s="22">
        <f t="shared" si="3"/>
        <v>0</v>
      </c>
      <c r="M21" s="22">
        <f>SUM(M14:M20)</f>
        <v>279201</v>
      </c>
      <c r="N21" s="22">
        <f t="shared" si="3"/>
        <v>-160832</v>
      </c>
      <c r="O21" s="21"/>
    </row>
    <row r="22" spans="1:15" x14ac:dyDescent="0.2">
      <c r="A22" s="55" t="s">
        <v>180</v>
      </c>
      <c r="C22" s="22">
        <f>C13-C21</f>
        <v>-168127</v>
      </c>
      <c r="D22" s="22">
        <f t="shared" ref="D22:N22" si="4">D13-D21</f>
        <v>-71549</v>
      </c>
      <c r="E22" s="22">
        <f t="shared" si="4"/>
        <v>-5191</v>
      </c>
      <c r="F22" s="22">
        <f t="shared" si="4"/>
        <v>0</v>
      </c>
      <c r="G22" s="22">
        <f t="shared" si="4"/>
        <v>0</v>
      </c>
      <c r="H22" s="22">
        <f t="shared" si="4"/>
        <v>0</v>
      </c>
      <c r="I22" s="22">
        <f t="shared" si="4"/>
        <v>0</v>
      </c>
      <c r="J22" s="22">
        <f t="shared" si="4"/>
        <v>-274</v>
      </c>
      <c r="K22" s="22">
        <f t="shared" si="4"/>
        <v>0</v>
      </c>
      <c r="L22" s="22">
        <f t="shared" si="4"/>
        <v>0</v>
      </c>
      <c r="M22" s="22">
        <f t="shared" si="4"/>
        <v>-245141</v>
      </c>
      <c r="N22" s="22">
        <f t="shared" si="4"/>
        <v>370346</v>
      </c>
      <c r="O22" s="21"/>
    </row>
    <row r="23" spans="1:15" x14ac:dyDescent="0.2">
      <c r="A23" s="57" t="s">
        <v>191</v>
      </c>
      <c r="C23" s="21">
        <v>5165235</v>
      </c>
      <c r="D23" s="21"/>
      <c r="E23" s="21"/>
      <c r="F23" s="21"/>
      <c r="G23" s="21"/>
      <c r="H23" s="21"/>
      <c r="I23" s="21"/>
      <c r="J23" s="21"/>
      <c r="K23" s="21"/>
      <c r="L23" s="21"/>
      <c r="M23" s="21">
        <f>SUM(C23:L23)</f>
        <v>5165235</v>
      </c>
      <c r="N23" s="21">
        <v>0</v>
      </c>
      <c r="O23" s="21"/>
    </row>
    <row r="24" spans="1:15" x14ac:dyDescent="0.2">
      <c r="A24" s="57" t="s">
        <v>166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>
        <f>SUM(C24:L24)</f>
        <v>0</v>
      </c>
      <c r="N24" s="21">
        <v>0</v>
      </c>
      <c r="O24" s="21"/>
    </row>
    <row r="25" spans="1:15" x14ac:dyDescent="0.2">
      <c r="A25" s="57" t="s">
        <v>181</v>
      </c>
      <c r="C25" s="21">
        <v>-156663</v>
      </c>
      <c r="D25" s="21"/>
      <c r="E25" s="21"/>
      <c r="F25" s="21"/>
      <c r="G25" s="21"/>
      <c r="H25" s="21"/>
      <c r="I25" s="21"/>
      <c r="J25" s="21"/>
      <c r="K25" s="21"/>
      <c r="L25" s="21"/>
      <c r="M25" s="21">
        <f>SUM(C25:L25)</f>
        <v>-156663</v>
      </c>
      <c r="N25" s="21">
        <v>0</v>
      </c>
      <c r="O25" s="21"/>
    </row>
    <row r="26" spans="1:15" x14ac:dyDescent="0.2">
      <c r="A26" s="55" t="s">
        <v>182</v>
      </c>
      <c r="C26" s="22">
        <f>SUM(C22:C25)</f>
        <v>4840445</v>
      </c>
      <c r="D26" s="22">
        <f t="shared" ref="D26:M26" si="5">SUM(D22:D25)</f>
        <v>-71549</v>
      </c>
      <c r="E26" s="22">
        <f t="shared" si="5"/>
        <v>-5191</v>
      </c>
      <c r="F26" s="22">
        <f t="shared" si="5"/>
        <v>0</v>
      </c>
      <c r="G26" s="22">
        <f t="shared" si="5"/>
        <v>0</v>
      </c>
      <c r="H26" s="22">
        <f t="shared" si="5"/>
        <v>0</v>
      </c>
      <c r="I26" s="22">
        <f t="shared" si="5"/>
        <v>0</v>
      </c>
      <c r="J26" s="22">
        <f t="shared" si="5"/>
        <v>-274</v>
      </c>
      <c r="K26" s="22">
        <f t="shared" si="5"/>
        <v>0</v>
      </c>
      <c r="L26" s="22">
        <f t="shared" si="5"/>
        <v>0</v>
      </c>
      <c r="M26" s="22">
        <f t="shared" si="5"/>
        <v>4763431</v>
      </c>
      <c r="N26" s="22">
        <f t="shared" ref="N26" si="6">SUM(N22:N25)</f>
        <v>370346</v>
      </c>
      <c r="O26" s="21"/>
    </row>
    <row r="27" spans="1:15" x14ac:dyDescent="0.2">
      <c r="A27" s="54" t="s">
        <v>183</v>
      </c>
      <c r="C27" s="21"/>
      <c r="D27" s="21"/>
      <c r="E27" s="21"/>
      <c r="F27" s="21"/>
      <c r="G27" s="21">
        <f>ОФП!G37</f>
        <v>0</v>
      </c>
      <c r="H27" s="21"/>
      <c r="I27" s="21"/>
      <c r="J27" s="21"/>
      <c r="K27" s="21"/>
      <c r="L27" s="21"/>
      <c r="M27" s="21">
        <f>SUM(C27:L27)</f>
        <v>0</v>
      </c>
      <c r="N27" s="21">
        <v>192</v>
      </c>
      <c r="O27" s="21"/>
    </row>
    <row r="28" spans="1:15" x14ac:dyDescent="0.2">
      <c r="A28" s="55" t="s">
        <v>211</v>
      </c>
      <c r="C28" s="22">
        <f>C26-C27</f>
        <v>4840445</v>
      </c>
      <c r="D28" s="22">
        <f t="shared" ref="D28:N28" si="7">D26-D27</f>
        <v>-71549</v>
      </c>
      <c r="E28" s="22">
        <f t="shared" si="7"/>
        <v>-5191</v>
      </c>
      <c r="F28" s="22">
        <f t="shared" si="7"/>
        <v>0</v>
      </c>
      <c r="G28" s="22">
        <f t="shared" si="7"/>
        <v>0</v>
      </c>
      <c r="H28" s="22">
        <f t="shared" si="7"/>
        <v>0</v>
      </c>
      <c r="I28" s="22">
        <f t="shared" si="7"/>
        <v>0</v>
      </c>
      <c r="J28" s="22">
        <f t="shared" si="7"/>
        <v>-274</v>
      </c>
      <c r="K28" s="22">
        <f t="shared" si="7"/>
        <v>0</v>
      </c>
      <c r="L28" s="22">
        <f t="shared" si="7"/>
        <v>0</v>
      </c>
      <c r="M28" s="22">
        <f t="shared" si="7"/>
        <v>4763431</v>
      </c>
      <c r="N28" s="22">
        <f t="shared" si="7"/>
        <v>370154</v>
      </c>
      <c r="O28" s="21"/>
    </row>
    <row r="29" spans="1:15" x14ac:dyDescent="0.2">
      <c r="A29" s="61" t="s">
        <v>192</v>
      </c>
      <c r="C29" s="21">
        <f t="shared" ref="C29:D29" si="8">C28-C30</f>
        <v>4840445</v>
      </c>
      <c r="D29" s="21">
        <f t="shared" si="8"/>
        <v>-71549</v>
      </c>
      <c r="E29" s="21">
        <f>E28-E30</f>
        <v>-4672</v>
      </c>
      <c r="F29" s="21">
        <f t="shared" ref="F29:N29" si="9">F28-F30</f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-274</v>
      </c>
      <c r="K29" s="21">
        <f t="shared" si="9"/>
        <v>0</v>
      </c>
      <c r="L29" s="21">
        <f t="shared" si="9"/>
        <v>0</v>
      </c>
      <c r="M29" s="21">
        <f>SUM(C29:L29)</f>
        <v>4763950</v>
      </c>
      <c r="N29" s="21">
        <f t="shared" si="9"/>
        <v>370154</v>
      </c>
      <c r="O29" s="21"/>
    </row>
    <row r="30" spans="1:15" x14ac:dyDescent="0.2">
      <c r="A30" s="61" t="s">
        <v>44</v>
      </c>
      <c r="C30" s="21"/>
      <c r="D30" s="21"/>
      <c r="E30" s="21">
        <f>ROUND(E28*0.1,0)</f>
        <v>-519</v>
      </c>
      <c r="F30" s="21">
        <f>ROUND(F28*0.15,0)</f>
        <v>0</v>
      </c>
      <c r="G30" s="21">
        <f>ROUND(G28*0.15,0)</f>
        <v>0</v>
      </c>
      <c r="H30" s="21">
        <v>0</v>
      </c>
      <c r="I30" s="21">
        <v>0</v>
      </c>
      <c r="J30" s="21">
        <v>0</v>
      </c>
      <c r="K30" s="21">
        <f t="shared" ref="K30:L30" si="10">ROUND(K28*0.1,0)</f>
        <v>0</v>
      </c>
      <c r="L30" s="21">
        <f t="shared" si="10"/>
        <v>0</v>
      </c>
      <c r="M30" s="21">
        <f>SUM(C30:L30)</f>
        <v>-519</v>
      </c>
      <c r="N30" s="21">
        <v>0</v>
      </c>
      <c r="O30" s="21"/>
    </row>
    <row r="31" spans="1:15" x14ac:dyDescent="0.2">
      <c r="A31" s="58" t="s">
        <v>184</v>
      </c>
      <c r="C31" s="22">
        <v>-5170815</v>
      </c>
      <c r="D31" s="22"/>
      <c r="E31" s="22"/>
      <c r="F31" s="22"/>
      <c r="G31" s="22"/>
      <c r="H31" s="22"/>
      <c r="I31" s="22"/>
      <c r="J31" s="22"/>
      <c r="K31" s="22"/>
      <c r="L31" s="22"/>
      <c r="M31" s="22">
        <f>SUM(C31:L31)</f>
        <v>-5170815</v>
      </c>
      <c r="N31" s="22">
        <v>0</v>
      </c>
      <c r="O31" s="21"/>
    </row>
    <row r="32" spans="1:15" x14ac:dyDescent="0.2">
      <c r="A32" s="58" t="s">
        <v>185</v>
      </c>
      <c r="C32" s="22">
        <f>C28+C31</f>
        <v>-330370</v>
      </c>
      <c r="D32" s="22">
        <f t="shared" ref="D32:M32" si="11">D28+D31</f>
        <v>-71549</v>
      </c>
      <c r="E32" s="22">
        <f t="shared" si="11"/>
        <v>-5191</v>
      </c>
      <c r="F32" s="22">
        <f t="shared" si="11"/>
        <v>0</v>
      </c>
      <c r="G32" s="22">
        <f t="shared" si="11"/>
        <v>0</v>
      </c>
      <c r="H32" s="22">
        <f t="shared" si="11"/>
        <v>0</v>
      </c>
      <c r="I32" s="22">
        <f t="shared" si="11"/>
        <v>0</v>
      </c>
      <c r="J32" s="22">
        <f t="shared" si="11"/>
        <v>-274</v>
      </c>
      <c r="K32" s="22">
        <f t="shared" si="11"/>
        <v>0</v>
      </c>
      <c r="L32" s="22">
        <f t="shared" si="11"/>
        <v>0</v>
      </c>
      <c r="M32" s="22">
        <f t="shared" si="11"/>
        <v>-407384</v>
      </c>
      <c r="N32" s="22">
        <f t="shared" ref="N32" si="12">N28+N31</f>
        <v>370154</v>
      </c>
      <c r="O32" s="21"/>
    </row>
    <row r="33" spans="1:17" x14ac:dyDescent="0.2">
      <c r="A33" s="61" t="s">
        <v>192</v>
      </c>
      <c r="C33" s="21">
        <f t="shared" ref="C33:D33" si="13">C32-C34</f>
        <v>-330370</v>
      </c>
      <c r="D33" s="21">
        <f t="shared" si="13"/>
        <v>-71549</v>
      </c>
      <c r="E33" s="21">
        <f>E32-E34</f>
        <v>-4672</v>
      </c>
      <c r="F33" s="21">
        <f t="shared" ref="F33:N33" si="14">F32-F34</f>
        <v>0</v>
      </c>
      <c r="G33" s="21">
        <f t="shared" si="14"/>
        <v>0</v>
      </c>
      <c r="H33" s="21">
        <f t="shared" si="14"/>
        <v>0</v>
      </c>
      <c r="I33" s="21">
        <f t="shared" si="14"/>
        <v>0</v>
      </c>
      <c r="J33" s="21">
        <f t="shared" si="14"/>
        <v>-274</v>
      </c>
      <c r="K33" s="21">
        <f t="shared" si="14"/>
        <v>0</v>
      </c>
      <c r="L33" s="21">
        <f t="shared" si="14"/>
        <v>0</v>
      </c>
      <c r="M33" s="21">
        <f>SUM(C33:L33)</f>
        <v>-406865</v>
      </c>
      <c r="N33" s="21">
        <f t="shared" si="14"/>
        <v>370154</v>
      </c>
      <c r="O33" s="21"/>
    </row>
    <row r="34" spans="1:17" x14ac:dyDescent="0.2">
      <c r="A34" s="61" t="s">
        <v>44</v>
      </c>
      <c r="C34" s="21">
        <f>C30</f>
        <v>0</v>
      </c>
      <c r="D34" s="21">
        <f t="shared" ref="D34:L34" si="15">D30</f>
        <v>0</v>
      </c>
      <c r="E34" s="21">
        <f t="shared" si="15"/>
        <v>-519</v>
      </c>
      <c r="F34" s="21">
        <f t="shared" si="15"/>
        <v>0</v>
      </c>
      <c r="G34" s="21">
        <f t="shared" si="15"/>
        <v>0</v>
      </c>
      <c r="H34" s="21">
        <f t="shared" si="15"/>
        <v>0</v>
      </c>
      <c r="I34" s="21">
        <f t="shared" si="15"/>
        <v>0</v>
      </c>
      <c r="J34" s="21">
        <f t="shared" si="15"/>
        <v>0</v>
      </c>
      <c r="K34" s="21">
        <f t="shared" si="15"/>
        <v>0</v>
      </c>
      <c r="L34" s="21">
        <f t="shared" si="15"/>
        <v>0</v>
      </c>
      <c r="M34" s="21">
        <f>SUM(C34:L34)</f>
        <v>-519</v>
      </c>
      <c r="N34" s="21">
        <v>0</v>
      </c>
      <c r="O34" s="21"/>
      <c r="P34" s="21"/>
      <c r="Q34" s="53"/>
    </row>
    <row r="35" spans="1:17" x14ac:dyDescent="0.2">
      <c r="A35" s="58" t="s">
        <v>228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2">
        <f>SUM(C35:L35)</f>
        <v>0</v>
      </c>
      <c r="N35" s="22">
        <v>6392</v>
      </c>
      <c r="O35" s="21"/>
      <c r="P35" s="21"/>
      <c r="Q35" s="53"/>
    </row>
    <row r="36" spans="1:17" x14ac:dyDescent="0.2">
      <c r="A36" s="138" t="s">
        <v>229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2">
        <f>M32+M35</f>
        <v>-407384</v>
      </c>
      <c r="N36" s="22">
        <f>N32+N35</f>
        <v>376546</v>
      </c>
      <c r="O36" s="21"/>
      <c r="P36" s="21"/>
      <c r="Q36" s="53"/>
    </row>
    <row r="37" spans="1:17" x14ac:dyDescent="0.2">
      <c r="A37" s="61" t="s">
        <v>192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>
        <f t="shared" ref="M37:N37" si="16">M36-M38</f>
        <v>-406865</v>
      </c>
      <c r="N37" s="21">
        <f t="shared" si="16"/>
        <v>376546</v>
      </c>
      <c r="O37" s="21"/>
      <c r="P37" s="21"/>
      <c r="Q37" s="53"/>
    </row>
    <row r="38" spans="1:17" x14ac:dyDescent="0.2">
      <c r="A38" s="61" t="s">
        <v>44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>
        <f>M34</f>
        <v>-519</v>
      </c>
      <c r="N38" s="21">
        <v>0</v>
      </c>
      <c r="O38" s="21"/>
      <c r="P38" s="21"/>
      <c r="Q38" s="53"/>
    </row>
    <row r="39" spans="1:17" x14ac:dyDescent="0.2"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7" x14ac:dyDescent="0.2">
      <c r="C40" s="21"/>
      <c r="D40" s="21">
        <f>D32-ROUND(ОСВ!D193/1000,0)</f>
        <v>0</v>
      </c>
      <c r="E40" s="21">
        <f>E32-ROUND(ОСВ!D218/1000,0)</f>
        <v>1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7" x14ac:dyDescent="0.2">
      <c r="O41" s="21"/>
    </row>
    <row r="42" spans="1:17" x14ac:dyDescent="0.2">
      <c r="A42" s="4" t="s">
        <v>486</v>
      </c>
      <c r="M42" s="4" t="s">
        <v>487</v>
      </c>
    </row>
    <row r="45" spans="1:17" x14ac:dyDescent="0.2">
      <c r="A45" s="4" t="s">
        <v>488</v>
      </c>
      <c r="M45" s="4" t="s">
        <v>489</v>
      </c>
    </row>
  </sheetData>
  <sheetProtection password="CC3B" sheet="1" objects="1" scenarios="1" selectLockedCells="1" selectUnlockedCells="1"/>
  <pageMargins left="0.7" right="0.7" top="0.75" bottom="0.75" header="0.3" footer="0.3"/>
  <pageSetup paperSize="9" scale="90" fitToHeight="0" orientation="portrait" r:id="rId1"/>
  <ignoredErrors>
    <ignoredError sqref="M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13" zoomScaleNormal="100" workbookViewId="0">
      <selection activeCell="M18" sqref="M18"/>
    </sheetView>
  </sheetViews>
  <sheetFormatPr defaultRowHeight="12.75" x14ac:dyDescent="0.2"/>
  <cols>
    <col min="1" max="1" width="40.42578125" style="117" customWidth="1"/>
    <col min="2" max="2" width="6.42578125" style="117" customWidth="1"/>
    <col min="3" max="3" width="13.28515625" style="117" customWidth="1"/>
    <col min="4" max="4" width="15.7109375" style="117" customWidth="1"/>
    <col min="5" max="5" width="17.7109375" style="117" customWidth="1"/>
    <col min="6" max="6" width="13" style="117" customWidth="1"/>
    <col min="7" max="7" width="14" style="117" customWidth="1"/>
    <col min="8" max="8" width="13" style="117" customWidth="1"/>
    <col min="9" max="9" width="12.28515625" style="117" hidden="1" customWidth="1"/>
    <col min="10" max="10" width="10.85546875" style="117" hidden="1" customWidth="1"/>
    <col min="11" max="11" width="9.28515625" style="117" hidden="1" customWidth="1"/>
    <col min="12" max="12" width="15.85546875" style="117" customWidth="1"/>
    <col min="13" max="13" width="15.28515625" style="117" customWidth="1"/>
    <col min="14" max="253" width="9.140625" style="117"/>
    <col min="254" max="254" width="2.7109375" style="117" customWidth="1"/>
    <col min="255" max="255" width="43.140625" style="117" customWidth="1"/>
    <col min="256" max="256" width="5.28515625" style="117" customWidth="1"/>
    <col min="257" max="257" width="11.85546875" style="117" customWidth="1"/>
    <col min="258" max="258" width="14" style="117" customWidth="1"/>
    <col min="259" max="260" width="0" style="117" hidden="1" customWidth="1"/>
    <col min="261" max="261" width="12" style="117" customWidth="1"/>
    <col min="262" max="262" width="13" style="117" customWidth="1"/>
    <col min="263" max="263" width="14" style="117" customWidth="1"/>
    <col min="264" max="264" width="13" style="117" customWidth="1"/>
    <col min="265" max="265" width="12.28515625" style="117" bestFit="1" customWidth="1"/>
    <col min="266" max="266" width="10.85546875" style="117" bestFit="1" customWidth="1"/>
    <col min="267" max="267" width="9.28515625" style="117" bestFit="1" customWidth="1"/>
    <col min="268" max="268" width="15.85546875" style="117" customWidth="1"/>
    <col min="269" max="269" width="15.28515625" style="117" customWidth="1"/>
    <col min="270" max="509" width="9.140625" style="117"/>
    <col min="510" max="510" width="2.7109375" style="117" customWidth="1"/>
    <col min="511" max="511" width="43.140625" style="117" customWidth="1"/>
    <col min="512" max="512" width="5.28515625" style="117" customWidth="1"/>
    <col min="513" max="513" width="11.85546875" style="117" customWidth="1"/>
    <col min="514" max="514" width="14" style="117" customWidth="1"/>
    <col min="515" max="516" width="0" style="117" hidden="1" customWidth="1"/>
    <col min="517" max="517" width="12" style="117" customWidth="1"/>
    <col min="518" max="518" width="13" style="117" customWidth="1"/>
    <col min="519" max="519" width="14" style="117" customWidth="1"/>
    <col min="520" max="520" width="13" style="117" customWidth="1"/>
    <col min="521" max="521" width="12.28515625" style="117" bestFit="1" customWidth="1"/>
    <col min="522" max="522" width="10.85546875" style="117" bestFit="1" customWidth="1"/>
    <col min="523" max="523" width="9.28515625" style="117" bestFit="1" customWidth="1"/>
    <col min="524" max="524" width="15.85546875" style="117" customWidth="1"/>
    <col min="525" max="525" width="15.28515625" style="117" customWidth="1"/>
    <col min="526" max="765" width="9.140625" style="117"/>
    <col min="766" max="766" width="2.7109375" style="117" customWidth="1"/>
    <col min="767" max="767" width="43.140625" style="117" customWidth="1"/>
    <col min="768" max="768" width="5.28515625" style="117" customWidth="1"/>
    <col min="769" max="769" width="11.85546875" style="117" customWidth="1"/>
    <col min="770" max="770" width="14" style="117" customWidth="1"/>
    <col min="771" max="772" width="0" style="117" hidden="1" customWidth="1"/>
    <col min="773" max="773" width="12" style="117" customWidth="1"/>
    <col min="774" max="774" width="13" style="117" customWidth="1"/>
    <col min="775" max="775" width="14" style="117" customWidth="1"/>
    <col min="776" max="776" width="13" style="117" customWidth="1"/>
    <col min="777" max="777" width="12.28515625" style="117" bestFit="1" customWidth="1"/>
    <col min="778" max="778" width="10.85546875" style="117" bestFit="1" customWidth="1"/>
    <col min="779" max="779" width="9.28515625" style="117" bestFit="1" customWidth="1"/>
    <col min="780" max="780" width="15.85546875" style="117" customWidth="1"/>
    <col min="781" max="781" width="15.28515625" style="117" customWidth="1"/>
    <col min="782" max="1021" width="9.140625" style="117"/>
    <col min="1022" max="1022" width="2.7109375" style="117" customWidth="1"/>
    <col min="1023" max="1023" width="43.140625" style="117" customWidth="1"/>
    <col min="1024" max="1024" width="5.28515625" style="117" customWidth="1"/>
    <col min="1025" max="1025" width="11.85546875" style="117" customWidth="1"/>
    <col min="1026" max="1026" width="14" style="117" customWidth="1"/>
    <col min="1027" max="1028" width="0" style="117" hidden="1" customWidth="1"/>
    <col min="1029" max="1029" width="12" style="117" customWidth="1"/>
    <col min="1030" max="1030" width="13" style="117" customWidth="1"/>
    <col min="1031" max="1031" width="14" style="117" customWidth="1"/>
    <col min="1032" max="1032" width="13" style="117" customWidth="1"/>
    <col min="1033" max="1033" width="12.28515625" style="117" bestFit="1" customWidth="1"/>
    <col min="1034" max="1034" width="10.85546875" style="117" bestFit="1" customWidth="1"/>
    <col min="1035" max="1035" width="9.28515625" style="117" bestFit="1" customWidth="1"/>
    <col min="1036" max="1036" width="15.85546875" style="117" customWidth="1"/>
    <col min="1037" max="1037" width="15.28515625" style="117" customWidth="1"/>
    <col min="1038" max="1277" width="9.140625" style="117"/>
    <col min="1278" max="1278" width="2.7109375" style="117" customWidth="1"/>
    <col min="1279" max="1279" width="43.140625" style="117" customWidth="1"/>
    <col min="1280" max="1280" width="5.28515625" style="117" customWidth="1"/>
    <col min="1281" max="1281" width="11.85546875" style="117" customWidth="1"/>
    <col min="1282" max="1282" width="14" style="117" customWidth="1"/>
    <col min="1283" max="1284" width="0" style="117" hidden="1" customWidth="1"/>
    <col min="1285" max="1285" width="12" style="117" customWidth="1"/>
    <col min="1286" max="1286" width="13" style="117" customWidth="1"/>
    <col min="1287" max="1287" width="14" style="117" customWidth="1"/>
    <col min="1288" max="1288" width="13" style="117" customWidth="1"/>
    <col min="1289" max="1289" width="12.28515625" style="117" bestFit="1" customWidth="1"/>
    <col min="1290" max="1290" width="10.85546875" style="117" bestFit="1" customWidth="1"/>
    <col min="1291" max="1291" width="9.28515625" style="117" bestFit="1" customWidth="1"/>
    <col min="1292" max="1292" width="15.85546875" style="117" customWidth="1"/>
    <col min="1293" max="1293" width="15.28515625" style="117" customWidth="1"/>
    <col min="1294" max="1533" width="9.140625" style="117"/>
    <col min="1534" max="1534" width="2.7109375" style="117" customWidth="1"/>
    <col min="1535" max="1535" width="43.140625" style="117" customWidth="1"/>
    <col min="1536" max="1536" width="5.28515625" style="117" customWidth="1"/>
    <col min="1537" max="1537" width="11.85546875" style="117" customWidth="1"/>
    <col min="1538" max="1538" width="14" style="117" customWidth="1"/>
    <col min="1539" max="1540" width="0" style="117" hidden="1" customWidth="1"/>
    <col min="1541" max="1541" width="12" style="117" customWidth="1"/>
    <col min="1542" max="1542" width="13" style="117" customWidth="1"/>
    <col min="1543" max="1543" width="14" style="117" customWidth="1"/>
    <col min="1544" max="1544" width="13" style="117" customWidth="1"/>
    <col min="1545" max="1545" width="12.28515625" style="117" bestFit="1" customWidth="1"/>
    <col min="1546" max="1546" width="10.85546875" style="117" bestFit="1" customWidth="1"/>
    <col min="1547" max="1547" width="9.28515625" style="117" bestFit="1" customWidth="1"/>
    <col min="1548" max="1548" width="15.85546875" style="117" customWidth="1"/>
    <col min="1549" max="1549" width="15.28515625" style="117" customWidth="1"/>
    <col min="1550" max="1789" width="9.140625" style="117"/>
    <col min="1790" max="1790" width="2.7109375" style="117" customWidth="1"/>
    <col min="1791" max="1791" width="43.140625" style="117" customWidth="1"/>
    <col min="1792" max="1792" width="5.28515625" style="117" customWidth="1"/>
    <col min="1793" max="1793" width="11.85546875" style="117" customWidth="1"/>
    <col min="1794" max="1794" width="14" style="117" customWidth="1"/>
    <col min="1795" max="1796" width="0" style="117" hidden="1" customWidth="1"/>
    <col min="1797" max="1797" width="12" style="117" customWidth="1"/>
    <col min="1798" max="1798" width="13" style="117" customWidth="1"/>
    <col min="1799" max="1799" width="14" style="117" customWidth="1"/>
    <col min="1800" max="1800" width="13" style="117" customWidth="1"/>
    <col min="1801" max="1801" width="12.28515625" style="117" bestFit="1" customWidth="1"/>
    <col min="1802" max="1802" width="10.85546875" style="117" bestFit="1" customWidth="1"/>
    <col min="1803" max="1803" width="9.28515625" style="117" bestFit="1" customWidth="1"/>
    <col min="1804" max="1804" width="15.85546875" style="117" customWidth="1"/>
    <col min="1805" max="1805" width="15.28515625" style="117" customWidth="1"/>
    <col min="1806" max="2045" width="9.140625" style="117"/>
    <col min="2046" max="2046" width="2.7109375" style="117" customWidth="1"/>
    <col min="2047" max="2047" width="43.140625" style="117" customWidth="1"/>
    <col min="2048" max="2048" width="5.28515625" style="117" customWidth="1"/>
    <col min="2049" max="2049" width="11.85546875" style="117" customWidth="1"/>
    <col min="2050" max="2050" width="14" style="117" customWidth="1"/>
    <col min="2051" max="2052" width="0" style="117" hidden="1" customWidth="1"/>
    <col min="2053" max="2053" width="12" style="117" customWidth="1"/>
    <col min="2054" max="2054" width="13" style="117" customWidth="1"/>
    <col min="2055" max="2055" width="14" style="117" customWidth="1"/>
    <col min="2056" max="2056" width="13" style="117" customWidth="1"/>
    <col min="2057" max="2057" width="12.28515625" style="117" bestFit="1" customWidth="1"/>
    <col min="2058" max="2058" width="10.85546875" style="117" bestFit="1" customWidth="1"/>
    <col min="2059" max="2059" width="9.28515625" style="117" bestFit="1" customWidth="1"/>
    <col min="2060" max="2060" width="15.85546875" style="117" customWidth="1"/>
    <col min="2061" max="2061" width="15.28515625" style="117" customWidth="1"/>
    <col min="2062" max="2301" width="9.140625" style="117"/>
    <col min="2302" max="2302" width="2.7109375" style="117" customWidth="1"/>
    <col min="2303" max="2303" width="43.140625" style="117" customWidth="1"/>
    <col min="2304" max="2304" width="5.28515625" style="117" customWidth="1"/>
    <col min="2305" max="2305" width="11.85546875" style="117" customWidth="1"/>
    <col min="2306" max="2306" width="14" style="117" customWidth="1"/>
    <col min="2307" max="2308" width="0" style="117" hidden="1" customWidth="1"/>
    <col min="2309" max="2309" width="12" style="117" customWidth="1"/>
    <col min="2310" max="2310" width="13" style="117" customWidth="1"/>
    <col min="2311" max="2311" width="14" style="117" customWidth="1"/>
    <col min="2312" max="2312" width="13" style="117" customWidth="1"/>
    <col min="2313" max="2313" width="12.28515625" style="117" bestFit="1" customWidth="1"/>
    <col min="2314" max="2314" width="10.85546875" style="117" bestFit="1" customWidth="1"/>
    <col min="2315" max="2315" width="9.28515625" style="117" bestFit="1" customWidth="1"/>
    <col min="2316" max="2316" width="15.85546875" style="117" customWidth="1"/>
    <col min="2317" max="2317" width="15.28515625" style="117" customWidth="1"/>
    <col min="2318" max="2557" width="9.140625" style="117"/>
    <col min="2558" max="2558" width="2.7109375" style="117" customWidth="1"/>
    <col min="2559" max="2559" width="43.140625" style="117" customWidth="1"/>
    <col min="2560" max="2560" width="5.28515625" style="117" customWidth="1"/>
    <col min="2561" max="2561" width="11.85546875" style="117" customWidth="1"/>
    <col min="2562" max="2562" width="14" style="117" customWidth="1"/>
    <col min="2563" max="2564" width="0" style="117" hidden="1" customWidth="1"/>
    <col min="2565" max="2565" width="12" style="117" customWidth="1"/>
    <col min="2566" max="2566" width="13" style="117" customWidth="1"/>
    <col min="2567" max="2567" width="14" style="117" customWidth="1"/>
    <col min="2568" max="2568" width="13" style="117" customWidth="1"/>
    <col min="2569" max="2569" width="12.28515625" style="117" bestFit="1" customWidth="1"/>
    <col min="2570" max="2570" width="10.85546875" style="117" bestFit="1" customWidth="1"/>
    <col min="2571" max="2571" width="9.28515625" style="117" bestFit="1" customWidth="1"/>
    <col min="2572" max="2572" width="15.85546875" style="117" customWidth="1"/>
    <col min="2573" max="2573" width="15.28515625" style="117" customWidth="1"/>
    <col min="2574" max="2813" width="9.140625" style="117"/>
    <col min="2814" max="2814" width="2.7109375" style="117" customWidth="1"/>
    <col min="2815" max="2815" width="43.140625" style="117" customWidth="1"/>
    <col min="2816" max="2816" width="5.28515625" style="117" customWidth="1"/>
    <col min="2817" max="2817" width="11.85546875" style="117" customWidth="1"/>
    <col min="2818" max="2818" width="14" style="117" customWidth="1"/>
    <col min="2819" max="2820" width="0" style="117" hidden="1" customWidth="1"/>
    <col min="2821" max="2821" width="12" style="117" customWidth="1"/>
    <col min="2822" max="2822" width="13" style="117" customWidth="1"/>
    <col min="2823" max="2823" width="14" style="117" customWidth="1"/>
    <col min="2824" max="2824" width="13" style="117" customWidth="1"/>
    <col min="2825" max="2825" width="12.28515625" style="117" bestFit="1" customWidth="1"/>
    <col min="2826" max="2826" width="10.85546875" style="117" bestFit="1" customWidth="1"/>
    <col min="2827" max="2827" width="9.28515625" style="117" bestFit="1" customWidth="1"/>
    <col min="2828" max="2828" width="15.85546875" style="117" customWidth="1"/>
    <col min="2829" max="2829" width="15.28515625" style="117" customWidth="1"/>
    <col min="2830" max="3069" width="9.140625" style="117"/>
    <col min="3070" max="3070" width="2.7109375" style="117" customWidth="1"/>
    <col min="3071" max="3071" width="43.140625" style="117" customWidth="1"/>
    <col min="3072" max="3072" width="5.28515625" style="117" customWidth="1"/>
    <col min="3073" max="3073" width="11.85546875" style="117" customWidth="1"/>
    <col min="3074" max="3074" width="14" style="117" customWidth="1"/>
    <col min="3075" max="3076" width="0" style="117" hidden="1" customWidth="1"/>
    <col min="3077" max="3077" width="12" style="117" customWidth="1"/>
    <col min="3078" max="3078" width="13" style="117" customWidth="1"/>
    <col min="3079" max="3079" width="14" style="117" customWidth="1"/>
    <col min="3080" max="3080" width="13" style="117" customWidth="1"/>
    <col min="3081" max="3081" width="12.28515625" style="117" bestFit="1" customWidth="1"/>
    <col min="3082" max="3082" width="10.85546875" style="117" bestFit="1" customWidth="1"/>
    <col min="3083" max="3083" width="9.28515625" style="117" bestFit="1" customWidth="1"/>
    <col min="3084" max="3084" width="15.85546875" style="117" customWidth="1"/>
    <col min="3085" max="3085" width="15.28515625" style="117" customWidth="1"/>
    <col min="3086" max="3325" width="9.140625" style="117"/>
    <col min="3326" max="3326" width="2.7109375" style="117" customWidth="1"/>
    <col min="3327" max="3327" width="43.140625" style="117" customWidth="1"/>
    <col min="3328" max="3328" width="5.28515625" style="117" customWidth="1"/>
    <col min="3329" max="3329" width="11.85546875" style="117" customWidth="1"/>
    <col min="3330" max="3330" width="14" style="117" customWidth="1"/>
    <col min="3331" max="3332" width="0" style="117" hidden="1" customWidth="1"/>
    <col min="3333" max="3333" width="12" style="117" customWidth="1"/>
    <col min="3334" max="3334" width="13" style="117" customWidth="1"/>
    <col min="3335" max="3335" width="14" style="117" customWidth="1"/>
    <col min="3336" max="3336" width="13" style="117" customWidth="1"/>
    <col min="3337" max="3337" width="12.28515625" style="117" bestFit="1" customWidth="1"/>
    <col min="3338" max="3338" width="10.85546875" style="117" bestFit="1" customWidth="1"/>
    <col min="3339" max="3339" width="9.28515625" style="117" bestFit="1" customWidth="1"/>
    <col min="3340" max="3340" width="15.85546875" style="117" customWidth="1"/>
    <col min="3341" max="3341" width="15.28515625" style="117" customWidth="1"/>
    <col min="3342" max="3581" width="9.140625" style="117"/>
    <col min="3582" max="3582" width="2.7109375" style="117" customWidth="1"/>
    <col min="3583" max="3583" width="43.140625" style="117" customWidth="1"/>
    <col min="3584" max="3584" width="5.28515625" style="117" customWidth="1"/>
    <col min="3585" max="3585" width="11.85546875" style="117" customWidth="1"/>
    <col min="3586" max="3586" width="14" style="117" customWidth="1"/>
    <col min="3587" max="3588" width="0" style="117" hidden="1" customWidth="1"/>
    <col min="3589" max="3589" width="12" style="117" customWidth="1"/>
    <col min="3590" max="3590" width="13" style="117" customWidth="1"/>
    <col min="3591" max="3591" width="14" style="117" customWidth="1"/>
    <col min="3592" max="3592" width="13" style="117" customWidth="1"/>
    <col min="3593" max="3593" width="12.28515625" style="117" bestFit="1" customWidth="1"/>
    <col min="3594" max="3594" width="10.85546875" style="117" bestFit="1" customWidth="1"/>
    <col min="3595" max="3595" width="9.28515625" style="117" bestFit="1" customWidth="1"/>
    <col min="3596" max="3596" width="15.85546875" style="117" customWidth="1"/>
    <col min="3597" max="3597" width="15.28515625" style="117" customWidth="1"/>
    <col min="3598" max="3837" width="9.140625" style="117"/>
    <col min="3838" max="3838" width="2.7109375" style="117" customWidth="1"/>
    <col min="3839" max="3839" width="43.140625" style="117" customWidth="1"/>
    <col min="3840" max="3840" width="5.28515625" style="117" customWidth="1"/>
    <col min="3841" max="3841" width="11.85546875" style="117" customWidth="1"/>
    <col min="3842" max="3842" width="14" style="117" customWidth="1"/>
    <col min="3843" max="3844" width="0" style="117" hidden="1" customWidth="1"/>
    <col min="3845" max="3845" width="12" style="117" customWidth="1"/>
    <col min="3846" max="3846" width="13" style="117" customWidth="1"/>
    <col min="3847" max="3847" width="14" style="117" customWidth="1"/>
    <col min="3848" max="3848" width="13" style="117" customWidth="1"/>
    <col min="3849" max="3849" width="12.28515625" style="117" bestFit="1" customWidth="1"/>
    <col min="3850" max="3850" width="10.85546875" style="117" bestFit="1" customWidth="1"/>
    <col min="3851" max="3851" width="9.28515625" style="117" bestFit="1" customWidth="1"/>
    <col min="3852" max="3852" width="15.85546875" style="117" customWidth="1"/>
    <col min="3853" max="3853" width="15.28515625" style="117" customWidth="1"/>
    <col min="3854" max="4093" width="9.140625" style="117"/>
    <col min="4094" max="4094" width="2.7109375" style="117" customWidth="1"/>
    <col min="4095" max="4095" width="43.140625" style="117" customWidth="1"/>
    <col min="4096" max="4096" width="5.28515625" style="117" customWidth="1"/>
    <col min="4097" max="4097" width="11.85546875" style="117" customWidth="1"/>
    <col min="4098" max="4098" width="14" style="117" customWidth="1"/>
    <col min="4099" max="4100" width="0" style="117" hidden="1" customWidth="1"/>
    <col min="4101" max="4101" width="12" style="117" customWidth="1"/>
    <col min="4102" max="4102" width="13" style="117" customWidth="1"/>
    <col min="4103" max="4103" width="14" style="117" customWidth="1"/>
    <col min="4104" max="4104" width="13" style="117" customWidth="1"/>
    <col min="4105" max="4105" width="12.28515625" style="117" bestFit="1" customWidth="1"/>
    <col min="4106" max="4106" width="10.85546875" style="117" bestFit="1" customWidth="1"/>
    <col min="4107" max="4107" width="9.28515625" style="117" bestFit="1" customWidth="1"/>
    <col min="4108" max="4108" width="15.85546875" style="117" customWidth="1"/>
    <col min="4109" max="4109" width="15.28515625" style="117" customWidth="1"/>
    <col min="4110" max="4349" width="9.140625" style="117"/>
    <col min="4350" max="4350" width="2.7109375" style="117" customWidth="1"/>
    <col min="4351" max="4351" width="43.140625" style="117" customWidth="1"/>
    <col min="4352" max="4352" width="5.28515625" style="117" customWidth="1"/>
    <col min="4353" max="4353" width="11.85546875" style="117" customWidth="1"/>
    <col min="4354" max="4354" width="14" style="117" customWidth="1"/>
    <col min="4355" max="4356" width="0" style="117" hidden="1" customWidth="1"/>
    <col min="4357" max="4357" width="12" style="117" customWidth="1"/>
    <col min="4358" max="4358" width="13" style="117" customWidth="1"/>
    <col min="4359" max="4359" width="14" style="117" customWidth="1"/>
    <col min="4360" max="4360" width="13" style="117" customWidth="1"/>
    <col min="4361" max="4361" width="12.28515625" style="117" bestFit="1" customWidth="1"/>
    <col min="4362" max="4362" width="10.85546875" style="117" bestFit="1" customWidth="1"/>
    <col min="4363" max="4363" width="9.28515625" style="117" bestFit="1" customWidth="1"/>
    <col min="4364" max="4364" width="15.85546875" style="117" customWidth="1"/>
    <col min="4365" max="4365" width="15.28515625" style="117" customWidth="1"/>
    <col min="4366" max="4605" width="9.140625" style="117"/>
    <col min="4606" max="4606" width="2.7109375" style="117" customWidth="1"/>
    <col min="4607" max="4607" width="43.140625" style="117" customWidth="1"/>
    <col min="4608" max="4608" width="5.28515625" style="117" customWidth="1"/>
    <col min="4609" max="4609" width="11.85546875" style="117" customWidth="1"/>
    <col min="4610" max="4610" width="14" style="117" customWidth="1"/>
    <col min="4611" max="4612" width="0" style="117" hidden="1" customWidth="1"/>
    <col min="4613" max="4613" width="12" style="117" customWidth="1"/>
    <col min="4614" max="4614" width="13" style="117" customWidth="1"/>
    <col min="4615" max="4615" width="14" style="117" customWidth="1"/>
    <col min="4616" max="4616" width="13" style="117" customWidth="1"/>
    <col min="4617" max="4617" width="12.28515625" style="117" bestFit="1" customWidth="1"/>
    <col min="4618" max="4618" width="10.85546875" style="117" bestFit="1" customWidth="1"/>
    <col min="4619" max="4619" width="9.28515625" style="117" bestFit="1" customWidth="1"/>
    <col min="4620" max="4620" width="15.85546875" style="117" customWidth="1"/>
    <col min="4621" max="4621" width="15.28515625" style="117" customWidth="1"/>
    <col min="4622" max="4861" width="9.140625" style="117"/>
    <col min="4862" max="4862" width="2.7109375" style="117" customWidth="1"/>
    <col min="4863" max="4863" width="43.140625" style="117" customWidth="1"/>
    <col min="4864" max="4864" width="5.28515625" style="117" customWidth="1"/>
    <col min="4865" max="4865" width="11.85546875" style="117" customWidth="1"/>
    <col min="4866" max="4866" width="14" style="117" customWidth="1"/>
    <col min="4867" max="4868" width="0" style="117" hidden="1" customWidth="1"/>
    <col min="4869" max="4869" width="12" style="117" customWidth="1"/>
    <col min="4870" max="4870" width="13" style="117" customWidth="1"/>
    <col min="4871" max="4871" width="14" style="117" customWidth="1"/>
    <col min="4872" max="4872" width="13" style="117" customWidth="1"/>
    <col min="4873" max="4873" width="12.28515625" style="117" bestFit="1" customWidth="1"/>
    <col min="4874" max="4874" width="10.85546875" style="117" bestFit="1" customWidth="1"/>
    <col min="4875" max="4875" width="9.28515625" style="117" bestFit="1" customWidth="1"/>
    <col min="4876" max="4876" width="15.85546875" style="117" customWidth="1"/>
    <col min="4877" max="4877" width="15.28515625" style="117" customWidth="1"/>
    <col min="4878" max="5117" width="9.140625" style="117"/>
    <col min="5118" max="5118" width="2.7109375" style="117" customWidth="1"/>
    <col min="5119" max="5119" width="43.140625" style="117" customWidth="1"/>
    <col min="5120" max="5120" width="5.28515625" style="117" customWidth="1"/>
    <col min="5121" max="5121" width="11.85546875" style="117" customWidth="1"/>
    <col min="5122" max="5122" width="14" style="117" customWidth="1"/>
    <col min="5123" max="5124" width="0" style="117" hidden="1" customWidth="1"/>
    <col min="5125" max="5125" width="12" style="117" customWidth="1"/>
    <col min="5126" max="5126" width="13" style="117" customWidth="1"/>
    <col min="5127" max="5127" width="14" style="117" customWidth="1"/>
    <col min="5128" max="5128" width="13" style="117" customWidth="1"/>
    <col min="5129" max="5129" width="12.28515625" style="117" bestFit="1" customWidth="1"/>
    <col min="5130" max="5130" width="10.85546875" style="117" bestFit="1" customWidth="1"/>
    <col min="5131" max="5131" width="9.28515625" style="117" bestFit="1" customWidth="1"/>
    <col min="5132" max="5132" width="15.85546875" style="117" customWidth="1"/>
    <col min="5133" max="5133" width="15.28515625" style="117" customWidth="1"/>
    <col min="5134" max="5373" width="9.140625" style="117"/>
    <col min="5374" max="5374" width="2.7109375" style="117" customWidth="1"/>
    <col min="5375" max="5375" width="43.140625" style="117" customWidth="1"/>
    <col min="5376" max="5376" width="5.28515625" style="117" customWidth="1"/>
    <col min="5377" max="5377" width="11.85546875" style="117" customWidth="1"/>
    <col min="5378" max="5378" width="14" style="117" customWidth="1"/>
    <col min="5379" max="5380" width="0" style="117" hidden="1" customWidth="1"/>
    <col min="5381" max="5381" width="12" style="117" customWidth="1"/>
    <col min="5382" max="5382" width="13" style="117" customWidth="1"/>
    <col min="5383" max="5383" width="14" style="117" customWidth="1"/>
    <col min="5384" max="5384" width="13" style="117" customWidth="1"/>
    <col min="5385" max="5385" width="12.28515625" style="117" bestFit="1" customWidth="1"/>
    <col min="5386" max="5386" width="10.85546875" style="117" bestFit="1" customWidth="1"/>
    <col min="5387" max="5387" width="9.28515625" style="117" bestFit="1" customWidth="1"/>
    <col min="5388" max="5388" width="15.85546875" style="117" customWidth="1"/>
    <col min="5389" max="5389" width="15.28515625" style="117" customWidth="1"/>
    <col min="5390" max="5629" width="9.140625" style="117"/>
    <col min="5630" max="5630" width="2.7109375" style="117" customWidth="1"/>
    <col min="5631" max="5631" width="43.140625" style="117" customWidth="1"/>
    <col min="5632" max="5632" width="5.28515625" style="117" customWidth="1"/>
    <col min="5633" max="5633" width="11.85546875" style="117" customWidth="1"/>
    <col min="5634" max="5634" width="14" style="117" customWidth="1"/>
    <col min="5635" max="5636" width="0" style="117" hidden="1" customWidth="1"/>
    <col min="5637" max="5637" width="12" style="117" customWidth="1"/>
    <col min="5638" max="5638" width="13" style="117" customWidth="1"/>
    <col min="5639" max="5639" width="14" style="117" customWidth="1"/>
    <col min="5640" max="5640" width="13" style="117" customWidth="1"/>
    <col min="5641" max="5641" width="12.28515625" style="117" bestFit="1" customWidth="1"/>
    <col min="5642" max="5642" width="10.85546875" style="117" bestFit="1" customWidth="1"/>
    <col min="5643" max="5643" width="9.28515625" style="117" bestFit="1" customWidth="1"/>
    <col min="5644" max="5644" width="15.85546875" style="117" customWidth="1"/>
    <col min="5645" max="5645" width="15.28515625" style="117" customWidth="1"/>
    <col min="5646" max="5885" width="9.140625" style="117"/>
    <col min="5886" max="5886" width="2.7109375" style="117" customWidth="1"/>
    <col min="5887" max="5887" width="43.140625" style="117" customWidth="1"/>
    <col min="5888" max="5888" width="5.28515625" style="117" customWidth="1"/>
    <col min="5889" max="5889" width="11.85546875" style="117" customWidth="1"/>
    <col min="5890" max="5890" width="14" style="117" customWidth="1"/>
    <col min="5891" max="5892" width="0" style="117" hidden="1" customWidth="1"/>
    <col min="5893" max="5893" width="12" style="117" customWidth="1"/>
    <col min="5894" max="5894" width="13" style="117" customWidth="1"/>
    <col min="5895" max="5895" width="14" style="117" customWidth="1"/>
    <col min="5896" max="5896" width="13" style="117" customWidth="1"/>
    <col min="5897" max="5897" width="12.28515625" style="117" bestFit="1" customWidth="1"/>
    <col min="5898" max="5898" width="10.85546875" style="117" bestFit="1" customWidth="1"/>
    <col min="5899" max="5899" width="9.28515625" style="117" bestFit="1" customWidth="1"/>
    <col min="5900" max="5900" width="15.85546875" style="117" customWidth="1"/>
    <col min="5901" max="5901" width="15.28515625" style="117" customWidth="1"/>
    <col min="5902" max="6141" width="9.140625" style="117"/>
    <col min="6142" max="6142" width="2.7109375" style="117" customWidth="1"/>
    <col min="6143" max="6143" width="43.140625" style="117" customWidth="1"/>
    <col min="6144" max="6144" width="5.28515625" style="117" customWidth="1"/>
    <col min="6145" max="6145" width="11.85546875" style="117" customWidth="1"/>
    <col min="6146" max="6146" width="14" style="117" customWidth="1"/>
    <col min="6147" max="6148" width="0" style="117" hidden="1" customWidth="1"/>
    <col min="6149" max="6149" width="12" style="117" customWidth="1"/>
    <col min="6150" max="6150" width="13" style="117" customWidth="1"/>
    <col min="6151" max="6151" width="14" style="117" customWidth="1"/>
    <col min="6152" max="6152" width="13" style="117" customWidth="1"/>
    <col min="6153" max="6153" width="12.28515625" style="117" bestFit="1" customWidth="1"/>
    <col min="6154" max="6154" width="10.85546875" style="117" bestFit="1" customWidth="1"/>
    <col min="6155" max="6155" width="9.28515625" style="117" bestFit="1" customWidth="1"/>
    <col min="6156" max="6156" width="15.85546875" style="117" customWidth="1"/>
    <col min="6157" max="6157" width="15.28515625" style="117" customWidth="1"/>
    <col min="6158" max="6397" width="9.140625" style="117"/>
    <col min="6398" max="6398" width="2.7109375" style="117" customWidth="1"/>
    <col min="6399" max="6399" width="43.140625" style="117" customWidth="1"/>
    <col min="6400" max="6400" width="5.28515625" style="117" customWidth="1"/>
    <col min="6401" max="6401" width="11.85546875" style="117" customWidth="1"/>
    <col min="6402" max="6402" width="14" style="117" customWidth="1"/>
    <col min="6403" max="6404" width="0" style="117" hidden="1" customWidth="1"/>
    <col min="6405" max="6405" width="12" style="117" customWidth="1"/>
    <col min="6406" max="6406" width="13" style="117" customWidth="1"/>
    <col min="6407" max="6407" width="14" style="117" customWidth="1"/>
    <col min="6408" max="6408" width="13" style="117" customWidth="1"/>
    <col min="6409" max="6409" width="12.28515625" style="117" bestFit="1" customWidth="1"/>
    <col min="6410" max="6410" width="10.85546875" style="117" bestFit="1" customWidth="1"/>
    <col min="6411" max="6411" width="9.28515625" style="117" bestFit="1" customWidth="1"/>
    <col min="6412" max="6412" width="15.85546875" style="117" customWidth="1"/>
    <col min="6413" max="6413" width="15.28515625" style="117" customWidth="1"/>
    <col min="6414" max="6653" width="9.140625" style="117"/>
    <col min="6654" max="6654" width="2.7109375" style="117" customWidth="1"/>
    <col min="6655" max="6655" width="43.140625" style="117" customWidth="1"/>
    <col min="6656" max="6656" width="5.28515625" style="117" customWidth="1"/>
    <col min="6657" max="6657" width="11.85546875" style="117" customWidth="1"/>
    <col min="6658" max="6658" width="14" style="117" customWidth="1"/>
    <col min="6659" max="6660" width="0" style="117" hidden="1" customWidth="1"/>
    <col min="6661" max="6661" width="12" style="117" customWidth="1"/>
    <col min="6662" max="6662" width="13" style="117" customWidth="1"/>
    <col min="6663" max="6663" width="14" style="117" customWidth="1"/>
    <col min="6664" max="6664" width="13" style="117" customWidth="1"/>
    <col min="6665" max="6665" width="12.28515625" style="117" bestFit="1" customWidth="1"/>
    <col min="6666" max="6666" width="10.85546875" style="117" bestFit="1" customWidth="1"/>
    <col min="6667" max="6667" width="9.28515625" style="117" bestFit="1" customWidth="1"/>
    <col min="6668" max="6668" width="15.85546875" style="117" customWidth="1"/>
    <col min="6669" max="6669" width="15.28515625" style="117" customWidth="1"/>
    <col min="6670" max="6909" width="9.140625" style="117"/>
    <col min="6910" max="6910" width="2.7109375" style="117" customWidth="1"/>
    <col min="6911" max="6911" width="43.140625" style="117" customWidth="1"/>
    <col min="6912" max="6912" width="5.28515625" style="117" customWidth="1"/>
    <col min="6913" max="6913" width="11.85546875" style="117" customWidth="1"/>
    <col min="6914" max="6914" width="14" style="117" customWidth="1"/>
    <col min="6915" max="6916" width="0" style="117" hidden="1" customWidth="1"/>
    <col min="6917" max="6917" width="12" style="117" customWidth="1"/>
    <col min="6918" max="6918" width="13" style="117" customWidth="1"/>
    <col min="6919" max="6919" width="14" style="117" customWidth="1"/>
    <col min="6920" max="6920" width="13" style="117" customWidth="1"/>
    <col min="6921" max="6921" width="12.28515625" style="117" bestFit="1" customWidth="1"/>
    <col min="6922" max="6922" width="10.85546875" style="117" bestFit="1" customWidth="1"/>
    <col min="6923" max="6923" width="9.28515625" style="117" bestFit="1" customWidth="1"/>
    <col min="6924" max="6924" width="15.85546875" style="117" customWidth="1"/>
    <col min="6925" max="6925" width="15.28515625" style="117" customWidth="1"/>
    <col min="6926" max="7165" width="9.140625" style="117"/>
    <col min="7166" max="7166" width="2.7109375" style="117" customWidth="1"/>
    <col min="7167" max="7167" width="43.140625" style="117" customWidth="1"/>
    <col min="7168" max="7168" width="5.28515625" style="117" customWidth="1"/>
    <col min="7169" max="7169" width="11.85546875" style="117" customWidth="1"/>
    <col min="7170" max="7170" width="14" style="117" customWidth="1"/>
    <col min="7171" max="7172" width="0" style="117" hidden="1" customWidth="1"/>
    <col min="7173" max="7173" width="12" style="117" customWidth="1"/>
    <col min="7174" max="7174" width="13" style="117" customWidth="1"/>
    <col min="7175" max="7175" width="14" style="117" customWidth="1"/>
    <col min="7176" max="7176" width="13" style="117" customWidth="1"/>
    <col min="7177" max="7177" width="12.28515625" style="117" bestFit="1" customWidth="1"/>
    <col min="7178" max="7178" width="10.85546875" style="117" bestFit="1" customWidth="1"/>
    <col min="7179" max="7179" width="9.28515625" style="117" bestFit="1" customWidth="1"/>
    <col min="7180" max="7180" width="15.85546875" style="117" customWidth="1"/>
    <col min="7181" max="7181" width="15.28515625" style="117" customWidth="1"/>
    <col min="7182" max="7421" width="9.140625" style="117"/>
    <col min="7422" max="7422" width="2.7109375" style="117" customWidth="1"/>
    <col min="7423" max="7423" width="43.140625" style="117" customWidth="1"/>
    <col min="7424" max="7424" width="5.28515625" style="117" customWidth="1"/>
    <col min="7425" max="7425" width="11.85546875" style="117" customWidth="1"/>
    <col min="7426" max="7426" width="14" style="117" customWidth="1"/>
    <col min="7427" max="7428" width="0" style="117" hidden="1" customWidth="1"/>
    <col min="7429" max="7429" width="12" style="117" customWidth="1"/>
    <col min="7430" max="7430" width="13" style="117" customWidth="1"/>
    <col min="7431" max="7431" width="14" style="117" customWidth="1"/>
    <col min="7432" max="7432" width="13" style="117" customWidth="1"/>
    <col min="7433" max="7433" width="12.28515625" style="117" bestFit="1" customWidth="1"/>
    <col min="7434" max="7434" width="10.85546875" style="117" bestFit="1" customWidth="1"/>
    <col min="7435" max="7435" width="9.28515625" style="117" bestFit="1" customWidth="1"/>
    <col min="7436" max="7436" width="15.85546875" style="117" customWidth="1"/>
    <col min="7437" max="7437" width="15.28515625" style="117" customWidth="1"/>
    <col min="7438" max="7677" width="9.140625" style="117"/>
    <col min="7678" max="7678" width="2.7109375" style="117" customWidth="1"/>
    <col min="7679" max="7679" width="43.140625" style="117" customWidth="1"/>
    <col min="7680" max="7680" width="5.28515625" style="117" customWidth="1"/>
    <col min="7681" max="7681" width="11.85546875" style="117" customWidth="1"/>
    <col min="7682" max="7682" width="14" style="117" customWidth="1"/>
    <col min="7683" max="7684" width="0" style="117" hidden="1" customWidth="1"/>
    <col min="7685" max="7685" width="12" style="117" customWidth="1"/>
    <col min="7686" max="7686" width="13" style="117" customWidth="1"/>
    <col min="7687" max="7687" width="14" style="117" customWidth="1"/>
    <col min="7688" max="7688" width="13" style="117" customWidth="1"/>
    <col min="7689" max="7689" width="12.28515625" style="117" bestFit="1" customWidth="1"/>
    <col min="7690" max="7690" width="10.85546875" style="117" bestFit="1" customWidth="1"/>
    <col min="7691" max="7691" width="9.28515625" style="117" bestFit="1" customWidth="1"/>
    <col min="7692" max="7692" width="15.85546875" style="117" customWidth="1"/>
    <col min="7693" max="7693" width="15.28515625" style="117" customWidth="1"/>
    <col min="7694" max="7933" width="9.140625" style="117"/>
    <col min="7934" max="7934" width="2.7109375" style="117" customWidth="1"/>
    <col min="7935" max="7935" width="43.140625" style="117" customWidth="1"/>
    <col min="7936" max="7936" width="5.28515625" style="117" customWidth="1"/>
    <col min="7937" max="7937" width="11.85546875" style="117" customWidth="1"/>
    <col min="7938" max="7938" width="14" style="117" customWidth="1"/>
    <col min="7939" max="7940" width="0" style="117" hidden="1" customWidth="1"/>
    <col min="7941" max="7941" width="12" style="117" customWidth="1"/>
    <col min="7942" max="7942" width="13" style="117" customWidth="1"/>
    <col min="7943" max="7943" width="14" style="117" customWidth="1"/>
    <col min="7944" max="7944" width="13" style="117" customWidth="1"/>
    <col min="7945" max="7945" width="12.28515625" style="117" bestFit="1" customWidth="1"/>
    <col min="7946" max="7946" width="10.85546875" style="117" bestFit="1" customWidth="1"/>
    <col min="7947" max="7947" width="9.28515625" style="117" bestFit="1" customWidth="1"/>
    <col min="7948" max="7948" width="15.85546875" style="117" customWidth="1"/>
    <col min="7949" max="7949" width="15.28515625" style="117" customWidth="1"/>
    <col min="7950" max="8189" width="9.140625" style="117"/>
    <col min="8190" max="8190" width="2.7109375" style="117" customWidth="1"/>
    <col min="8191" max="8191" width="43.140625" style="117" customWidth="1"/>
    <col min="8192" max="8192" width="5.28515625" style="117" customWidth="1"/>
    <col min="8193" max="8193" width="11.85546875" style="117" customWidth="1"/>
    <col min="8194" max="8194" width="14" style="117" customWidth="1"/>
    <col min="8195" max="8196" width="0" style="117" hidden="1" customWidth="1"/>
    <col min="8197" max="8197" width="12" style="117" customWidth="1"/>
    <col min="8198" max="8198" width="13" style="117" customWidth="1"/>
    <col min="8199" max="8199" width="14" style="117" customWidth="1"/>
    <col min="8200" max="8200" width="13" style="117" customWidth="1"/>
    <col min="8201" max="8201" width="12.28515625" style="117" bestFit="1" customWidth="1"/>
    <col min="8202" max="8202" width="10.85546875" style="117" bestFit="1" customWidth="1"/>
    <col min="8203" max="8203" width="9.28515625" style="117" bestFit="1" customWidth="1"/>
    <col min="8204" max="8204" width="15.85546875" style="117" customWidth="1"/>
    <col min="8205" max="8205" width="15.28515625" style="117" customWidth="1"/>
    <col min="8206" max="8445" width="9.140625" style="117"/>
    <col min="8446" max="8446" width="2.7109375" style="117" customWidth="1"/>
    <col min="8447" max="8447" width="43.140625" style="117" customWidth="1"/>
    <col min="8448" max="8448" width="5.28515625" style="117" customWidth="1"/>
    <col min="8449" max="8449" width="11.85546875" style="117" customWidth="1"/>
    <col min="8450" max="8450" width="14" style="117" customWidth="1"/>
    <col min="8451" max="8452" width="0" style="117" hidden="1" customWidth="1"/>
    <col min="8453" max="8453" width="12" style="117" customWidth="1"/>
    <col min="8454" max="8454" width="13" style="117" customWidth="1"/>
    <col min="8455" max="8455" width="14" style="117" customWidth="1"/>
    <col min="8456" max="8456" width="13" style="117" customWidth="1"/>
    <col min="8457" max="8457" width="12.28515625" style="117" bestFit="1" customWidth="1"/>
    <col min="8458" max="8458" width="10.85546875" style="117" bestFit="1" customWidth="1"/>
    <col min="8459" max="8459" width="9.28515625" style="117" bestFit="1" customWidth="1"/>
    <col min="8460" max="8460" width="15.85546875" style="117" customWidth="1"/>
    <col min="8461" max="8461" width="15.28515625" style="117" customWidth="1"/>
    <col min="8462" max="8701" width="9.140625" style="117"/>
    <col min="8702" max="8702" width="2.7109375" style="117" customWidth="1"/>
    <col min="8703" max="8703" width="43.140625" style="117" customWidth="1"/>
    <col min="8704" max="8704" width="5.28515625" style="117" customWidth="1"/>
    <col min="8705" max="8705" width="11.85546875" style="117" customWidth="1"/>
    <col min="8706" max="8706" width="14" style="117" customWidth="1"/>
    <col min="8707" max="8708" width="0" style="117" hidden="1" customWidth="1"/>
    <col min="8709" max="8709" width="12" style="117" customWidth="1"/>
    <col min="8710" max="8710" width="13" style="117" customWidth="1"/>
    <col min="8711" max="8711" width="14" style="117" customWidth="1"/>
    <col min="8712" max="8712" width="13" style="117" customWidth="1"/>
    <col min="8713" max="8713" width="12.28515625" style="117" bestFit="1" customWidth="1"/>
    <col min="8714" max="8714" width="10.85546875" style="117" bestFit="1" customWidth="1"/>
    <col min="8715" max="8715" width="9.28515625" style="117" bestFit="1" customWidth="1"/>
    <col min="8716" max="8716" width="15.85546875" style="117" customWidth="1"/>
    <col min="8717" max="8717" width="15.28515625" style="117" customWidth="1"/>
    <col min="8718" max="8957" width="9.140625" style="117"/>
    <col min="8958" max="8958" width="2.7109375" style="117" customWidth="1"/>
    <col min="8959" max="8959" width="43.140625" style="117" customWidth="1"/>
    <col min="8960" max="8960" width="5.28515625" style="117" customWidth="1"/>
    <col min="8961" max="8961" width="11.85546875" style="117" customWidth="1"/>
    <col min="8962" max="8962" width="14" style="117" customWidth="1"/>
    <col min="8963" max="8964" width="0" style="117" hidden="1" customWidth="1"/>
    <col min="8965" max="8965" width="12" style="117" customWidth="1"/>
    <col min="8966" max="8966" width="13" style="117" customWidth="1"/>
    <col min="8967" max="8967" width="14" style="117" customWidth="1"/>
    <col min="8968" max="8968" width="13" style="117" customWidth="1"/>
    <col min="8969" max="8969" width="12.28515625" style="117" bestFit="1" customWidth="1"/>
    <col min="8970" max="8970" width="10.85546875" style="117" bestFit="1" customWidth="1"/>
    <col min="8971" max="8971" width="9.28515625" style="117" bestFit="1" customWidth="1"/>
    <col min="8972" max="8972" width="15.85546875" style="117" customWidth="1"/>
    <col min="8973" max="8973" width="15.28515625" style="117" customWidth="1"/>
    <col min="8974" max="9213" width="9.140625" style="117"/>
    <col min="9214" max="9214" width="2.7109375" style="117" customWidth="1"/>
    <col min="9215" max="9215" width="43.140625" style="117" customWidth="1"/>
    <col min="9216" max="9216" width="5.28515625" style="117" customWidth="1"/>
    <col min="9217" max="9217" width="11.85546875" style="117" customWidth="1"/>
    <col min="9218" max="9218" width="14" style="117" customWidth="1"/>
    <col min="9219" max="9220" width="0" style="117" hidden="1" customWidth="1"/>
    <col min="9221" max="9221" width="12" style="117" customWidth="1"/>
    <col min="9222" max="9222" width="13" style="117" customWidth="1"/>
    <col min="9223" max="9223" width="14" style="117" customWidth="1"/>
    <col min="9224" max="9224" width="13" style="117" customWidth="1"/>
    <col min="9225" max="9225" width="12.28515625" style="117" bestFit="1" customWidth="1"/>
    <col min="9226" max="9226" width="10.85546875" style="117" bestFit="1" customWidth="1"/>
    <col min="9227" max="9227" width="9.28515625" style="117" bestFit="1" customWidth="1"/>
    <col min="9228" max="9228" width="15.85546875" style="117" customWidth="1"/>
    <col min="9229" max="9229" width="15.28515625" style="117" customWidth="1"/>
    <col min="9230" max="9469" width="9.140625" style="117"/>
    <col min="9470" max="9470" width="2.7109375" style="117" customWidth="1"/>
    <col min="9471" max="9471" width="43.140625" style="117" customWidth="1"/>
    <col min="9472" max="9472" width="5.28515625" style="117" customWidth="1"/>
    <col min="9473" max="9473" width="11.85546875" style="117" customWidth="1"/>
    <col min="9474" max="9474" width="14" style="117" customWidth="1"/>
    <col min="9475" max="9476" width="0" style="117" hidden="1" customWidth="1"/>
    <col min="9477" max="9477" width="12" style="117" customWidth="1"/>
    <col min="9478" max="9478" width="13" style="117" customWidth="1"/>
    <col min="9479" max="9479" width="14" style="117" customWidth="1"/>
    <col min="9480" max="9480" width="13" style="117" customWidth="1"/>
    <col min="9481" max="9481" width="12.28515625" style="117" bestFit="1" customWidth="1"/>
    <col min="9482" max="9482" width="10.85546875" style="117" bestFit="1" customWidth="1"/>
    <col min="9483" max="9483" width="9.28515625" style="117" bestFit="1" customWidth="1"/>
    <col min="9484" max="9484" width="15.85546875" style="117" customWidth="1"/>
    <col min="9485" max="9485" width="15.28515625" style="117" customWidth="1"/>
    <col min="9486" max="9725" width="9.140625" style="117"/>
    <col min="9726" max="9726" width="2.7109375" style="117" customWidth="1"/>
    <col min="9727" max="9727" width="43.140625" style="117" customWidth="1"/>
    <col min="9728" max="9728" width="5.28515625" style="117" customWidth="1"/>
    <col min="9729" max="9729" width="11.85546875" style="117" customWidth="1"/>
    <col min="9730" max="9730" width="14" style="117" customWidth="1"/>
    <col min="9731" max="9732" width="0" style="117" hidden="1" customWidth="1"/>
    <col min="9733" max="9733" width="12" style="117" customWidth="1"/>
    <col min="9734" max="9734" width="13" style="117" customWidth="1"/>
    <col min="9735" max="9735" width="14" style="117" customWidth="1"/>
    <col min="9736" max="9736" width="13" style="117" customWidth="1"/>
    <col min="9737" max="9737" width="12.28515625" style="117" bestFit="1" customWidth="1"/>
    <col min="9738" max="9738" width="10.85546875" style="117" bestFit="1" customWidth="1"/>
    <col min="9739" max="9739" width="9.28515625" style="117" bestFit="1" customWidth="1"/>
    <col min="9740" max="9740" width="15.85546875" style="117" customWidth="1"/>
    <col min="9741" max="9741" width="15.28515625" style="117" customWidth="1"/>
    <col min="9742" max="9981" width="9.140625" style="117"/>
    <col min="9982" max="9982" width="2.7109375" style="117" customWidth="1"/>
    <col min="9983" max="9983" width="43.140625" style="117" customWidth="1"/>
    <col min="9984" max="9984" width="5.28515625" style="117" customWidth="1"/>
    <col min="9985" max="9985" width="11.85546875" style="117" customWidth="1"/>
    <col min="9986" max="9986" width="14" style="117" customWidth="1"/>
    <col min="9987" max="9988" width="0" style="117" hidden="1" customWidth="1"/>
    <col min="9989" max="9989" width="12" style="117" customWidth="1"/>
    <col min="9990" max="9990" width="13" style="117" customWidth="1"/>
    <col min="9991" max="9991" width="14" style="117" customWidth="1"/>
    <col min="9992" max="9992" width="13" style="117" customWidth="1"/>
    <col min="9993" max="9993" width="12.28515625" style="117" bestFit="1" customWidth="1"/>
    <col min="9994" max="9994" width="10.85546875" style="117" bestFit="1" customWidth="1"/>
    <col min="9995" max="9995" width="9.28515625" style="117" bestFit="1" customWidth="1"/>
    <col min="9996" max="9996" width="15.85546875" style="117" customWidth="1"/>
    <col min="9997" max="9997" width="15.28515625" style="117" customWidth="1"/>
    <col min="9998" max="10237" width="9.140625" style="117"/>
    <col min="10238" max="10238" width="2.7109375" style="117" customWidth="1"/>
    <col min="10239" max="10239" width="43.140625" style="117" customWidth="1"/>
    <col min="10240" max="10240" width="5.28515625" style="117" customWidth="1"/>
    <col min="10241" max="10241" width="11.85546875" style="117" customWidth="1"/>
    <col min="10242" max="10242" width="14" style="117" customWidth="1"/>
    <col min="10243" max="10244" width="0" style="117" hidden="1" customWidth="1"/>
    <col min="10245" max="10245" width="12" style="117" customWidth="1"/>
    <col min="10246" max="10246" width="13" style="117" customWidth="1"/>
    <col min="10247" max="10247" width="14" style="117" customWidth="1"/>
    <col min="10248" max="10248" width="13" style="117" customWidth="1"/>
    <col min="10249" max="10249" width="12.28515625" style="117" bestFit="1" customWidth="1"/>
    <col min="10250" max="10250" width="10.85546875" style="117" bestFit="1" customWidth="1"/>
    <col min="10251" max="10251" width="9.28515625" style="117" bestFit="1" customWidth="1"/>
    <col min="10252" max="10252" width="15.85546875" style="117" customWidth="1"/>
    <col min="10253" max="10253" width="15.28515625" style="117" customWidth="1"/>
    <col min="10254" max="10493" width="9.140625" style="117"/>
    <col min="10494" max="10494" width="2.7109375" style="117" customWidth="1"/>
    <col min="10495" max="10495" width="43.140625" style="117" customWidth="1"/>
    <col min="10496" max="10496" width="5.28515625" style="117" customWidth="1"/>
    <col min="10497" max="10497" width="11.85546875" style="117" customWidth="1"/>
    <col min="10498" max="10498" width="14" style="117" customWidth="1"/>
    <col min="10499" max="10500" width="0" style="117" hidden="1" customWidth="1"/>
    <col min="10501" max="10501" width="12" style="117" customWidth="1"/>
    <col min="10502" max="10502" width="13" style="117" customWidth="1"/>
    <col min="10503" max="10503" width="14" style="117" customWidth="1"/>
    <col min="10504" max="10504" width="13" style="117" customWidth="1"/>
    <col min="10505" max="10505" width="12.28515625" style="117" bestFit="1" customWidth="1"/>
    <col min="10506" max="10506" width="10.85546875" style="117" bestFit="1" customWidth="1"/>
    <col min="10507" max="10507" width="9.28515625" style="117" bestFit="1" customWidth="1"/>
    <col min="10508" max="10508" width="15.85546875" style="117" customWidth="1"/>
    <col min="10509" max="10509" width="15.28515625" style="117" customWidth="1"/>
    <col min="10510" max="10749" width="9.140625" style="117"/>
    <col min="10750" max="10750" width="2.7109375" style="117" customWidth="1"/>
    <col min="10751" max="10751" width="43.140625" style="117" customWidth="1"/>
    <col min="10752" max="10752" width="5.28515625" style="117" customWidth="1"/>
    <col min="10753" max="10753" width="11.85546875" style="117" customWidth="1"/>
    <col min="10754" max="10754" width="14" style="117" customWidth="1"/>
    <col min="10755" max="10756" width="0" style="117" hidden="1" customWidth="1"/>
    <col min="10757" max="10757" width="12" style="117" customWidth="1"/>
    <col min="10758" max="10758" width="13" style="117" customWidth="1"/>
    <col min="10759" max="10759" width="14" style="117" customWidth="1"/>
    <col min="10760" max="10760" width="13" style="117" customWidth="1"/>
    <col min="10761" max="10761" width="12.28515625" style="117" bestFit="1" customWidth="1"/>
    <col min="10762" max="10762" width="10.85546875" style="117" bestFit="1" customWidth="1"/>
    <col min="10763" max="10763" width="9.28515625" style="117" bestFit="1" customWidth="1"/>
    <col min="10764" max="10764" width="15.85546875" style="117" customWidth="1"/>
    <col min="10765" max="10765" width="15.28515625" style="117" customWidth="1"/>
    <col min="10766" max="11005" width="9.140625" style="117"/>
    <col min="11006" max="11006" width="2.7109375" style="117" customWidth="1"/>
    <col min="11007" max="11007" width="43.140625" style="117" customWidth="1"/>
    <col min="11008" max="11008" width="5.28515625" style="117" customWidth="1"/>
    <col min="11009" max="11009" width="11.85546875" style="117" customWidth="1"/>
    <col min="11010" max="11010" width="14" style="117" customWidth="1"/>
    <col min="11011" max="11012" width="0" style="117" hidden="1" customWidth="1"/>
    <col min="11013" max="11013" width="12" style="117" customWidth="1"/>
    <col min="11014" max="11014" width="13" style="117" customWidth="1"/>
    <col min="11015" max="11015" width="14" style="117" customWidth="1"/>
    <col min="11016" max="11016" width="13" style="117" customWidth="1"/>
    <col min="11017" max="11017" width="12.28515625" style="117" bestFit="1" customWidth="1"/>
    <col min="11018" max="11018" width="10.85546875" style="117" bestFit="1" customWidth="1"/>
    <col min="11019" max="11019" width="9.28515625" style="117" bestFit="1" customWidth="1"/>
    <col min="11020" max="11020" width="15.85546875" style="117" customWidth="1"/>
    <col min="11021" max="11021" width="15.28515625" style="117" customWidth="1"/>
    <col min="11022" max="11261" width="9.140625" style="117"/>
    <col min="11262" max="11262" width="2.7109375" style="117" customWidth="1"/>
    <col min="11263" max="11263" width="43.140625" style="117" customWidth="1"/>
    <col min="11264" max="11264" width="5.28515625" style="117" customWidth="1"/>
    <col min="11265" max="11265" width="11.85546875" style="117" customWidth="1"/>
    <col min="11266" max="11266" width="14" style="117" customWidth="1"/>
    <col min="11267" max="11268" width="0" style="117" hidden="1" customWidth="1"/>
    <col min="11269" max="11269" width="12" style="117" customWidth="1"/>
    <col min="11270" max="11270" width="13" style="117" customWidth="1"/>
    <col min="11271" max="11271" width="14" style="117" customWidth="1"/>
    <col min="11272" max="11272" width="13" style="117" customWidth="1"/>
    <col min="11273" max="11273" width="12.28515625" style="117" bestFit="1" customWidth="1"/>
    <col min="11274" max="11274" width="10.85546875" style="117" bestFit="1" customWidth="1"/>
    <col min="11275" max="11275" width="9.28515625" style="117" bestFit="1" customWidth="1"/>
    <col min="11276" max="11276" width="15.85546875" style="117" customWidth="1"/>
    <col min="11277" max="11277" width="15.28515625" style="117" customWidth="1"/>
    <col min="11278" max="11517" width="9.140625" style="117"/>
    <col min="11518" max="11518" width="2.7109375" style="117" customWidth="1"/>
    <col min="11519" max="11519" width="43.140625" style="117" customWidth="1"/>
    <col min="11520" max="11520" width="5.28515625" style="117" customWidth="1"/>
    <col min="11521" max="11521" width="11.85546875" style="117" customWidth="1"/>
    <col min="11522" max="11522" width="14" style="117" customWidth="1"/>
    <col min="11523" max="11524" width="0" style="117" hidden="1" customWidth="1"/>
    <col min="11525" max="11525" width="12" style="117" customWidth="1"/>
    <col min="11526" max="11526" width="13" style="117" customWidth="1"/>
    <col min="11527" max="11527" width="14" style="117" customWidth="1"/>
    <col min="11528" max="11528" width="13" style="117" customWidth="1"/>
    <col min="11529" max="11529" width="12.28515625" style="117" bestFit="1" customWidth="1"/>
    <col min="11530" max="11530" width="10.85546875" style="117" bestFit="1" customWidth="1"/>
    <col min="11531" max="11531" width="9.28515625" style="117" bestFit="1" customWidth="1"/>
    <col min="11532" max="11532" width="15.85546875" style="117" customWidth="1"/>
    <col min="11533" max="11533" width="15.28515625" style="117" customWidth="1"/>
    <col min="11534" max="11773" width="9.140625" style="117"/>
    <col min="11774" max="11774" width="2.7109375" style="117" customWidth="1"/>
    <col min="11775" max="11775" width="43.140625" style="117" customWidth="1"/>
    <col min="11776" max="11776" width="5.28515625" style="117" customWidth="1"/>
    <col min="11777" max="11777" width="11.85546875" style="117" customWidth="1"/>
    <col min="11778" max="11778" width="14" style="117" customWidth="1"/>
    <col min="11779" max="11780" width="0" style="117" hidden="1" customWidth="1"/>
    <col min="11781" max="11781" width="12" style="117" customWidth="1"/>
    <col min="11782" max="11782" width="13" style="117" customWidth="1"/>
    <col min="11783" max="11783" width="14" style="117" customWidth="1"/>
    <col min="11784" max="11784" width="13" style="117" customWidth="1"/>
    <col min="11785" max="11785" width="12.28515625" style="117" bestFit="1" customWidth="1"/>
    <col min="11786" max="11786" width="10.85546875" style="117" bestFit="1" customWidth="1"/>
    <col min="11787" max="11787" width="9.28515625" style="117" bestFit="1" customWidth="1"/>
    <col min="11788" max="11788" width="15.85546875" style="117" customWidth="1"/>
    <col min="11789" max="11789" width="15.28515625" style="117" customWidth="1"/>
    <col min="11790" max="12029" width="9.140625" style="117"/>
    <col min="12030" max="12030" width="2.7109375" style="117" customWidth="1"/>
    <col min="12031" max="12031" width="43.140625" style="117" customWidth="1"/>
    <col min="12032" max="12032" width="5.28515625" style="117" customWidth="1"/>
    <col min="12033" max="12033" width="11.85546875" style="117" customWidth="1"/>
    <col min="12034" max="12034" width="14" style="117" customWidth="1"/>
    <col min="12035" max="12036" width="0" style="117" hidden="1" customWidth="1"/>
    <col min="12037" max="12037" width="12" style="117" customWidth="1"/>
    <col min="12038" max="12038" width="13" style="117" customWidth="1"/>
    <col min="12039" max="12039" width="14" style="117" customWidth="1"/>
    <col min="12040" max="12040" width="13" style="117" customWidth="1"/>
    <col min="12041" max="12041" width="12.28515625" style="117" bestFit="1" customWidth="1"/>
    <col min="12042" max="12042" width="10.85546875" style="117" bestFit="1" customWidth="1"/>
    <col min="12043" max="12043" width="9.28515625" style="117" bestFit="1" customWidth="1"/>
    <col min="12044" max="12044" width="15.85546875" style="117" customWidth="1"/>
    <col min="12045" max="12045" width="15.28515625" style="117" customWidth="1"/>
    <col min="12046" max="12285" width="9.140625" style="117"/>
    <col min="12286" max="12286" width="2.7109375" style="117" customWidth="1"/>
    <col min="12287" max="12287" width="43.140625" style="117" customWidth="1"/>
    <col min="12288" max="12288" width="5.28515625" style="117" customWidth="1"/>
    <col min="12289" max="12289" width="11.85546875" style="117" customWidth="1"/>
    <col min="12290" max="12290" width="14" style="117" customWidth="1"/>
    <col min="12291" max="12292" width="0" style="117" hidden="1" customWidth="1"/>
    <col min="12293" max="12293" width="12" style="117" customWidth="1"/>
    <col min="12294" max="12294" width="13" style="117" customWidth="1"/>
    <col min="12295" max="12295" width="14" style="117" customWidth="1"/>
    <col min="12296" max="12296" width="13" style="117" customWidth="1"/>
    <col min="12297" max="12297" width="12.28515625" style="117" bestFit="1" customWidth="1"/>
    <col min="12298" max="12298" width="10.85546875" style="117" bestFit="1" customWidth="1"/>
    <col min="12299" max="12299" width="9.28515625" style="117" bestFit="1" customWidth="1"/>
    <col min="12300" max="12300" width="15.85546875" style="117" customWidth="1"/>
    <col min="12301" max="12301" width="15.28515625" style="117" customWidth="1"/>
    <col min="12302" max="12541" width="9.140625" style="117"/>
    <col min="12542" max="12542" width="2.7109375" style="117" customWidth="1"/>
    <col min="12543" max="12543" width="43.140625" style="117" customWidth="1"/>
    <col min="12544" max="12544" width="5.28515625" style="117" customWidth="1"/>
    <col min="12545" max="12545" width="11.85546875" style="117" customWidth="1"/>
    <col min="12546" max="12546" width="14" style="117" customWidth="1"/>
    <col min="12547" max="12548" width="0" style="117" hidden="1" customWidth="1"/>
    <col min="12549" max="12549" width="12" style="117" customWidth="1"/>
    <col min="12550" max="12550" width="13" style="117" customWidth="1"/>
    <col min="12551" max="12551" width="14" style="117" customWidth="1"/>
    <col min="12552" max="12552" width="13" style="117" customWidth="1"/>
    <col min="12553" max="12553" width="12.28515625" style="117" bestFit="1" customWidth="1"/>
    <col min="12554" max="12554" width="10.85546875" style="117" bestFit="1" customWidth="1"/>
    <col min="12555" max="12555" width="9.28515625" style="117" bestFit="1" customWidth="1"/>
    <col min="12556" max="12556" width="15.85546875" style="117" customWidth="1"/>
    <col min="12557" max="12557" width="15.28515625" style="117" customWidth="1"/>
    <col min="12558" max="12797" width="9.140625" style="117"/>
    <col min="12798" max="12798" width="2.7109375" style="117" customWidth="1"/>
    <col min="12799" max="12799" width="43.140625" style="117" customWidth="1"/>
    <col min="12800" max="12800" width="5.28515625" style="117" customWidth="1"/>
    <col min="12801" max="12801" width="11.85546875" style="117" customWidth="1"/>
    <col min="12802" max="12802" width="14" style="117" customWidth="1"/>
    <col min="12803" max="12804" width="0" style="117" hidden="1" customWidth="1"/>
    <col min="12805" max="12805" width="12" style="117" customWidth="1"/>
    <col min="12806" max="12806" width="13" style="117" customWidth="1"/>
    <col min="12807" max="12807" width="14" style="117" customWidth="1"/>
    <col min="12808" max="12808" width="13" style="117" customWidth="1"/>
    <col min="12809" max="12809" width="12.28515625" style="117" bestFit="1" customWidth="1"/>
    <col min="12810" max="12810" width="10.85546875" style="117" bestFit="1" customWidth="1"/>
    <col min="12811" max="12811" width="9.28515625" style="117" bestFit="1" customWidth="1"/>
    <col min="12812" max="12812" width="15.85546875" style="117" customWidth="1"/>
    <col min="12813" max="12813" width="15.28515625" style="117" customWidth="1"/>
    <col min="12814" max="13053" width="9.140625" style="117"/>
    <col min="13054" max="13054" width="2.7109375" style="117" customWidth="1"/>
    <col min="13055" max="13055" width="43.140625" style="117" customWidth="1"/>
    <col min="13056" max="13056" width="5.28515625" style="117" customWidth="1"/>
    <col min="13057" max="13057" width="11.85546875" style="117" customWidth="1"/>
    <col min="13058" max="13058" width="14" style="117" customWidth="1"/>
    <col min="13059" max="13060" width="0" style="117" hidden="1" customWidth="1"/>
    <col min="13061" max="13061" width="12" style="117" customWidth="1"/>
    <col min="13062" max="13062" width="13" style="117" customWidth="1"/>
    <col min="13063" max="13063" width="14" style="117" customWidth="1"/>
    <col min="13064" max="13064" width="13" style="117" customWidth="1"/>
    <col min="13065" max="13065" width="12.28515625" style="117" bestFit="1" customWidth="1"/>
    <col min="13066" max="13066" width="10.85546875" style="117" bestFit="1" customWidth="1"/>
    <col min="13067" max="13067" width="9.28515625" style="117" bestFit="1" customWidth="1"/>
    <col min="13068" max="13068" width="15.85546875" style="117" customWidth="1"/>
    <col min="13069" max="13069" width="15.28515625" style="117" customWidth="1"/>
    <col min="13070" max="13309" width="9.140625" style="117"/>
    <col min="13310" max="13310" width="2.7109375" style="117" customWidth="1"/>
    <col min="13311" max="13311" width="43.140625" style="117" customWidth="1"/>
    <col min="13312" max="13312" width="5.28515625" style="117" customWidth="1"/>
    <col min="13313" max="13313" width="11.85546875" style="117" customWidth="1"/>
    <col min="13314" max="13314" width="14" style="117" customWidth="1"/>
    <col min="13315" max="13316" width="0" style="117" hidden="1" customWidth="1"/>
    <col min="13317" max="13317" width="12" style="117" customWidth="1"/>
    <col min="13318" max="13318" width="13" style="117" customWidth="1"/>
    <col min="13319" max="13319" width="14" style="117" customWidth="1"/>
    <col min="13320" max="13320" width="13" style="117" customWidth="1"/>
    <col min="13321" max="13321" width="12.28515625" style="117" bestFit="1" customWidth="1"/>
    <col min="13322" max="13322" width="10.85546875" style="117" bestFit="1" customWidth="1"/>
    <col min="13323" max="13323" width="9.28515625" style="117" bestFit="1" customWidth="1"/>
    <col min="13324" max="13324" width="15.85546875" style="117" customWidth="1"/>
    <col min="13325" max="13325" width="15.28515625" style="117" customWidth="1"/>
    <col min="13326" max="13565" width="9.140625" style="117"/>
    <col min="13566" max="13566" width="2.7109375" style="117" customWidth="1"/>
    <col min="13567" max="13567" width="43.140625" style="117" customWidth="1"/>
    <col min="13568" max="13568" width="5.28515625" style="117" customWidth="1"/>
    <col min="13569" max="13569" width="11.85546875" style="117" customWidth="1"/>
    <col min="13570" max="13570" width="14" style="117" customWidth="1"/>
    <col min="13571" max="13572" width="0" style="117" hidden="1" customWidth="1"/>
    <col min="13573" max="13573" width="12" style="117" customWidth="1"/>
    <col min="13574" max="13574" width="13" style="117" customWidth="1"/>
    <col min="13575" max="13575" width="14" style="117" customWidth="1"/>
    <col min="13576" max="13576" width="13" style="117" customWidth="1"/>
    <col min="13577" max="13577" width="12.28515625" style="117" bestFit="1" customWidth="1"/>
    <col min="13578" max="13578" width="10.85546875" style="117" bestFit="1" customWidth="1"/>
    <col min="13579" max="13579" width="9.28515625" style="117" bestFit="1" customWidth="1"/>
    <col min="13580" max="13580" width="15.85546875" style="117" customWidth="1"/>
    <col min="13581" max="13581" width="15.28515625" style="117" customWidth="1"/>
    <col min="13582" max="13821" width="9.140625" style="117"/>
    <col min="13822" max="13822" width="2.7109375" style="117" customWidth="1"/>
    <col min="13823" max="13823" width="43.140625" style="117" customWidth="1"/>
    <col min="13824" max="13824" width="5.28515625" style="117" customWidth="1"/>
    <col min="13825" max="13825" width="11.85546875" style="117" customWidth="1"/>
    <col min="13826" max="13826" width="14" style="117" customWidth="1"/>
    <col min="13827" max="13828" width="0" style="117" hidden="1" customWidth="1"/>
    <col min="13829" max="13829" width="12" style="117" customWidth="1"/>
    <col min="13830" max="13830" width="13" style="117" customWidth="1"/>
    <col min="13831" max="13831" width="14" style="117" customWidth="1"/>
    <col min="13832" max="13832" width="13" style="117" customWidth="1"/>
    <col min="13833" max="13833" width="12.28515625" style="117" bestFit="1" customWidth="1"/>
    <col min="13834" max="13834" width="10.85546875" style="117" bestFit="1" customWidth="1"/>
    <col min="13835" max="13835" width="9.28515625" style="117" bestFit="1" customWidth="1"/>
    <col min="13836" max="13836" width="15.85546875" style="117" customWidth="1"/>
    <col min="13837" max="13837" width="15.28515625" style="117" customWidth="1"/>
    <col min="13838" max="14077" width="9.140625" style="117"/>
    <col min="14078" max="14078" width="2.7109375" style="117" customWidth="1"/>
    <col min="14079" max="14079" width="43.140625" style="117" customWidth="1"/>
    <col min="14080" max="14080" width="5.28515625" style="117" customWidth="1"/>
    <col min="14081" max="14081" width="11.85546875" style="117" customWidth="1"/>
    <col min="14082" max="14082" width="14" style="117" customWidth="1"/>
    <col min="14083" max="14084" width="0" style="117" hidden="1" customWidth="1"/>
    <col min="14085" max="14085" width="12" style="117" customWidth="1"/>
    <col min="14086" max="14086" width="13" style="117" customWidth="1"/>
    <col min="14087" max="14087" width="14" style="117" customWidth="1"/>
    <col min="14088" max="14088" width="13" style="117" customWidth="1"/>
    <col min="14089" max="14089" width="12.28515625" style="117" bestFit="1" customWidth="1"/>
    <col min="14090" max="14090" width="10.85546875" style="117" bestFit="1" customWidth="1"/>
    <col min="14091" max="14091" width="9.28515625" style="117" bestFit="1" customWidth="1"/>
    <col min="14092" max="14092" width="15.85546875" style="117" customWidth="1"/>
    <col min="14093" max="14093" width="15.28515625" style="117" customWidth="1"/>
    <col min="14094" max="14333" width="9.140625" style="117"/>
    <col min="14334" max="14334" width="2.7109375" style="117" customWidth="1"/>
    <col min="14335" max="14335" width="43.140625" style="117" customWidth="1"/>
    <col min="14336" max="14336" width="5.28515625" style="117" customWidth="1"/>
    <col min="14337" max="14337" width="11.85546875" style="117" customWidth="1"/>
    <col min="14338" max="14338" width="14" style="117" customWidth="1"/>
    <col min="14339" max="14340" width="0" style="117" hidden="1" customWidth="1"/>
    <col min="14341" max="14341" width="12" style="117" customWidth="1"/>
    <col min="14342" max="14342" width="13" style="117" customWidth="1"/>
    <col min="14343" max="14343" width="14" style="117" customWidth="1"/>
    <col min="14344" max="14344" width="13" style="117" customWidth="1"/>
    <col min="14345" max="14345" width="12.28515625" style="117" bestFit="1" customWidth="1"/>
    <col min="14346" max="14346" width="10.85546875" style="117" bestFit="1" customWidth="1"/>
    <col min="14347" max="14347" width="9.28515625" style="117" bestFit="1" customWidth="1"/>
    <col min="14348" max="14348" width="15.85546875" style="117" customWidth="1"/>
    <col min="14349" max="14349" width="15.28515625" style="117" customWidth="1"/>
    <col min="14350" max="14589" width="9.140625" style="117"/>
    <col min="14590" max="14590" width="2.7109375" style="117" customWidth="1"/>
    <col min="14591" max="14591" width="43.140625" style="117" customWidth="1"/>
    <col min="14592" max="14592" width="5.28515625" style="117" customWidth="1"/>
    <col min="14593" max="14593" width="11.85546875" style="117" customWidth="1"/>
    <col min="14594" max="14594" width="14" style="117" customWidth="1"/>
    <col min="14595" max="14596" width="0" style="117" hidden="1" customWidth="1"/>
    <col min="14597" max="14597" width="12" style="117" customWidth="1"/>
    <col min="14598" max="14598" width="13" style="117" customWidth="1"/>
    <col min="14599" max="14599" width="14" style="117" customWidth="1"/>
    <col min="14600" max="14600" width="13" style="117" customWidth="1"/>
    <col min="14601" max="14601" width="12.28515625" style="117" bestFit="1" customWidth="1"/>
    <col min="14602" max="14602" width="10.85546875" style="117" bestFit="1" customWidth="1"/>
    <col min="14603" max="14603" width="9.28515625" style="117" bestFit="1" customWidth="1"/>
    <col min="14604" max="14604" width="15.85546875" style="117" customWidth="1"/>
    <col min="14605" max="14605" width="15.28515625" style="117" customWidth="1"/>
    <col min="14606" max="14845" width="9.140625" style="117"/>
    <col min="14846" max="14846" width="2.7109375" style="117" customWidth="1"/>
    <col min="14847" max="14847" width="43.140625" style="117" customWidth="1"/>
    <col min="14848" max="14848" width="5.28515625" style="117" customWidth="1"/>
    <col min="14849" max="14849" width="11.85546875" style="117" customWidth="1"/>
    <col min="14850" max="14850" width="14" style="117" customWidth="1"/>
    <col min="14851" max="14852" width="0" style="117" hidden="1" customWidth="1"/>
    <col min="14853" max="14853" width="12" style="117" customWidth="1"/>
    <col min="14854" max="14854" width="13" style="117" customWidth="1"/>
    <col min="14855" max="14855" width="14" style="117" customWidth="1"/>
    <col min="14856" max="14856" width="13" style="117" customWidth="1"/>
    <col min="14857" max="14857" width="12.28515625" style="117" bestFit="1" customWidth="1"/>
    <col min="14858" max="14858" width="10.85546875" style="117" bestFit="1" customWidth="1"/>
    <col min="14859" max="14859" width="9.28515625" style="117" bestFit="1" customWidth="1"/>
    <col min="14860" max="14860" width="15.85546875" style="117" customWidth="1"/>
    <col min="14861" max="14861" width="15.28515625" style="117" customWidth="1"/>
    <col min="14862" max="15101" width="9.140625" style="117"/>
    <col min="15102" max="15102" width="2.7109375" style="117" customWidth="1"/>
    <col min="15103" max="15103" width="43.140625" style="117" customWidth="1"/>
    <col min="15104" max="15104" width="5.28515625" style="117" customWidth="1"/>
    <col min="15105" max="15105" width="11.85546875" style="117" customWidth="1"/>
    <col min="15106" max="15106" width="14" style="117" customWidth="1"/>
    <col min="15107" max="15108" width="0" style="117" hidden="1" customWidth="1"/>
    <col min="15109" max="15109" width="12" style="117" customWidth="1"/>
    <col min="15110" max="15110" width="13" style="117" customWidth="1"/>
    <col min="15111" max="15111" width="14" style="117" customWidth="1"/>
    <col min="15112" max="15112" width="13" style="117" customWidth="1"/>
    <col min="15113" max="15113" width="12.28515625" style="117" bestFit="1" customWidth="1"/>
    <col min="15114" max="15114" width="10.85546875" style="117" bestFit="1" customWidth="1"/>
    <col min="15115" max="15115" width="9.28515625" style="117" bestFit="1" customWidth="1"/>
    <col min="15116" max="15116" width="15.85546875" style="117" customWidth="1"/>
    <col min="15117" max="15117" width="15.28515625" style="117" customWidth="1"/>
    <col min="15118" max="15357" width="9.140625" style="117"/>
    <col min="15358" max="15358" width="2.7109375" style="117" customWidth="1"/>
    <col min="15359" max="15359" width="43.140625" style="117" customWidth="1"/>
    <col min="15360" max="15360" width="5.28515625" style="117" customWidth="1"/>
    <col min="15361" max="15361" width="11.85546875" style="117" customWidth="1"/>
    <col min="15362" max="15362" width="14" style="117" customWidth="1"/>
    <col min="15363" max="15364" width="0" style="117" hidden="1" customWidth="1"/>
    <col min="15365" max="15365" width="12" style="117" customWidth="1"/>
    <col min="15366" max="15366" width="13" style="117" customWidth="1"/>
    <col min="15367" max="15367" width="14" style="117" customWidth="1"/>
    <col min="15368" max="15368" width="13" style="117" customWidth="1"/>
    <col min="15369" max="15369" width="12.28515625" style="117" bestFit="1" customWidth="1"/>
    <col min="15370" max="15370" width="10.85546875" style="117" bestFit="1" customWidth="1"/>
    <col min="15371" max="15371" width="9.28515625" style="117" bestFit="1" customWidth="1"/>
    <col min="15372" max="15372" width="15.85546875" style="117" customWidth="1"/>
    <col min="15373" max="15373" width="15.28515625" style="117" customWidth="1"/>
    <col min="15374" max="15613" width="9.140625" style="117"/>
    <col min="15614" max="15614" width="2.7109375" style="117" customWidth="1"/>
    <col min="15615" max="15615" width="43.140625" style="117" customWidth="1"/>
    <col min="15616" max="15616" width="5.28515625" style="117" customWidth="1"/>
    <col min="15617" max="15617" width="11.85546875" style="117" customWidth="1"/>
    <col min="15618" max="15618" width="14" style="117" customWidth="1"/>
    <col min="15619" max="15620" width="0" style="117" hidden="1" customWidth="1"/>
    <col min="15621" max="15621" width="12" style="117" customWidth="1"/>
    <col min="15622" max="15622" width="13" style="117" customWidth="1"/>
    <col min="15623" max="15623" width="14" style="117" customWidth="1"/>
    <col min="15624" max="15624" width="13" style="117" customWidth="1"/>
    <col min="15625" max="15625" width="12.28515625" style="117" bestFit="1" customWidth="1"/>
    <col min="15626" max="15626" width="10.85546875" style="117" bestFit="1" customWidth="1"/>
    <col min="15627" max="15627" width="9.28515625" style="117" bestFit="1" customWidth="1"/>
    <col min="15628" max="15628" width="15.85546875" style="117" customWidth="1"/>
    <col min="15629" max="15629" width="15.28515625" style="117" customWidth="1"/>
    <col min="15630" max="15869" width="9.140625" style="117"/>
    <col min="15870" max="15870" width="2.7109375" style="117" customWidth="1"/>
    <col min="15871" max="15871" width="43.140625" style="117" customWidth="1"/>
    <col min="15872" max="15872" width="5.28515625" style="117" customWidth="1"/>
    <col min="15873" max="15873" width="11.85546875" style="117" customWidth="1"/>
    <col min="15874" max="15874" width="14" style="117" customWidth="1"/>
    <col min="15875" max="15876" width="0" style="117" hidden="1" customWidth="1"/>
    <col min="15877" max="15877" width="12" style="117" customWidth="1"/>
    <col min="15878" max="15878" width="13" style="117" customWidth="1"/>
    <col min="15879" max="15879" width="14" style="117" customWidth="1"/>
    <col min="15880" max="15880" width="13" style="117" customWidth="1"/>
    <col min="15881" max="15881" width="12.28515625" style="117" bestFit="1" customWidth="1"/>
    <col min="15882" max="15882" width="10.85546875" style="117" bestFit="1" customWidth="1"/>
    <col min="15883" max="15883" width="9.28515625" style="117" bestFit="1" customWidth="1"/>
    <col min="15884" max="15884" width="15.85546875" style="117" customWidth="1"/>
    <col min="15885" max="15885" width="15.28515625" style="117" customWidth="1"/>
    <col min="15886" max="16125" width="9.140625" style="117"/>
    <col min="16126" max="16126" width="2.7109375" style="117" customWidth="1"/>
    <col min="16127" max="16127" width="43.140625" style="117" customWidth="1"/>
    <col min="16128" max="16128" width="5.28515625" style="117" customWidth="1"/>
    <col min="16129" max="16129" width="11.85546875" style="117" customWidth="1"/>
    <col min="16130" max="16130" width="14" style="117" customWidth="1"/>
    <col min="16131" max="16132" width="0" style="117" hidden="1" customWidth="1"/>
    <col min="16133" max="16133" width="12" style="117" customWidth="1"/>
    <col min="16134" max="16134" width="13" style="117" customWidth="1"/>
    <col min="16135" max="16135" width="14" style="117" customWidth="1"/>
    <col min="16136" max="16136" width="13" style="117" customWidth="1"/>
    <col min="16137" max="16137" width="12.28515625" style="117" bestFit="1" customWidth="1"/>
    <col min="16138" max="16138" width="10.85546875" style="117" bestFit="1" customWidth="1"/>
    <col min="16139" max="16139" width="9.28515625" style="117" bestFit="1" customWidth="1"/>
    <col min="16140" max="16140" width="15.85546875" style="117" customWidth="1"/>
    <col min="16141" max="16141" width="15.28515625" style="117" customWidth="1"/>
    <col min="16142" max="16384" width="9.140625" style="117"/>
  </cols>
  <sheetData>
    <row r="1" spans="1:13" x14ac:dyDescent="0.2">
      <c r="A1" s="131" t="s">
        <v>212</v>
      </c>
      <c r="B1" s="132"/>
      <c r="C1" s="133"/>
      <c r="D1" s="133"/>
    </row>
    <row r="2" spans="1:13" x14ac:dyDescent="0.2">
      <c r="A2" s="131" t="s">
        <v>224</v>
      </c>
      <c r="B2" s="132"/>
      <c r="C2" s="133"/>
      <c r="D2" s="133"/>
    </row>
    <row r="4" spans="1:13" ht="14.25" x14ac:dyDescent="0.2">
      <c r="A4" s="137" t="s">
        <v>225</v>
      </c>
    </row>
    <row r="5" spans="1:13" ht="14.25" x14ac:dyDescent="0.2">
      <c r="A5" s="137" t="s">
        <v>226</v>
      </c>
    </row>
    <row r="7" spans="1:13" x14ac:dyDescent="0.2">
      <c r="H7" s="134" t="s">
        <v>213</v>
      </c>
    </row>
    <row r="8" spans="1:13" x14ac:dyDescent="0.2">
      <c r="A8" s="253"/>
      <c r="B8" s="127"/>
      <c r="C8" s="254" t="s">
        <v>214</v>
      </c>
      <c r="D8" s="254"/>
      <c r="E8" s="254"/>
      <c r="F8" s="254"/>
      <c r="G8" s="254" t="s">
        <v>44</v>
      </c>
      <c r="H8" s="254" t="s">
        <v>215</v>
      </c>
    </row>
    <row r="9" spans="1:13" ht="51" x14ac:dyDescent="0.2">
      <c r="A9" s="253"/>
      <c r="B9" s="127" t="s">
        <v>24</v>
      </c>
      <c r="C9" s="128" t="s">
        <v>216</v>
      </c>
      <c r="D9" s="128" t="s">
        <v>217</v>
      </c>
      <c r="E9" s="128" t="s">
        <v>19</v>
      </c>
      <c r="F9" s="128" t="s">
        <v>218</v>
      </c>
      <c r="G9" s="254"/>
      <c r="H9" s="254"/>
    </row>
    <row r="10" spans="1:13" x14ac:dyDescent="0.2">
      <c r="A10" s="113" t="s">
        <v>231</v>
      </c>
      <c r="B10" s="114"/>
      <c r="C10" s="22">
        <v>1254281</v>
      </c>
      <c r="D10" s="22">
        <v>0</v>
      </c>
      <c r="E10" s="22">
        <v>3115602</v>
      </c>
      <c r="F10" s="22">
        <f>SUM(C10:E10)</f>
        <v>4369883</v>
      </c>
      <c r="G10" s="22">
        <v>278</v>
      </c>
      <c r="H10" s="22">
        <f>G10+F10</f>
        <v>4370161</v>
      </c>
      <c r="I10" s="21"/>
      <c r="J10" s="21"/>
      <c r="K10" s="21"/>
      <c r="L10" s="21"/>
      <c r="M10" s="21"/>
    </row>
    <row r="11" spans="1:13" x14ac:dyDescent="0.2">
      <c r="A11" s="116" t="s">
        <v>220</v>
      </c>
      <c r="B11" s="114"/>
      <c r="C11" s="21"/>
      <c r="D11" s="21"/>
      <c r="E11" s="21"/>
      <c r="F11" s="21">
        <f>SUM(C11:E11)</f>
        <v>0</v>
      </c>
      <c r="G11" s="21"/>
      <c r="H11" s="21">
        <f>F11+G11</f>
        <v>0</v>
      </c>
      <c r="I11" s="21"/>
      <c r="J11" s="21"/>
      <c r="K11" s="21"/>
      <c r="L11" s="21"/>
      <c r="M11" s="21"/>
    </row>
    <row r="12" spans="1:13" x14ac:dyDescent="0.2">
      <c r="A12" s="115" t="s">
        <v>219</v>
      </c>
      <c r="B12" s="114"/>
      <c r="C12" s="21"/>
      <c r="D12" s="21"/>
      <c r="E12" s="21">
        <f>ОПУ!M33</f>
        <v>-406865</v>
      </c>
      <c r="F12" s="21">
        <f>E12</f>
        <v>-406865</v>
      </c>
      <c r="G12" s="21">
        <f>ОПУ!M34</f>
        <v>-519</v>
      </c>
      <c r="H12" s="21">
        <f>F12+G12</f>
        <v>-407384</v>
      </c>
      <c r="I12" s="21"/>
      <c r="J12" s="21"/>
      <c r="K12" s="21"/>
      <c r="L12" s="21"/>
      <c r="M12" s="21"/>
    </row>
    <row r="13" spans="1:13" s="119" customFormat="1" x14ac:dyDescent="0.2">
      <c r="A13" s="113" t="s">
        <v>221</v>
      </c>
      <c r="B13" s="135"/>
      <c r="C13" s="22"/>
      <c r="D13" s="22">
        <f>D12+D11</f>
        <v>0</v>
      </c>
      <c r="E13" s="22">
        <f>E12+E11</f>
        <v>-406865</v>
      </c>
      <c r="F13" s="22">
        <f t="shared" ref="F13:G13" si="0">F12+F11</f>
        <v>-406865</v>
      </c>
      <c r="G13" s="22">
        <f t="shared" si="0"/>
        <v>-519</v>
      </c>
      <c r="H13" s="22">
        <f>F13+G13</f>
        <v>-407384</v>
      </c>
      <c r="I13" s="21"/>
      <c r="J13" s="21"/>
      <c r="K13" s="21"/>
      <c r="L13" s="21"/>
      <c r="M13" s="21"/>
    </row>
    <row r="14" spans="1:13" x14ac:dyDescent="0.2">
      <c r="A14" s="136" t="s">
        <v>222</v>
      </c>
      <c r="B14" s="120"/>
      <c r="C14" s="21"/>
      <c r="D14" s="21"/>
      <c r="E14" s="21"/>
      <c r="F14" s="21">
        <f>SUM(C14:E14)</f>
        <v>0</v>
      </c>
      <c r="G14" s="21"/>
      <c r="H14" s="21">
        <f>G14+F14</f>
        <v>0</v>
      </c>
      <c r="I14" s="21"/>
      <c r="J14" s="21"/>
      <c r="K14" s="21"/>
      <c r="L14" s="21"/>
      <c r="M14" s="21"/>
    </row>
    <row r="15" spans="1:13" x14ac:dyDescent="0.2">
      <c r="A15" s="136" t="s">
        <v>234</v>
      </c>
      <c r="B15" s="120"/>
      <c r="C15" s="21"/>
      <c r="D15" s="21"/>
      <c r="E15" s="21"/>
      <c r="F15" s="21">
        <f>SUM(C15:E15)</f>
        <v>0</v>
      </c>
      <c r="G15" s="21"/>
      <c r="H15" s="21">
        <f>G15+F15</f>
        <v>0</v>
      </c>
      <c r="I15" s="21"/>
      <c r="J15" s="21"/>
      <c r="K15" s="21"/>
      <c r="L15" s="21"/>
      <c r="M15" s="21"/>
    </row>
    <row r="16" spans="1:13" x14ac:dyDescent="0.2">
      <c r="A16" s="116" t="s">
        <v>236</v>
      </c>
      <c r="B16" s="120"/>
      <c r="C16" s="21"/>
      <c r="D16" s="21"/>
      <c r="E16" s="21"/>
      <c r="F16" s="21">
        <f>SUM(C16:E16)</f>
        <v>0</v>
      </c>
      <c r="G16" s="21"/>
      <c r="H16" s="21">
        <f>G16+F16</f>
        <v>0</v>
      </c>
      <c r="I16" s="21"/>
      <c r="J16" s="21"/>
      <c r="K16" s="21"/>
      <c r="L16" s="21"/>
      <c r="M16" s="21"/>
    </row>
    <row r="17" spans="1:13" x14ac:dyDescent="0.2">
      <c r="A17" s="116" t="s">
        <v>235</v>
      </c>
      <c r="B17" s="120"/>
      <c r="C17" s="21"/>
      <c r="D17" s="21"/>
      <c r="E17" s="21">
        <v>454665</v>
      </c>
      <c r="F17" s="21">
        <f>SUM(C17:E17)</f>
        <v>454665</v>
      </c>
      <c r="G17" s="21">
        <v>-278</v>
      </c>
      <c r="H17" s="21">
        <f>G17+F17</f>
        <v>454387</v>
      </c>
      <c r="I17" s="21"/>
      <c r="J17" s="21"/>
      <c r="K17" s="21"/>
      <c r="L17" s="21"/>
      <c r="M17" s="21"/>
    </row>
    <row r="18" spans="1:13" x14ac:dyDescent="0.2">
      <c r="A18" s="113" t="s">
        <v>230</v>
      </c>
      <c r="B18" s="120"/>
      <c r="C18" s="22">
        <f>SUM(C9:C17)</f>
        <v>1254281</v>
      </c>
      <c r="D18" s="22">
        <f>D10+D13+D14+D15+D16+D17</f>
        <v>0</v>
      </c>
      <c r="E18" s="22">
        <f>E10+E13+E14+E15+E16+E17</f>
        <v>3163402</v>
      </c>
      <c r="F18" s="22">
        <f>F10+F13+F14+F15+F16+F17</f>
        <v>4417683</v>
      </c>
      <c r="G18" s="22">
        <f>G10+G13+G14+G15+G16+G17</f>
        <v>-519</v>
      </c>
      <c r="H18" s="22">
        <f>F18+G18</f>
        <v>4417164</v>
      </c>
      <c r="I18" s="21"/>
      <c r="J18" s="21"/>
      <c r="K18" s="21"/>
      <c r="L18" s="21"/>
      <c r="M18" s="21"/>
    </row>
    <row r="19" spans="1:13" x14ac:dyDescent="0.2">
      <c r="A19" s="250" t="s">
        <v>483</v>
      </c>
      <c r="B19" s="139"/>
      <c r="C19" s="249">
        <f>C18-ОФП!M40</f>
        <v>0</v>
      </c>
      <c r="D19" s="249"/>
      <c r="E19" s="249">
        <f>E18-ОФП!M42</f>
        <v>0</v>
      </c>
      <c r="F19" s="249">
        <f>F18-ОФП!M45</f>
        <v>0</v>
      </c>
      <c r="G19" s="249">
        <f>G18-ОФП!M46</f>
        <v>0</v>
      </c>
      <c r="H19" s="249">
        <f>H18-ОФП!M47</f>
        <v>0</v>
      </c>
      <c r="I19" s="21"/>
      <c r="J19" s="21"/>
      <c r="K19" s="21"/>
      <c r="L19" s="21"/>
      <c r="M19" s="21"/>
    </row>
    <row r="20" spans="1:13" x14ac:dyDescent="0.2">
      <c r="A20" s="140"/>
      <c r="B20" s="139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x14ac:dyDescent="0.2">
      <c r="A21" s="115"/>
      <c r="B21" s="1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x14ac:dyDescent="0.2">
      <c r="A22" s="113" t="s">
        <v>232</v>
      </c>
      <c r="B22" s="120"/>
      <c r="C22" s="22">
        <v>1254281</v>
      </c>
      <c r="D22" s="22">
        <v>8406</v>
      </c>
      <c r="E22" s="22">
        <v>5286861</v>
      </c>
      <c r="F22" s="22">
        <f>SUM(C22:E22)</f>
        <v>6549548</v>
      </c>
      <c r="G22" s="22">
        <v>25096</v>
      </c>
      <c r="H22" s="22">
        <f>F22+G22</f>
        <v>6574644</v>
      </c>
      <c r="I22" s="21"/>
      <c r="J22" s="21"/>
      <c r="K22" s="21"/>
      <c r="L22" s="21"/>
      <c r="M22" s="21"/>
    </row>
    <row r="23" spans="1:13" x14ac:dyDescent="0.2">
      <c r="A23" s="115" t="s">
        <v>220</v>
      </c>
      <c r="B23" s="120"/>
      <c r="C23" s="21"/>
      <c r="D23" s="21"/>
      <c r="E23" s="21"/>
      <c r="F23" s="21"/>
      <c r="G23" s="21"/>
      <c r="H23" s="21">
        <f>F23+G23</f>
        <v>0</v>
      </c>
      <c r="I23" s="21"/>
      <c r="J23" s="21"/>
      <c r="K23" s="21"/>
      <c r="L23" s="21"/>
      <c r="M23" s="21"/>
    </row>
    <row r="24" spans="1:13" x14ac:dyDescent="0.2">
      <c r="A24" s="115" t="s">
        <v>185</v>
      </c>
      <c r="B24" s="120"/>
      <c r="C24" s="21"/>
      <c r="D24" s="21"/>
      <c r="E24" s="21">
        <v>376546</v>
      </c>
      <c r="F24" s="21">
        <f>SUM(C24:E24)</f>
        <v>376546</v>
      </c>
      <c r="G24" s="21"/>
      <c r="H24" s="21">
        <f>F24+G24</f>
        <v>376546</v>
      </c>
      <c r="I24" s="21"/>
      <c r="J24" s="21">
        <f>H24-ОПУ!N32</f>
        <v>6392</v>
      </c>
      <c r="K24" s="21"/>
      <c r="L24" s="21"/>
      <c r="M24" s="21"/>
    </row>
    <row r="25" spans="1:13" x14ac:dyDescent="0.2">
      <c r="A25" s="113" t="s">
        <v>221</v>
      </c>
      <c r="B25" s="120"/>
      <c r="C25" s="22"/>
      <c r="D25" s="22">
        <f>SUM(D23:D24)</f>
        <v>0</v>
      </c>
      <c r="E25" s="22">
        <f>E24+E23</f>
        <v>376546</v>
      </c>
      <c r="F25" s="22">
        <f>SUM(C25:E25)</f>
        <v>376546</v>
      </c>
      <c r="G25" s="22">
        <f>G24</f>
        <v>0</v>
      </c>
      <c r="H25" s="22">
        <f>F25+G25</f>
        <v>376546</v>
      </c>
      <c r="I25" s="21"/>
      <c r="J25" s="21">
        <f>H25-ОПУ!N36</f>
        <v>0</v>
      </c>
      <c r="K25" s="21"/>
      <c r="L25" s="21"/>
      <c r="M25" s="21"/>
    </row>
    <row r="26" spans="1:13" x14ac:dyDescent="0.2">
      <c r="A26" s="136" t="s">
        <v>222</v>
      </c>
      <c r="B26" s="120"/>
      <c r="C26" s="21"/>
      <c r="D26" s="21"/>
      <c r="E26" s="21"/>
      <c r="F26" s="21"/>
      <c r="G26" s="21">
        <v>-1202</v>
      </c>
      <c r="H26" s="21">
        <f>F26+G26</f>
        <v>-1202</v>
      </c>
      <c r="I26" s="21"/>
      <c r="J26" s="21"/>
      <c r="K26" s="21"/>
      <c r="L26" s="21"/>
      <c r="M26" s="21"/>
    </row>
    <row r="27" spans="1:13" x14ac:dyDescent="0.2">
      <c r="A27" s="116" t="s">
        <v>223</v>
      </c>
      <c r="B27" s="120"/>
      <c r="C27" s="21"/>
      <c r="D27" s="21"/>
      <c r="E27" s="21"/>
      <c r="F27" s="21">
        <f>SUM(C27:E27)</f>
        <v>0</v>
      </c>
      <c r="G27" s="21">
        <v>-23894</v>
      </c>
      <c r="H27" s="21">
        <f>SUM(F27:G27)</f>
        <v>-23894</v>
      </c>
      <c r="I27" s="21"/>
      <c r="J27" s="21"/>
      <c r="K27" s="21"/>
      <c r="L27" s="21"/>
      <c r="M27" s="21"/>
    </row>
    <row r="28" spans="1:13" x14ac:dyDescent="0.2">
      <c r="A28" s="113" t="s">
        <v>233</v>
      </c>
      <c r="B28" s="120"/>
      <c r="C28" s="22">
        <f>SUM(C22:C26)</f>
        <v>1254281</v>
      </c>
      <c r="D28" s="22">
        <f>D22+D25</f>
        <v>8406</v>
      </c>
      <c r="E28" s="22">
        <f>E22+E25+E27</f>
        <v>5663407</v>
      </c>
      <c r="F28" s="22">
        <f>F22+F25+F27</f>
        <v>6926094</v>
      </c>
      <c r="G28" s="22">
        <f>G22+G25+G26+G23+G27</f>
        <v>0</v>
      </c>
      <c r="H28" s="22">
        <f>SUM(F28:G28)</f>
        <v>6926094</v>
      </c>
      <c r="I28" s="21"/>
      <c r="J28" s="21"/>
      <c r="K28" s="21"/>
      <c r="L28" s="21"/>
      <c r="M28" s="21"/>
    </row>
    <row r="29" spans="1:13" x14ac:dyDescent="0.2">
      <c r="A29" s="113"/>
      <c r="B29" s="120"/>
      <c r="C29" s="22"/>
      <c r="D29" s="22"/>
      <c r="E29" s="22"/>
      <c r="F29" s="22"/>
      <c r="G29" s="22"/>
      <c r="H29" s="22"/>
      <c r="I29" s="21"/>
      <c r="J29" s="21"/>
      <c r="K29" s="21"/>
      <c r="L29" s="21"/>
      <c r="M29" s="21"/>
    </row>
    <row r="30" spans="1:13" x14ac:dyDescent="0.2">
      <c r="A30" s="113"/>
      <c r="B30" s="120"/>
      <c r="C30" s="22"/>
      <c r="D30" s="22"/>
      <c r="E30" s="22"/>
      <c r="F30" s="22"/>
      <c r="G30" s="22"/>
      <c r="H30" s="22"/>
      <c r="I30" s="21"/>
      <c r="J30" s="21"/>
      <c r="K30" s="21"/>
      <c r="L30" s="21"/>
      <c r="M30" s="21"/>
    </row>
    <row r="31" spans="1:13" x14ac:dyDescent="0.2">
      <c r="A31" s="113"/>
      <c r="B31" s="120"/>
      <c r="C31" s="22"/>
      <c r="D31" s="22"/>
      <c r="E31" s="22"/>
      <c r="F31" s="22"/>
      <c r="G31" s="22"/>
      <c r="H31" s="22"/>
      <c r="I31" s="21"/>
      <c r="J31" s="21"/>
      <c r="K31" s="21"/>
      <c r="L31" s="21"/>
      <c r="M31" s="21"/>
    </row>
    <row r="32" spans="1:13" x14ac:dyDescent="0.2">
      <c r="A32" s="113"/>
      <c r="B32" s="120"/>
      <c r="C32" s="22"/>
      <c r="D32" s="22"/>
      <c r="E32" s="22"/>
      <c r="F32" s="22"/>
      <c r="G32" s="22"/>
      <c r="H32" s="22"/>
      <c r="I32" s="21"/>
      <c r="J32" s="21"/>
      <c r="K32" s="21"/>
      <c r="L32" s="21"/>
      <c r="M32" s="21"/>
    </row>
    <row r="33" spans="1:13" x14ac:dyDescent="0.2">
      <c r="A33" s="4" t="s">
        <v>486</v>
      </c>
      <c r="B33" s="4"/>
      <c r="C33" s="4"/>
      <c r="D33" s="4" t="s">
        <v>487</v>
      </c>
      <c r="E33" s="22"/>
      <c r="F33" s="22"/>
      <c r="G33" s="22"/>
      <c r="H33" s="22"/>
      <c r="I33" s="21"/>
      <c r="J33" s="21"/>
      <c r="K33" s="21"/>
      <c r="L33" s="21"/>
      <c r="M33" s="21"/>
    </row>
    <row r="34" spans="1:13" x14ac:dyDescent="0.2">
      <c r="A34" s="4"/>
      <c r="B34" s="4"/>
      <c r="C34" s="4"/>
      <c r="D34" s="4"/>
      <c r="E34" s="22"/>
      <c r="F34" s="22"/>
      <c r="G34" s="22"/>
      <c r="H34" s="22"/>
      <c r="I34" s="21"/>
      <c r="J34" s="21"/>
      <c r="K34" s="21"/>
      <c r="L34" s="21"/>
      <c r="M34" s="21"/>
    </row>
    <row r="35" spans="1:13" x14ac:dyDescent="0.2">
      <c r="A35" s="4" t="s">
        <v>488</v>
      </c>
      <c r="B35" s="4"/>
      <c r="C35" s="4"/>
      <c r="D35" s="4" t="s">
        <v>489</v>
      </c>
      <c r="E35" s="21"/>
      <c r="F35" s="21"/>
      <c r="G35" s="21"/>
      <c r="H35" s="21"/>
      <c r="I35" s="21"/>
      <c r="J35" s="21"/>
      <c r="K35" s="21"/>
      <c r="L35" s="21"/>
      <c r="M35" s="21"/>
    </row>
    <row r="36" spans="1:13" x14ac:dyDescent="0.2">
      <c r="A36" s="113"/>
      <c r="B36" s="1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1:13" x14ac:dyDescent="0.2">
      <c r="H37" s="4"/>
      <c r="I37" s="4"/>
      <c r="J37" s="4"/>
      <c r="K37" s="4"/>
      <c r="L37" s="4"/>
      <c r="M37" s="4"/>
    </row>
    <row r="38" spans="1:13" x14ac:dyDescent="0.2">
      <c r="F38" s="4"/>
      <c r="G38" s="4"/>
      <c r="H38" s="4"/>
      <c r="I38" s="4"/>
      <c r="J38" s="4"/>
      <c r="K38" s="4"/>
      <c r="L38" s="4"/>
      <c r="M38" s="4"/>
    </row>
    <row r="39" spans="1:13" x14ac:dyDescent="0.2">
      <c r="E39" s="122"/>
    </row>
    <row r="40" spans="1:13" s="118" customFormat="1" x14ac:dyDescent="0.2">
      <c r="E40" s="125"/>
    </row>
    <row r="41" spans="1:13" x14ac:dyDescent="0.2">
      <c r="C41" s="124"/>
    </row>
    <row r="42" spans="1:13" s="118" customFormat="1" x14ac:dyDescent="0.2">
      <c r="C42" s="123"/>
    </row>
    <row r="43" spans="1:13" x14ac:dyDescent="0.2">
      <c r="C43" s="124"/>
    </row>
    <row r="44" spans="1:13" x14ac:dyDescent="0.2">
      <c r="C44" s="124"/>
      <c r="E44" s="122"/>
    </row>
    <row r="45" spans="1:13" x14ac:dyDescent="0.2">
      <c r="C45" s="124"/>
    </row>
    <row r="46" spans="1:13" s="118" customFormat="1" x14ac:dyDescent="0.2">
      <c r="C46" s="123"/>
      <c r="E46" s="125"/>
    </row>
    <row r="47" spans="1:13" x14ac:dyDescent="0.2">
      <c r="C47" s="124"/>
      <c r="E47" s="122"/>
    </row>
    <row r="48" spans="1:13" x14ac:dyDescent="0.2">
      <c r="C48" s="124"/>
      <c r="E48" s="121"/>
    </row>
    <row r="49" spans="3:4" x14ac:dyDescent="0.2">
      <c r="C49" s="124"/>
    </row>
    <row r="50" spans="3:4" x14ac:dyDescent="0.2">
      <c r="C50" s="126"/>
    </row>
    <row r="54" spans="3:4" x14ac:dyDescent="0.2">
      <c r="C54" s="122"/>
    </row>
    <row r="55" spans="3:4" x14ac:dyDescent="0.2">
      <c r="C55" s="124"/>
      <c r="D55" s="124"/>
    </row>
    <row r="56" spans="3:4" x14ac:dyDescent="0.2">
      <c r="C56" s="124"/>
      <c r="D56" s="124"/>
    </row>
  </sheetData>
  <sheetProtection password="CC3B" sheet="1" objects="1" scenarios="1" selectLockedCells="1" selectUnlockedCells="1"/>
  <mergeCells count="4">
    <mergeCell ref="A8:A9"/>
    <mergeCell ref="C8:F8"/>
    <mergeCell ref="G8:G9"/>
    <mergeCell ref="H8:H9"/>
  </mergeCells>
  <pageMargins left="0.78740157480314965" right="0.78740157480314965" top="0.98425196850393704" bottom="0.78740157480314965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1"/>
  <sheetViews>
    <sheetView tabSelected="1" topLeftCell="A49" zoomScaleNormal="100" workbookViewId="0">
      <selection activeCell="A74" sqref="A74"/>
    </sheetView>
  </sheetViews>
  <sheetFormatPr defaultRowHeight="12.75" outlineLevelCol="1" x14ac:dyDescent="0.2"/>
  <cols>
    <col min="1" max="1" width="49.85546875" style="129" customWidth="1"/>
    <col min="2" max="2" width="6" style="129" hidden="1" customWidth="1"/>
    <col min="3" max="3" width="17.85546875" style="117" hidden="1" customWidth="1" outlineLevel="1"/>
    <col min="4" max="4" width="13.85546875" style="117" hidden="1" customWidth="1" outlineLevel="1"/>
    <col min="5" max="5" width="13.7109375" style="129" hidden="1" customWidth="1" outlineLevel="1"/>
    <col min="6" max="6" width="14.42578125" style="129" hidden="1" customWidth="1" outlineLevel="1"/>
    <col min="7" max="8" width="15.7109375" style="117" hidden="1" customWidth="1" outlineLevel="1"/>
    <col min="9" max="9" width="15.140625" style="129" customWidth="1" collapsed="1"/>
    <col min="10" max="10" width="15.140625" style="129" customWidth="1"/>
    <col min="11" max="11" width="8.42578125" style="129" hidden="1" customWidth="1"/>
    <col min="12" max="12" width="16.140625" style="129" hidden="1" customWidth="1"/>
    <col min="13" max="13" width="17.140625" style="129" hidden="1" customWidth="1"/>
    <col min="14" max="17" width="0" style="129" hidden="1" customWidth="1"/>
    <col min="18" max="255" width="9.140625" style="129"/>
    <col min="256" max="256" width="2.5703125" style="129" customWidth="1"/>
    <col min="257" max="257" width="49.85546875" style="129" customWidth="1"/>
    <col min="258" max="258" width="19.85546875" style="129" customWidth="1"/>
    <col min="259" max="259" width="0" style="129" hidden="1" customWidth="1"/>
    <col min="260" max="260" width="17.85546875" style="129" customWidth="1"/>
    <col min="261" max="265" width="0" style="129" hidden="1" customWidth="1"/>
    <col min="266" max="266" width="19.42578125" style="129" customWidth="1"/>
    <col min="267" max="267" width="8.42578125" style="129" customWidth="1"/>
    <col min="268" max="268" width="16.140625" style="129" customWidth="1"/>
    <col min="269" max="269" width="17.140625" style="129" customWidth="1"/>
    <col min="270" max="511" width="9.140625" style="129"/>
    <col min="512" max="512" width="2.5703125" style="129" customWidth="1"/>
    <col min="513" max="513" width="49.85546875" style="129" customWidth="1"/>
    <col min="514" max="514" width="19.85546875" style="129" customWidth="1"/>
    <col min="515" max="515" width="0" style="129" hidden="1" customWidth="1"/>
    <col min="516" max="516" width="17.85546875" style="129" customWidth="1"/>
    <col min="517" max="521" width="0" style="129" hidden="1" customWidth="1"/>
    <col min="522" max="522" width="19.42578125" style="129" customWidth="1"/>
    <col min="523" max="523" width="8.42578125" style="129" customWidth="1"/>
    <col min="524" max="524" width="16.140625" style="129" customWidth="1"/>
    <col min="525" max="525" width="17.140625" style="129" customWidth="1"/>
    <col min="526" max="767" width="9.140625" style="129"/>
    <col min="768" max="768" width="2.5703125" style="129" customWidth="1"/>
    <col min="769" max="769" width="49.85546875" style="129" customWidth="1"/>
    <col min="770" max="770" width="19.85546875" style="129" customWidth="1"/>
    <col min="771" max="771" width="0" style="129" hidden="1" customWidth="1"/>
    <col min="772" max="772" width="17.85546875" style="129" customWidth="1"/>
    <col min="773" max="777" width="0" style="129" hidden="1" customWidth="1"/>
    <col min="778" max="778" width="19.42578125" style="129" customWidth="1"/>
    <col min="779" max="779" width="8.42578125" style="129" customWidth="1"/>
    <col min="780" max="780" width="16.140625" style="129" customWidth="1"/>
    <col min="781" max="781" width="17.140625" style="129" customWidth="1"/>
    <col min="782" max="1023" width="9.140625" style="129"/>
    <col min="1024" max="1024" width="2.5703125" style="129" customWidth="1"/>
    <col min="1025" max="1025" width="49.85546875" style="129" customWidth="1"/>
    <col min="1026" max="1026" width="19.85546875" style="129" customWidth="1"/>
    <col min="1027" max="1027" width="0" style="129" hidden="1" customWidth="1"/>
    <col min="1028" max="1028" width="17.85546875" style="129" customWidth="1"/>
    <col min="1029" max="1033" width="0" style="129" hidden="1" customWidth="1"/>
    <col min="1034" max="1034" width="19.42578125" style="129" customWidth="1"/>
    <col min="1035" max="1035" width="8.42578125" style="129" customWidth="1"/>
    <col min="1036" max="1036" width="16.140625" style="129" customWidth="1"/>
    <col min="1037" max="1037" width="17.140625" style="129" customWidth="1"/>
    <col min="1038" max="1279" width="9.140625" style="129"/>
    <col min="1280" max="1280" width="2.5703125" style="129" customWidth="1"/>
    <col min="1281" max="1281" width="49.85546875" style="129" customWidth="1"/>
    <col min="1282" max="1282" width="19.85546875" style="129" customWidth="1"/>
    <col min="1283" max="1283" width="0" style="129" hidden="1" customWidth="1"/>
    <col min="1284" max="1284" width="17.85546875" style="129" customWidth="1"/>
    <col min="1285" max="1289" width="0" style="129" hidden="1" customWidth="1"/>
    <col min="1290" max="1290" width="19.42578125" style="129" customWidth="1"/>
    <col min="1291" max="1291" width="8.42578125" style="129" customWidth="1"/>
    <col min="1292" max="1292" width="16.140625" style="129" customWidth="1"/>
    <col min="1293" max="1293" width="17.140625" style="129" customWidth="1"/>
    <col min="1294" max="1535" width="9.140625" style="129"/>
    <col min="1536" max="1536" width="2.5703125" style="129" customWidth="1"/>
    <col min="1537" max="1537" width="49.85546875" style="129" customWidth="1"/>
    <col min="1538" max="1538" width="19.85546875" style="129" customWidth="1"/>
    <col min="1539" max="1539" width="0" style="129" hidden="1" customWidth="1"/>
    <col min="1540" max="1540" width="17.85546875" style="129" customWidth="1"/>
    <col min="1541" max="1545" width="0" style="129" hidden="1" customWidth="1"/>
    <col min="1546" max="1546" width="19.42578125" style="129" customWidth="1"/>
    <col min="1547" max="1547" width="8.42578125" style="129" customWidth="1"/>
    <col min="1548" max="1548" width="16.140625" style="129" customWidth="1"/>
    <col min="1549" max="1549" width="17.140625" style="129" customWidth="1"/>
    <col min="1550" max="1791" width="9.140625" style="129"/>
    <col min="1792" max="1792" width="2.5703125" style="129" customWidth="1"/>
    <col min="1793" max="1793" width="49.85546875" style="129" customWidth="1"/>
    <col min="1794" max="1794" width="19.85546875" style="129" customWidth="1"/>
    <col min="1795" max="1795" width="0" style="129" hidden="1" customWidth="1"/>
    <col min="1796" max="1796" width="17.85546875" style="129" customWidth="1"/>
    <col min="1797" max="1801" width="0" style="129" hidden="1" customWidth="1"/>
    <col min="1802" max="1802" width="19.42578125" style="129" customWidth="1"/>
    <col min="1803" max="1803" width="8.42578125" style="129" customWidth="1"/>
    <col min="1804" max="1804" width="16.140625" style="129" customWidth="1"/>
    <col min="1805" max="1805" width="17.140625" style="129" customWidth="1"/>
    <col min="1806" max="2047" width="9.140625" style="129"/>
    <col min="2048" max="2048" width="2.5703125" style="129" customWidth="1"/>
    <col min="2049" max="2049" width="49.85546875" style="129" customWidth="1"/>
    <col min="2050" max="2050" width="19.85546875" style="129" customWidth="1"/>
    <col min="2051" max="2051" width="0" style="129" hidden="1" customWidth="1"/>
    <col min="2052" max="2052" width="17.85546875" style="129" customWidth="1"/>
    <col min="2053" max="2057" width="0" style="129" hidden="1" customWidth="1"/>
    <col min="2058" max="2058" width="19.42578125" style="129" customWidth="1"/>
    <col min="2059" max="2059" width="8.42578125" style="129" customWidth="1"/>
    <col min="2060" max="2060" width="16.140625" style="129" customWidth="1"/>
    <col min="2061" max="2061" width="17.140625" style="129" customWidth="1"/>
    <col min="2062" max="2303" width="9.140625" style="129"/>
    <col min="2304" max="2304" width="2.5703125" style="129" customWidth="1"/>
    <col min="2305" max="2305" width="49.85546875" style="129" customWidth="1"/>
    <col min="2306" max="2306" width="19.85546875" style="129" customWidth="1"/>
    <col min="2307" max="2307" width="0" style="129" hidden="1" customWidth="1"/>
    <col min="2308" max="2308" width="17.85546875" style="129" customWidth="1"/>
    <col min="2309" max="2313" width="0" style="129" hidden="1" customWidth="1"/>
    <col min="2314" max="2314" width="19.42578125" style="129" customWidth="1"/>
    <col min="2315" max="2315" width="8.42578125" style="129" customWidth="1"/>
    <col min="2316" max="2316" width="16.140625" style="129" customWidth="1"/>
    <col min="2317" max="2317" width="17.140625" style="129" customWidth="1"/>
    <col min="2318" max="2559" width="9.140625" style="129"/>
    <col min="2560" max="2560" width="2.5703125" style="129" customWidth="1"/>
    <col min="2561" max="2561" width="49.85546875" style="129" customWidth="1"/>
    <col min="2562" max="2562" width="19.85546875" style="129" customWidth="1"/>
    <col min="2563" max="2563" width="0" style="129" hidden="1" customWidth="1"/>
    <col min="2564" max="2564" width="17.85546875" style="129" customWidth="1"/>
    <col min="2565" max="2569" width="0" style="129" hidden="1" customWidth="1"/>
    <col min="2570" max="2570" width="19.42578125" style="129" customWidth="1"/>
    <col min="2571" max="2571" width="8.42578125" style="129" customWidth="1"/>
    <col min="2572" max="2572" width="16.140625" style="129" customWidth="1"/>
    <col min="2573" max="2573" width="17.140625" style="129" customWidth="1"/>
    <col min="2574" max="2815" width="9.140625" style="129"/>
    <col min="2816" max="2816" width="2.5703125" style="129" customWidth="1"/>
    <col min="2817" max="2817" width="49.85546875" style="129" customWidth="1"/>
    <col min="2818" max="2818" width="19.85546875" style="129" customWidth="1"/>
    <col min="2819" max="2819" width="0" style="129" hidden="1" customWidth="1"/>
    <col min="2820" max="2820" width="17.85546875" style="129" customWidth="1"/>
    <col min="2821" max="2825" width="0" style="129" hidden="1" customWidth="1"/>
    <col min="2826" max="2826" width="19.42578125" style="129" customWidth="1"/>
    <col min="2827" max="2827" width="8.42578125" style="129" customWidth="1"/>
    <col min="2828" max="2828" width="16.140625" style="129" customWidth="1"/>
    <col min="2829" max="2829" width="17.140625" style="129" customWidth="1"/>
    <col min="2830" max="3071" width="9.140625" style="129"/>
    <col min="3072" max="3072" width="2.5703125" style="129" customWidth="1"/>
    <col min="3073" max="3073" width="49.85546875" style="129" customWidth="1"/>
    <col min="3074" max="3074" width="19.85546875" style="129" customWidth="1"/>
    <col min="3075" max="3075" width="0" style="129" hidden="1" customWidth="1"/>
    <col min="3076" max="3076" width="17.85546875" style="129" customWidth="1"/>
    <col min="3077" max="3081" width="0" style="129" hidden="1" customWidth="1"/>
    <col min="3082" max="3082" width="19.42578125" style="129" customWidth="1"/>
    <col min="3083" max="3083" width="8.42578125" style="129" customWidth="1"/>
    <col min="3084" max="3084" width="16.140625" style="129" customWidth="1"/>
    <col min="3085" max="3085" width="17.140625" style="129" customWidth="1"/>
    <col min="3086" max="3327" width="9.140625" style="129"/>
    <col min="3328" max="3328" width="2.5703125" style="129" customWidth="1"/>
    <col min="3329" max="3329" width="49.85546875" style="129" customWidth="1"/>
    <col min="3330" max="3330" width="19.85546875" style="129" customWidth="1"/>
    <col min="3331" max="3331" width="0" style="129" hidden="1" customWidth="1"/>
    <col min="3332" max="3332" width="17.85546875" style="129" customWidth="1"/>
    <col min="3333" max="3337" width="0" style="129" hidden="1" customWidth="1"/>
    <col min="3338" max="3338" width="19.42578125" style="129" customWidth="1"/>
    <col min="3339" max="3339" width="8.42578125" style="129" customWidth="1"/>
    <col min="3340" max="3340" width="16.140625" style="129" customWidth="1"/>
    <col min="3341" max="3341" width="17.140625" style="129" customWidth="1"/>
    <col min="3342" max="3583" width="9.140625" style="129"/>
    <col min="3584" max="3584" width="2.5703125" style="129" customWidth="1"/>
    <col min="3585" max="3585" width="49.85546875" style="129" customWidth="1"/>
    <col min="3586" max="3586" width="19.85546875" style="129" customWidth="1"/>
    <col min="3587" max="3587" width="0" style="129" hidden="1" customWidth="1"/>
    <col min="3588" max="3588" width="17.85546875" style="129" customWidth="1"/>
    <col min="3589" max="3593" width="0" style="129" hidden="1" customWidth="1"/>
    <col min="3594" max="3594" width="19.42578125" style="129" customWidth="1"/>
    <col min="3595" max="3595" width="8.42578125" style="129" customWidth="1"/>
    <col min="3596" max="3596" width="16.140625" style="129" customWidth="1"/>
    <col min="3597" max="3597" width="17.140625" style="129" customWidth="1"/>
    <col min="3598" max="3839" width="9.140625" style="129"/>
    <col min="3840" max="3840" width="2.5703125" style="129" customWidth="1"/>
    <col min="3841" max="3841" width="49.85546875" style="129" customWidth="1"/>
    <col min="3842" max="3842" width="19.85546875" style="129" customWidth="1"/>
    <col min="3843" max="3843" width="0" style="129" hidden="1" customWidth="1"/>
    <col min="3844" max="3844" width="17.85546875" style="129" customWidth="1"/>
    <col min="3845" max="3849" width="0" style="129" hidden="1" customWidth="1"/>
    <col min="3850" max="3850" width="19.42578125" style="129" customWidth="1"/>
    <col min="3851" max="3851" width="8.42578125" style="129" customWidth="1"/>
    <col min="3852" max="3852" width="16.140625" style="129" customWidth="1"/>
    <col min="3853" max="3853" width="17.140625" style="129" customWidth="1"/>
    <col min="3854" max="4095" width="9.140625" style="129"/>
    <col min="4096" max="4096" width="2.5703125" style="129" customWidth="1"/>
    <col min="4097" max="4097" width="49.85546875" style="129" customWidth="1"/>
    <col min="4098" max="4098" width="19.85546875" style="129" customWidth="1"/>
    <col min="4099" max="4099" width="0" style="129" hidden="1" customWidth="1"/>
    <col min="4100" max="4100" width="17.85546875" style="129" customWidth="1"/>
    <col min="4101" max="4105" width="0" style="129" hidden="1" customWidth="1"/>
    <col min="4106" max="4106" width="19.42578125" style="129" customWidth="1"/>
    <col min="4107" max="4107" width="8.42578125" style="129" customWidth="1"/>
    <col min="4108" max="4108" width="16.140625" style="129" customWidth="1"/>
    <col min="4109" max="4109" width="17.140625" style="129" customWidth="1"/>
    <col min="4110" max="4351" width="9.140625" style="129"/>
    <col min="4352" max="4352" width="2.5703125" style="129" customWidth="1"/>
    <col min="4353" max="4353" width="49.85546875" style="129" customWidth="1"/>
    <col min="4354" max="4354" width="19.85546875" style="129" customWidth="1"/>
    <col min="4355" max="4355" width="0" style="129" hidden="1" customWidth="1"/>
    <col min="4356" max="4356" width="17.85546875" style="129" customWidth="1"/>
    <col min="4357" max="4361" width="0" style="129" hidden="1" customWidth="1"/>
    <col min="4362" max="4362" width="19.42578125" style="129" customWidth="1"/>
    <col min="4363" max="4363" width="8.42578125" style="129" customWidth="1"/>
    <col min="4364" max="4364" width="16.140625" style="129" customWidth="1"/>
    <col min="4365" max="4365" width="17.140625" style="129" customWidth="1"/>
    <col min="4366" max="4607" width="9.140625" style="129"/>
    <col min="4608" max="4608" width="2.5703125" style="129" customWidth="1"/>
    <col min="4609" max="4609" width="49.85546875" style="129" customWidth="1"/>
    <col min="4610" max="4610" width="19.85546875" style="129" customWidth="1"/>
    <col min="4611" max="4611" width="0" style="129" hidden="1" customWidth="1"/>
    <col min="4612" max="4612" width="17.85546875" style="129" customWidth="1"/>
    <col min="4613" max="4617" width="0" style="129" hidden="1" customWidth="1"/>
    <col min="4618" max="4618" width="19.42578125" style="129" customWidth="1"/>
    <col min="4619" max="4619" width="8.42578125" style="129" customWidth="1"/>
    <col min="4620" max="4620" width="16.140625" style="129" customWidth="1"/>
    <col min="4621" max="4621" width="17.140625" style="129" customWidth="1"/>
    <col min="4622" max="4863" width="9.140625" style="129"/>
    <col min="4864" max="4864" width="2.5703125" style="129" customWidth="1"/>
    <col min="4865" max="4865" width="49.85546875" style="129" customWidth="1"/>
    <col min="4866" max="4866" width="19.85546875" style="129" customWidth="1"/>
    <col min="4867" max="4867" width="0" style="129" hidden="1" customWidth="1"/>
    <col min="4868" max="4868" width="17.85546875" style="129" customWidth="1"/>
    <col min="4869" max="4873" width="0" style="129" hidden="1" customWidth="1"/>
    <col min="4874" max="4874" width="19.42578125" style="129" customWidth="1"/>
    <col min="4875" max="4875" width="8.42578125" style="129" customWidth="1"/>
    <col min="4876" max="4876" width="16.140625" style="129" customWidth="1"/>
    <col min="4877" max="4877" width="17.140625" style="129" customWidth="1"/>
    <col min="4878" max="5119" width="9.140625" style="129"/>
    <col min="5120" max="5120" width="2.5703125" style="129" customWidth="1"/>
    <col min="5121" max="5121" width="49.85546875" style="129" customWidth="1"/>
    <col min="5122" max="5122" width="19.85546875" style="129" customWidth="1"/>
    <col min="5123" max="5123" width="0" style="129" hidden="1" customWidth="1"/>
    <col min="5124" max="5124" width="17.85546875" style="129" customWidth="1"/>
    <col min="5125" max="5129" width="0" style="129" hidden="1" customWidth="1"/>
    <col min="5130" max="5130" width="19.42578125" style="129" customWidth="1"/>
    <col min="5131" max="5131" width="8.42578125" style="129" customWidth="1"/>
    <col min="5132" max="5132" width="16.140625" style="129" customWidth="1"/>
    <col min="5133" max="5133" width="17.140625" style="129" customWidth="1"/>
    <col min="5134" max="5375" width="9.140625" style="129"/>
    <col min="5376" max="5376" width="2.5703125" style="129" customWidth="1"/>
    <col min="5377" max="5377" width="49.85546875" style="129" customWidth="1"/>
    <col min="5378" max="5378" width="19.85546875" style="129" customWidth="1"/>
    <col min="5379" max="5379" width="0" style="129" hidden="1" customWidth="1"/>
    <col min="5380" max="5380" width="17.85546875" style="129" customWidth="1"/>
    <col min="5381" max="5385" width="0" style="129" hidden="1" customWidth="1"/>
    <col min="5386" max="5386" width="19.42578125" style="129" customWidth="1"/>
    <col min="5387" max="5387" width="8.42578125" style="129" customWidth="1"/>
    <col min="5388" max="5388" width="16.140625" style="129" customWidth="1"/>
    <col min="5389" max="5389" width="17.140625" style="129" customWidth="1"/>
    <col min="5390" max="5631" width="9.140625" style="129"/>
    <col min="5632" max="5632" width="2.5703125" style="129" customWidth="1"/>
    <col min="5633" max="5633" width="49.85546875" style="129" customWidth="1"/>
    <col min="5634" max="5634" width="19.85546875" style="129" customWidth="1"/>
    <col min="5635" max="5635" width="0" style="129" hidden="1" customWidth="1"/>
    <col min="5636" max="5636" width="17.85546875" style="129" customWidth="1"/>
    <col min="5637" max="5641" width="0" style="129" hidden="1" customWidth="1"/>
    <col min="5642" max="5642" width="19.42578125" style="129" customWidth="1"/>
    <col min="5643" max="5643" width="8.42578125" style="129" customWidth="1"/>
    <col min="5644" max="5644" width="16.140625" style="129" customWidth="1"/>
    <col min="5645" max="5645" width="17.140625" style="129" customWidth="1"/>
    <col min="5646" max="5887" width="9.140625" style="129"/>
    <col min="5888" max="5888" width="2.5703125" style="129" customWidth="1"/>
    <col min="5889" max="5889" width="49.85546875" style="129" customWidth="1"/>
    <col min="5890" max="5890" width="19.85546875" style="129" customWidth="1"/>
    <col min="5891" max="5891" width="0" style="129" hidden="1" customWidth="1"/>
    <col min="5892" max="5892" width="17.85546875" style="129" customWidth="1"/>
    <col min="5893" max="5897" width="0" style="129" hidden="1" customWidth="1"/>
    <col min="5898" max="5898" width="19.42578125" style="129" customWidth="1"/>
    <col min="5899" max="5899" width="8.42578125" style="129" customWidth="1"/>
    <col min="5900" max="5900" width="16.140625" style="129" customWidth="1"/>
    <col min="5901" max="5901" width="17.140625" style="129" customWidth="1"/>
    <col min="5902" max="6143" width="9.140625" style="129"/>
    <col min="6144" max="6144" width="2.5703125" style="129" customWidth="1"/>
    <col min="6145" max="6145" width="49.85546875" style="129" customWidth="1"/>
    <col min="6146" max="6146" width="19.85546875" style="129" customWidth="1"/>
    <col min="6147" max="6147" width="0" style="129" hidden="1" customWidth="1"/>
    <col min="6148" max="6148" width="17.85546875" style="129" customWidth="1"/>
    <col min="6149" max="6153" width="0" style="129" hidden="1" customWidth="1"/>
    <col min="6154" max="6154" width="19.42578125" style="129" customWidth="1"/>
    <col min="6155" max="6155" width="8.42578125" style="129" customWidth="1"/>
    <col min="6156" max="6156" width="16.140625" style="129" customWidth="1"/>
    <col min="6157" max="6157" width="17.140625" style="129" customWidth="1"/>
    <col min="6158" max="6399" width="9.140625" style="129"/>
    <col min="6400" max="6400" width="2.5703125" style="129" customWidth="1"/>
    <col min="6401" max="6401" width="49.85546875" style="129" customWidth="1"/>
    <col min="6402" max="6402" width="19.85546875" style="129" customWidth="1"/>
    <col min="6403" max="6403" width="0" style="129" hidden="1" customWidth="1"/>
    <col min="6404" max="6404" width="17.85546875" style="129" customWidth="1"/>
    <col min="6405" max="6409" width="0" style="129" hidden="1" customWidth="1"/>
    <col min="6410" max="6410" width="19.42578125" style="129" customWidth="1"/>
    <col min="6411" max="6411" width="8.42578125" style="129" customWidth="1"/>
    <col min="6412" max="6412" width="16.140625" style="129" customWidth="1"/>
    <col min="6413" max="6413" width="17.140625" style="129" customWidth="1"/>
    <col min="6414" max="6655" width="9.140625" style="129"/>
    <col min="6656" max="6656" width="2.5703125" style="129" customWidth="1"/>
    <col min="6657" max="6657" width="49.85546875" style="129" customWidth="1"/>
    <col min="6658" max="6658" width="19.85546875" style="129" customWidth="1"/>
    <col min="6659" max="6659" width="0" style="129" hidden="1" customWidth="1"/>
    <col min="6660" max="6660" width="17.85546875" style="129" customWidth="1"/>
    <col min="6661" max="6665" width="0" style="129" hidden="1" customWidth="1"/>
    <col min="6666" max="6666" width="19.42578125" style="129" customWidth="1"/>
    <col min="6667" max="6667" width="8.42578125" style="129" customWidth="1"/>
    <col min="6668" max="6668" width="16.140625" style="129" customWidth="1"/>
    <col min="6669" max="6669" width="17.140625" style="129" customWidth="1"/>
    <col min="6670" max="6911" width="9.140625" style="129"/>
    <col min="6912" max="6912" width="2.5703125" style="129" customWidth="1"/>
    <col min="6913" max="6913" width="49.85546875" style="129" customWidth="1"/>
    <col min="6914" max="6914" width="19.85546875" style="129" customWidth="1"/>
    <col min="6915" max="6915" width="0" style="129" hidden="1" customWidth="1"/>
    <col min="6916" max="6916" width="17.85546875" style="129" customWidth="1"/>
    <col min="6917" max="6921" width="0" style="129" hidden="1" customWidth="1"/>
    <col min="6922" max="6922" width="19.42578125" style="129" customWidth="1"/>
    <col min="6923" max="6923" width="8.42578125" style="129" customWidth="1"/>
    <col min="6924" max="6924" width="16.140625" style="129" customWidth="1"/>
    <col min="6925" max="6925" width="17.140625" style="129" customWidth="1"/>
    <col min="6926" max="7167" width="9.140625" style="129"/>
    <col min="7168" max="7168" width="2.5703125" style="129" customWidth="1"/>
    <col min="7169" max="7169" width="49.85546875" style="129" customWidth="1"/>
    <col min="7170" max="7170" width="19.85546875" style="129" customWidth="1"/>
    <col min="7171" max="7171" width="0" style="129" hidden="1" customWidth="1"/>
    <col min="7172" max="7172" width="17.85546875" style="129" customWidth="1"/>
    <col min="7173" max="7177" width="0" style="129" hidden="1" customWidth="1"/>
    <col min="7178" max="7178" width="19.42578125" style="129" customWidth="1"/>
    <col min="7179" max="7179" width="8.42578125" style="129" customWidth="1"/>
    <col min="7180" max="7180" width="16.140625" style="129" customWidth="1"/>
    <col min="7181" max="7181" width="17.140625" style="129" customWidth="1"/>
    <col min="7182" max="7423" width="9.140625" style="129"/>
    <col min="7424" max="7424" width="2.5703125" style="129" customWidth="1"/>
    <col min="7425" max="7425" width="49.85546875" style="129" customWidth="1"/>
    <col min="7426" max="7426" width="19.85546875" style="129" customWidth="1"/>
    <col min="7427" max="7427" width="0" style="129" hidden="1" customWidth="1"/>
    <col min="7428" max="7428" width="17.85546875" style="129" customWidth="1"/>
    <col min="7429" max="7433" width="0" style="129" hidden="1" customWidth="1"/>
    <col min="7434" max="7434" width="19.42578125" style="129" customWidth="1"/>
    <col min="7435" max="7435" width="8.42578125" style="129" customWidth="1"/>
    <col min="7436" max="7436" width="16.140625" style="129" customWidth="1"/>
    <col min="7437" max="7437" width="17.140625" style="129" customWidth="1"/>
    <col min="7438" max="7679" width="9.140625" style="129"/>
    <col min="7680" max="7680" width="2.5703125" style="129" customWidth="1"/>
    <col min="7681" max="7681" width="49.85546875" style="129" customWidth="1"/>
    <col min="7682" max="7682" width="19.85546875" style="129" customWidth="1"/>
    <col min="7683" max="7683" width="0" style="129" hidden="1" customWidth="1"/>
    <col min="7684" max="7684" width="17.85546875" style="129" customWidth="1"/>
    <col min="7685" max="7689" width="0" style="129" hidden="1" customWidth="1"/>
    <col min="7690" max="7690" width="19.42578125" style="129" customWidth="1"/>
    <col min="7691" max="7691" width="8.42578125" style="129" customWidth="1"/>
    <col min="7692" max="7692" width="16.140625" style="129" customWidth="1"/>
    <col min="7693" max="7693" width="17.140625" style="129" customWidth="1"/>
    <col min="7694" max="7935" width="9.140625" style="129"/>
    <col min="7936" max="7936" width="2.5703125" style="129" customWidth="1"/>
    <col min="7937" max="7937" width="49.85546875" style="129" customWidth="1"/>
    <col min="7938" max="7938" width="19.85546875" style="129" customWidth="1"/>
    <col min="7939" max="7939" width="0" style="129" hidden="1" customWidth="1"/>
    <col min="7940" max="7940" width="17.85546875" style="129" customWidth="1"/>
    <col min="7941" max="7945" width="0" style="129" hidden="1" customWidth="1"/>
    <col min="7946" max="7946" width="19.42578125" style="129" customWidth="1"/>
    <col min="7947" max="7947" width="8.42578125" style="129" customWidth="1"/>
    <col min="7948" max="7948" width="16.140625" style="129" customWidth="1"/>
    <col min="7949" max="7949" width="17.140625" style="129" customWidth="1"/>
    <col min="7950" max="8191" width="9.140625" style="129"/>
    <col min="8192" max="8192" width="2.5703125" style="129" customWidth="1"/>
    <col min="8193" max="8193" width="49.85546875" style="129" customWidth="1"/>
    <col min="8194" max="8194" width="19.85546875" style="129" customWidth="1"/>
    <col min="8195" max="8195" width="0" style="129" hidden="1" customWidth="1"/>
    <col min="8196" max="8196" width="17.85546875" style="129" customWidth="1"/>
    <col min="8197" max="8201" width="0" style="129" hidden="1" customWidth="1"/>
    <col min="8202" max="8202" width="19.42578125" style="129" customWidth="1"/>
    <col min="8203" max="8203" width="8.42578125" style="129" customWidth="1"/>
    <col min="8204" max="8204" width="16.140625" style="129" customWidth="1"/>
    <col min="8205" max="8205" width="17.140625" style="129" customWidth="1"/>
    <col min="8206" max="8447" width="9.140625" style="129"/>
    <col min="8448" max="8448" width="2.5703125" style="129" customWidth="1"/>
    <col min="8449" max="8449" width="49.85546875" style="129" customWidth="1"/>
    <col min="8450" max="8450" width="19.85546875" style="129" customWidth="1"/>
    <col min="8451" max="8451" width="0" style="129" hidden="1" customWidth="1"/>
    <col min="8452" max="8452" width="17.85546875" style="129" customWidth="1"/>
    <col min="8453" max="8457" width="0" style="129" hidden="1" customWidth="1"/>
    <col min="8458" max="8458" width="19.42578125" style="129" customWidth="1"/>
    <col min="8459" max="8459" width="8.42578125" style="129" customWidth="1"/>
    <col min="8460" max="8460" width="16.140625" style="129" customWidth="1"/>
    <col min="8461" max="8461" width="17.140625" style="129" customWidth="1"/>
    <col min="8462" max="8703" width="9.140625" style="129"/>
    <col min="8704" max="8704" width="2.5703125" style="129" customWidth="1"/>
    <col min="8705" max="8705" width="49.85546875" style="129" customWidth="1"/>
    <col min="8706" max="8706" width="19.85546875" style="129" customWidth="1"/>
    <col min="8707" max="8707" width="0" style="129" hidden="1" customWidth="1"/>
    <col min="8708" max="8708" width="17.85546875" style="129" customWidth="1"/>
    <col min="8709" max="8713" width="0" style="129" hidden="1" customWidth="1"/>
    <col min="8714" max="8714" width="19.42578125" style="129" customWidth="1"/>
    <col min="8715" max="8715" width="8.42578125" style="129" customWidth="1"/>
    <col min="8716" max="8716" width="16.140625" style="129" customWidth="1"/>
    <col min="8717" max="8717" width="17.140625" style="129" customWidth="1"/>
    <col min="8718" max="8959" width="9.140625" style="129"/>
    <col min="8960" max="8960" width="2.5703125" style="129" customWidth="1"/>
    <col min="8961" max="8961" width="49.85546875" style="129" customWidth="1"/>
    <col min="8962" max="8962" width="19.85546875" style="129" customWidth="1"/>
    <col min="8963" max="8963" width="0" style="129" hidden="1" customWidth="1"/>
    <col min="8964" max="8964" width="17.85546875" style="129" customWidth="1"/>
    <col min="8965" max="8969" width="0" style="129" hidden="1" customWidth="1"/>
    <col min="8970" max="8970" width="19.42578125" style="129" customWidth="1"/>
    <col min="8971" max="8971" width="8.42578125" style="129" customWidth="1"/>
    <col min="8972" max="8972" width="16.140625" style="129" customWidth="1"/>
    <col min="8973" max="8973" width="17.140625" style="129" customWidth="1"/>
    <col min="8974" max="9215" width="9.140625" style="129"/>
    <col min="9216" max="9216" width="2.5703125" style="129" customWidth="1"/>
    <col min="9217" max="9217" width="49.85546875" style="129" customWidth="1"/>
    <col min="9218" max="9218" width="19.85546875" style="129" customWidth="1"/>
    <col min="9219" max="9219" width="0" style="129" hidden="1" customWidth="1"/>
    <col min="9220" max="9220" width="17.85546875" style="129" customWidth="1"/>
    <col min="9221" max="9225" width="0" style="129" hidden="1" customWidth="1"/>
    <col min="9226" max="9226" width="19.42578125" style="129" customWidth="1"/>
    <col min="9227" max="9227" width="8.42578125" style="129" customWidth="1"/>
    <col min="9228" max="9228" width="16.140625" style="129" customWidth="1"/>
    <col min="9229" max="9229" width="17.140625" style="129" customWidth="1"/>
    <col min="9230" max="9471" width="9.140625" style="129"/>
    <col min="9472" max="9472" width="2.5703125" style="129" customWidth="1"/>
    <col min="9473" max="9473" width="49.85546875" style="129" customWidth="1"/>
    <col min="9474" max="9474" width="19.85546875" style="129" customWidth="1"/>
    <col min="9475" max="9475" width="0" style="129" hidden="1" customWidth="1"/>
    <col min="9476" max="9476" width="17.85546875" style="129" customWidth="1"/>
    <col min="9477" max="9481" width="0" style="129" hidden="1" customWidth="1"/>
    <col min="9482" max="9482" width="19.42578125" style="129" customWidth="1"/>
    <col min="9483" max="9483" width="8.42578125" style="129" customWidth="1"/>
    <col min="9484" max="9484" width="16.140625" style="129" customWidth="1"/>
    <col min="9485" max="9485" width="17.140625" style="129" customWidth="1"/>
    <col min="9486" max="9727" width="9.140625" style="129"/>
    <col min="9728" max="9728" width="2.5703125" style="129" customWidth="1"/>
    <col min="9729" max="9729" width="49.85546875" style="129" customWidth="1"/>
    <col min="9730" max="9730" width="19.85546875" style="129" customWidth="1"/>
    <col min="9731" max="9731" width="0" style="129" hidden="1" customWidth="1"/>
    <col min="9732" max="9732" width="17.85546875" style="129" customWidth="1"/>
    <col min="9733" max="9737" width="0" style="129" hidden="1" customWidth="1"/>
    <col min="9738" max="9738" width="19.42578125" style="129" customWidth="1"/>
    <col min="9739" max="9739" width="8.42578125" style="129" customWidth="1"/>
    <col min="9740" max="9740" width="16.140625" style="129" customWidth="1"/>
    <col min="9741" max="9741" width="17.140625" style="129" customWidth="1"/>
    <col min="9742" max="9983" width="9.140625" style="129"/>
    <col min="9984" max="9984" width="2.5703125" style="129" customWidth="1"/>
    <col min="9985" max="9985" width="49.85546875" style="129" customWidth="1"/>
    <col min="9986" max="9986" width="19.85546875" style="129" customWidth="1"/>
    <col min="9987" max="9987" width="0" style="129" hidden="1" customWidth="1"/>
    <col min="9988" max="9988" width="17.85546875" style="129" customWidth="1"/>
    <col min="9989" max="9993" width="0" style="129" hidden="1" customWidth="1"/>
    <col min="9994" max="9994" width="19.42578125" style="129" customWidth="1"/>
    <col min="9995" max="9995" width="8.42578125" style="129" customWidth="1"/>
    <col min="9996" max="9996" width="16.140625" style="129" customWidth="1"/>
    <col min="9997" max="9997" width="17.140625" style="129" customWidth="1"/>
    <col min="9998" max="10239" width="9.140625" style="129"/>
    <col min="10240" max="10240" width="2.5703125" style="129" customWidth="1"/>
    <col min="10241" max="10241" width="49.85546875" style="129" customWidth="1"/>
    <col min="10242" max="10242" width="19.85546875" style="129" customWidth="1"/>
    <col min="10243" max="10243" width="0" style="129" hidden="1" customWidth="1"/>
    <col min="10244" max="10244" width="17.85546875" style="129" customWidth="1"/>
    <col min="10245" max="10249" width="0" style="129" hidden="1" customWidth="1"/>
    <col min="10250" max="10250" width="19.42578125" style="129" customWidth="1"/>
    <col min="10251" max="10251" width="8.42578125" style="129" customWidth="1"/>
    <col min="10252" max="10252" width="16.140625" style="129" customWidth="1"/>
    <col min="10253" max="10253" width="17.140625" style="129" customWidth="1"/>
    <col min="10254" max="10495" width="9.140625" style="129"/>
    <col min="10496" max="10496" width="2.5703125" style="129" customWidth="1"/>
    <col min="10497" max="10497" width="49.85546875" style="129" customWidth="1"/>
    <col min="10498" max="10498" width="19.85546875" style="129" customWidth="1"/>
    <col min="10499" max="10499" width="0" style="129" hidden="1" customWidth="1"/>
    <col min="10500" max="10500" width="17.85546875" style="129" customWidth="1"/>
    <col min="10501" max="10505" width="0" style="129" hidden="1" customWidth="1"/>
    <col min="10506" max="10506" width="19.42578125" style="129" customWidth="1"/>
    <col min="10507" max="10507" width="8.42578125" style="129" customWidth="1"/>
    <col min="10508" max="10508" width="16.140625" style="129" customWidth="1"/>
    <col min="10509" max="10509" width="17.140625" style="129" customWidth="1"/>
    <col min="10510" max="10751" width="9.140625" style="129"/>
    <col min="10752" max="10752" width="2.5703125" style="129" customWidth="1"/>
    <col min="10753" max="10753" width="49.85546875" style="129" customWidth="1"/>
    <col min="10754" max="10754" width="19.85546875" style="129" customWidth="1"/>
    <col min="10755" max="10755" width="0" style="129" hidden="1" customWidth="1"/>
    <col min="10756" max="10756" width="17.85546875" style="129" customWidth="1"/>
    <col min="10757" max="10761" width="0" style="129" hidden="1" customWidth="1"/>
    <col min="10762" max="10762" width="19.42578125" style="129" customWidth="1"/>
    <col min="10763" max="10763" width="8.42578125" style="129" customWidth="1"/>
    <col min="10764" max="10764" width="16.140625" style="129" customWidth="1"/>
    <col min="10765" max="10765" width="17.140625" style="129" customWidth="1"/>
    <col min="10766" max="11007" width="9.140625" style="129"/>
    <col min="11008" max="11008" width="2.5703125" style="129" customWidth="1"/>
    <col min="11009" max="11009" width="49.85546875" style="129" customWidth="1"/>
    <col min="11010" max="11010" width="19.85546875" style="129" customWidth="1"/>
    <col min="11011" max="11011" width="0" style="129" hidden="1" customWidth="1"/>
    <col min="11012" max="11012" width="17.85546875" style="129" customWidth="1"/>
    <col min="11013" max="11017" width="0" style="129" hidden="1" customWidth="1"/>
    <col min="11018" max="11018" width="19.42578125" style="129" customWidth="1"/>
    <col min="11019" max="11019" width="8.42578125" style="129" customWidth="1"/>
    <col min="11020" max="11020" width="16.140625" style="129" customWidth="1"/>
    <col min="11021" max="11021" width="17.140625" style="129" customWidth="1"/>
    <col min="11022" max="11263" width="9.140625" style="129"/>
    <col min="11264" max="11264" width="2.5703125" style="129" customWidth="1"/>
    <col min="11265" max="11265" width="49.85546875" style="129" customWidth="1"/>
    <col min="11266" max="11266" width="19.85546875" style="129" customWidth="1"/>
    <col min="11267" max="11267" width="0" style="129" hidden="1" customWidth="1"/>
    <col min="11268" max="11268" width="17.85546875" style="129" customWidth="1"/>
    <col min="11269" max="11273" width="0" style="129" hidden="1" customWidth="1"/>
    <col min="11274" max="11274" width="19.42578125" style="129" customWidth="1"/>
    <col min="11275" max="11275" width="8.42578125" style="129" customWidth="1"/>
    <col min="11276" max="11276" width="16.140625" style="129" customWidth="1"/>
    <col min="11277" max="11277" width="17.140625" style="129" customWidth="1"/>
    <col min="11278" max="11519" width="9.140625" style="129"/>
    <col min="11520" max="11520" width="2.5703125" style="129" customWidth="1"/>
    <col min="11521" max="11521" width="49.85546875" style="129" customWidth="1"/>
    <col min="11522" max="11522" width="19.85546875" style="129" customWidth="1"/>
    <col min="11523" max="11523" width="0" style="129" hidden="1" customWidth="1"/>
    <col min="11524" max="11524" width="17.85546875" style="129" customWidth="1"/>
    <col min="11525" max="11529" width="0" style="129" hidden="1" customWidth="1"/>
    <col min="11530" max="11530" width="19.42578125" style="129" customWidth="1"/>
    <col min="11531" max="11531" width="8.42578125" style="129" customWidth="1"/>
    <col min="11532" max="11532" width="16.140625" style="129" customWidth="1"/>
    <col min="11533" max="11533" width="17.140625" style="129" customWidth="1"/>
    <col min="11534" max="11775" width="9.140625" style="129"/>
    <col min="11776" max="11776" width="2.5703125" style="129" customWidth="1"/>
    <col min="11777" max="11777" width="49.85546875" style="129" customWidth="1"/>
    <col min="11778" max="11778" width="19.85546875" style="129" customWidth="1"/>
    <col min="11779" max="11779" width="0" style="129" hidden="1" customWidth="1"/>
    <col min="11780" max="11780" width="17.85546875" style="129" customWidth="1"/>
    <col min="11781" max="11785" width="0" style="129" hidden="1" customWidth="1"/>
    <col min="11786" max="11786" width="19.42578125" style="129" customWidth="1"/>
    <col min="11787" max="11787" width="8.42578125" style="129" customWidth="1"/>
    <col min="11788" max="11788" width="16.140625" style="129" customWidth="1"/>
    <col min="11789" max="11789" width="17.140625" style="129" customWidth="1"/>
    <col min="11790" max="12031" width="9.140625" style="129"/>
    <col min="12032" max="12032" width="2.5703125" style="129" customWidth="1"/>
    <col min="12033" max="12033" width="49.85546875" style="129" customWidth="1"/>
    <col min="12034" max="12034" width="19.85546875" style="129" customWidth="1"/>
    <col min="12035" max="12035" width="0" style="129" hidden="1" customWidth="1"/>
    <col min="12036" max="12036" width="17.85546875" style="129" customWidth="1"/>
    <col min="12037" max="12041" width="0" style="129" hidden="1" customWidth="1"/>
    <col min="12042" max="12042" width="19.42578125" style="129" customWidth="1"/>
    <col min="12043" max="12043" width="8.42578125" style="129" customWidth="1"/>
    <col min="12044" max="12044" width="16.140625" style="129" customWidth="1"/>
    <col min="12045" max="12045" width="17.140625" style="129" customWidth="1"/>
    <col min="12046" max="12287" width="9.140625" style="129"/>
    <col min="12288" max="12288" width="2.5703125" style="129" customWidth="1"/>
    <col min="12289" max="12289" width="49.85546875" style="129" customWidth="1"/>
    <col min="12290" max="12290" width="19.85546875" style="129" customWidth="1"/>
    <col min="12291" max="12291" width="0" style="129" hidden="1" customWidth="1"/>
    <col min="12292" max="12292" width="17.85546875" style="129" customWidth="1"/>
    <col min="12293" max="12297" width="0" style="129" hidden="1" customWidth="1"/>
    <col min="12298" max="12298" width="19.42578125" style="129" customWidth="1"/>
    <col min="12299" max="12299" width="8.42578125" style="129" customWidth="1"/>
    <col min="12300" max="12300" width="16.140625" style="129" customWidth="1"/>
    <col min="12301" max="12301" width="17.140625" style="129" customWidth="1"/>
    <col min="12302" max="12543" width="9.140625" style="129"/>
    <col min="12544" max="12544" width="2.5703125" style="129" customWidth="1"/>
    <col min="12545" max="12545" width="49.85546875" style="129" customWidth="1"/>
    <col min="12546" max="12546" width="19.85546875" style="129" customWidth="1"/>
    <col min="12547" max="12547" width="0" style="129" hidden="1" customWidth="1"/>
    <col min="12548" max="12548" width="17.85546875" style="129" customWidth="1"/>
    <col min="12549" max="12553" width="0" style="129" hidden="1" customWidth="1"/>
    <col min="12554" max="12554" width="19.42578125" style="129" customWidth="1"/>
    <col min="12555" max="12555" width="8.42578125" style="129" customWidth="1"/>
    <col min="12556" max="12556" width="16.140625" style="129" customWidth="1"/>
    <col min="12557" max="12557" width="17.140625" style="129" customWidth="1"/>
    <col min="12558" max="12799" width="9.140625" style="129"/>
    <col min="12800" max="12800" width="2.5703125" style="129" customWidth="1"/>
    <col min="12801" max="12801" width="49.85546875" style="129" customWidth="1"/>
    <col min="12802" max="12802" width="19.85546875" style="129" customWidth="1"/>
    <col min="12803" max="12803" width="0" style="129" hidden="1" customWidth="1"/>
    <col min="12804" max="12804" width="17.85546875" style="129" customWidth="1"/>
    <col min="12805" max="12809" width="0" style="129" hidden="1" customWidth="1"/>
    <col min="12810" max="12810" width="19.42578125" style="129" customWidth="1"/>
    <col min="12811" max="12811" width="8.42578125" style="129" customWidth="1"/>
    <col min="12812" max="12812" width="16.140625" style="129" customWidth="1"/>
    <col min="12813" max="12813" width="17.140625" style="129" customWidth="1"/>
    <col min="12814" max="13055" width="9.140625" style="129"/>
    <col min="13056" max="13056" width="2.5703125" style="129" customWidth="1"/>
    <col min="13057" max="13057" width="49.85546875" style="129" customWidth="1"/>
    <col min="13058" max="13058" width="19.85546875" style="129" customWidth="1"/>
    <col min="13059" max="13059" width="0" style="129" hidden="1" customWidth="1"/>
    <col min="13060" max="13060" width="17.85546875" style="129" customWidth="1"/>
    <col min="13061" max="13065" width="0" style="129" hidden="1" customWidth="1"/>
    <col min="13066" max="13066" width="19.42578125" style="129" customWidth="1"/>
    <col min="13067" max="13067" width="8.42578125" style="129" customWidth="1"/>
    <col min="13068" max="13068" width="16.140625" style="129" customWidth="1"/>
    <col min="13069" max="13069" width="17.140625" style="129" customWidth="1"/>
    <col min="13070" max="13311" width="9.140625" style="129"/>
    <col min="13312" max="13312" width="2.5703125" style="129" customWidth="1"/>
    <col min="13313" max="13313" width="49.85546875" style="129" customWidth="1"/>
    <col min="13314" max="13314" width="19.85546875" style="129" customWidth="1"/>
    <col min="13315" max="13315" width="0" style="129" hidden="1" customWidth="1"/>
    <col min="13316" max="13316" width="17.85546875" style="129" customWidth="1"/>
    <col min="13317" max="13321" width="0" style="129" hidden="1" customWidth="1"/>
    <col min="13322" max="13322" width="19.42578125" style="129" customWidth="1"/>
    <col min="13323" max="13323" width="8.42578125" style="129" customWidth="1"/>
    <col min="13324" max="13324" width="16.140625" style="129" customWidth="1"/>
    <col min="13325" max="13325" width="17.140625" style="129" customWidth="1"/>
    <col min="13326" max="13567" width="9.140625" style="129"/>
    <col min="13568" max="13568" width="2.5703125" style="129" customWidth="1"/>
    <col min="13569" max="13569" width="49.85546875" style="129" customWidth="1"/>
    <col min="13570" max="13570" width="19.85546875" style="129" customWidth="1"/>
    <col min="13571" max="13571" width="0" style="129" hidden="1" customWidth="1"/>
    <col min="13572" max="13572" width="17.85546875" style="129" customWidth="1"/>
    <col min="13573" max="13577" width="0" style="129" hidden="1" customWidth="1"/>
    <col min="13578" max="13578" width="19.42578125" style="129" customWidth="1"/>
    <col min="13579" max="13579" width="8.42578125" style="129" customWidth="1"/>
    <col min="13580" max="13580" width="16.140625" style="129" customWidth="1"/>
    <col min="13581" max="13581" width="17.140625" style="129" customWidth="1"/>
    <col min="13582" max="13823" width="9.140625" style="129"/>
    <col min="13824" max="13824" width="2.5703125" style="129" customWidth="1"/>
    <col min="13825" max="13825" width="49.85546875" style="129" customWidth="1"/>
    <col min="13826" max="13826" width="19.85546875" style="129" customWidth="1"/>
    <col min="13827" max="13827" width="0" style="129" hidden="1" customWidth="1"/>
    <col min="13828" max="13828" width="17.85546875" style="129" customWidth="1"/>
    <col min="13829" max="13833" width="0" style="129" hidden="1" customWidth="1"/>
    <col min="13834" max="13834" width="19.42578125" style="129" customWidth="1"/>
    <col min="13835" max="13835" width="8.42578125" style="129" customWidth="1"/>
    <col min="13836" max="13836" width="16.140625" style="129" customWidth="1"/>
    <col min="13837" max="13837" width="17.140625" style="129" customWidth="1"/>
    <col min="13838" max="14079" width="9.140625" style="129"/>
    <col min="14080" max="14080" width="2.5703125" style="129" customWidth="1"/>
    <col min="14081" max="14081" width="49.85546875" style="129" customWidth="1"/>
    <col min="14082" max="14082" width="19.85546875" style="129" customWidth="1"/>
    <col min="14083" max="14083" width="0" style="129" hidden="1" customWidth="1"/>
    <col min="14084" max="14084" width="17.85546875" style="129" customWidth="1"/>
    <col min="14085" max="14089" width="0" style="129" hidden="1" customWidth="1"/>
    <col min="14090" max="14090" width="19.42578125" style="129" customWidth="1"/>
    <col min="14091" max="14091" width="8.42578125" style="129" customWidth="1"/>
    <col min="14092" max="14092" width="16.140625" style="129" customWidth="1"/>
    <col min="14093" max="14093" width="17.140625" style="129" customWidth="1"/>
    <col min="14094" max="14335" width="9.140625" style="129"/>
    <col min="14336" max="14336" width="2.5703125" style="129" customWidth="1"/>
    <col min="14337" max="14337" width="49.85546875" style="129" customWidth="1"/>
    <col min="14338" max="14338" width="19.85546875" style="129" customWidth="1"/>
    <col min="14339" max="14339" width="0" style="129" hidden="1" customWidth="1"/>
    <col min="14340" max="14340" width="17.85546875" style="129" customWidth="1"/>
    <col min="14341" max="14345" width="0" style="129" hidden="1" customWidth="1"/>
    <col min="14346" max="14346" width="19.42578125" style="129" customWidth="1"/>
    <col min="14347" max="14347" width="8.42578125" style="129" customWidth="1"/>
    <col min="14348" max="14348" width="16.140625" style="129" customWidth="1"/>
    <col min="14349" max="14349" width="17.140625" style="129" customWidth="1"/>
    <col min="14350" max="14591" width="9.140625" style="129"/>
    <col min="14592" max="14592" width="2.5703125" style="129" customWidth="1"/>
    <col min="14593" max="14593" width="49.85546875" style="129" customWidth="1"/>
    <col min="14594" max="14594" width="19.85546875" style="129" customWidth="1"/>
    <col min="14595" max="14595" width="0" style="129" hidden="1" customWidth="1"/>
    <col min="14596" max="14596" width="17.85546875" style="129" customWidth="1"/>
    <col min="14597" max="14601" width="0" style="129" hidden="1" customWidth="1"/>
    <col min="14602" max="14602" width="19.42578125" style="129" customWidth="1"/>
    <col min="14603" max="14603" width="8.42578125" style="129" customWidth="1"/>
    <col min="14604" max="14604" width="16.140625" style="129" customWidth="1"/>
    <col min="14605" max="14605" width="17.140625" style="129" customWidth="1"/>
    <col min="14606" max="14847" width="9.140625" style="129"/>
    <col min="14848" max="14848" width="2.5703125" style="129" customWidth="1"/>
    <col min="14849" max="14849" width="49.85546875" style="129" customWidth="1"/>
    <col min="14850" max="14850" width="19.85546875" style="129" customWidth="1"/>
    <col min="14851" max="14851" width="0" style="129" hidden="1" customWidth="1"/>
    <col min="14852" max="14852" width="17.85546875" style="129" customWidth="1"/>
    <col min="14853" max="14857" width="0" style="129" hidden="1" customWidth="1"/>
    <col min="14858" max="14858" width="19.42578125" style="129" customWidth="1"/>
    <col min="14859" max="14859" width="8.42578125" style="129" customWidth="1"/>
    <col min="14860" max="14860" width="16.140625" style="129" customWidth="1"/>
    <col min="14861" max="14861" width="17.140625" style="129" customWidth="1"/>
    <col min="14862" max="15103" width="9.140625" style="129"/>
    <col min="15104" max="15104" width="2.5703125" style="129" customWidth="1"/>
    <col min="15105" max="15105" width="49.85546875" style="129" customWidth="1"/>
    <col min="15106" max="15106" width="19.85546875" style="129" customWidth="1"/>
    <col min="15107" max="15107" width="0" style="129" hidden="1" customWidth="1"/>
    <col min="15108" max="15108" width="17.85546875" style="129" customWidth="1"/>
    <col min="15109" max="15113" width="0" style="129" hidden="1" customWidth="1"/>
    <col min="15114" max="15114" width="19.42578125" style="129" customWidth="1"/>
    <col min="15115" max="15115" width="8.42578125" style="129" customWidth="1"/>
    <col min="15116" max="15116" width="16.140625" style="129" customWidth="1"/>
    <col min="15117" max="15117" width="17.140625" style="129" customWidth="1"/>
    <col min="15118" max="15359" width="9.140625" style="129"/>
    <col min="15360" max="15360" width="2.5703125" style="129" customWidth="1"/>
    <col min="15361" max="15361" width="49.85546875" style="129" customWidth="1"/>
    <col min="15362" max="15362" width="19.85546875" style="129" customWidth="1"/>
    <col min="15363" max="15363" width="0" style="129" hidden="1" customWidth="1"/>
    <col min="15364" max="15364" width="17.85546875" style="129" customWidth="1"/>
    <col min="15365" max="15369" width="0" style="129" hidden="1" customWidth="1"/>
    <col min="15370" max="15370" width="19.42578125" style="129" customWidth="1"/>
    <col min="15371" max="15371" width="8.42578125" style="129" customWidth="1"/>
    <col min="15372" max="15372" width="16.140625" style="129" customWidth="1"/>
    <col min="15373" max="15373" width="17.140625" style="129" customWidth="1"/>
    <col min="15374" max="15615" width="9.140625" style="129"/>
    <col min="15616" max="15616" width="2.5703125" style="129" customWidth="1"/>
    <col min="15617" max="15617" width="49.85546875" style="129" customWidth="1"/>
    <col min="15618" max="15618" width="19.85546875" style="129" customWidth="1"/>
    <col min="15619" max="15619" width="0" style="129" hidden="1" customWidth="1"/>
    <col min="15620" max="15620" width="17.85546875" style="129" customWidth="1"/>
    <col min="15621" max="15625" width="0" style="129" hidden="1" customWidth="1"/>
    <col min="15626" max="15626" width="19.42578125" style="129" customWidth="1"/>
    <col min="15627" max="15627" width="8.42578125" style="129" customWidth="1"/>
    <col min="15628" max="15628" width="16.140625" style="129" customWidth="1"/>
    <col min="15629" max="15629" width="17.140625" style="129" customWidth="1"/>
    <col min="15630" max="15871" width="9.140625" style="129"/>
    <col min="15872" max="15872" width="2.5703125" style="129" customWidth="1"/>
    <col min="15873" max="15873" width="49.85546875" style="129" customWidth="1"/>
    <col min="15874" max="15874" width="19.85546875" style="129" customWidth="1"/>
    <col min="15875" max="15875" width="0" style="129" hidden="1" customWidth="1"/>
    <col min="15876" max="15876" width="17.85546875" style="129" customWidth="1"/>
    <col min="15877" max="15881" width="0" style="129" hidden="1" customWidth="1"/>
    <col min="15882" max="15882" width="19.42578125" style="129" customWidth="1"/>
    <col min="15883" max="15883" width="8.42578125" style="129" customWidth="1"/>
    <col min="15884" max="15884" width="16.140625" style="129" customWidth="1"/>
    <col min="15885" max="15885" width="17.140625" style="129" customWidth="1"/>
    <col min="15886" max="16127" width="9.140625" style="129"/>
    <col min="16128" max="16128" width="2.5703125" style="129" customWidth="1"/>
    <col min="16129" max="16129" width="49.85546875" style="129" customWidth="1"/>
    <col min="16130" max="16130" width="19.85546875" style="129" customWidth="1"/>
    <col min="16131" max="16131" width="0" style="129" hidden="1" customWidth="1"/>
    <col min="16132" max="16132" width="17.85546875" style="129" customWidth="1"/>
    <col min="16133" max="16137" width="0" style="129" hidden="1" customWidth="1"/>
    <col min="16138" max="16138" width="19.42578125" style="129" customWidth="1"/>
    <col min="16139" max="16139" width="8.42578125" style="129" customWidth="1"/>
    <col min="16140" max="16140" width="16.140625" style="129" customWidth="1"/>
    <col min="16141" max="16141" width="17.140625" style="129" customWidth="1"/>
    <col min="16142" max="16384" width="9.140625" style="129"/>
  </cols>
  <sheetData>
    <row r="1" spans="1:13" x14ac:dyDescent="0.2">
      <c r="A1" s="111" t="s">
        <v>212</v>
      </c>
      <c r="B1" s="112"/>
      <c r="C1" s="112"/>
      <c r="D1" s="112"/>
    </row>
    <row r="2" spans="1:13" x14ac:dyDescent="0.2">
      <c r="A2" s="111" t="s">
        <v>224</v>
      </c>
      <c r="B2" s="112"/>
      <c r="C2" s="112"/>
      <c r="D2" s="112"/>
    </row>
    <row r="4" spans="1:13" ht="12.75" customHeight="1" x14ac:dyDescent="0.2">
      <c r="A4" s="181" t="s">
        <v>297</v>
      </c>
      <c r="B4" s="179"/>
      <c r="C4" s="179"/>
      <c r="D4" s="151"/>
    </row>
    <row r="5" spans="1:13" ht="14.25" x14ac:dyDescent="0.2">
      <c r="A5" s="182" t="s">
        <v>298</v>
      </c>
      <c r="B5" s="180"/>
      <c r="C5" s="180"/>
      <c r="D5" s="151"/>
    </row>
    <row r="6" spans="1:13" x14ac:dyDescent="0.2">
      <c r="A6" s="151" t="s">
        <v>296</v>
      </c>
      <c r="B6" s="151"/>
      <c r="C6" s="151"/>
      <c r="D6" s="151"/>
    </row>
    <row r="7" spans="1:13" s="145" customFormat="1" x14ac:dyDescent="0.2">
      <c r="C7" s="255"/>
      <c r="D7" s="255"/>
      <c r="E7" s="255"/>
      <c r="G7" s="120"/>
      <c r="H7" s="120"/>
      <c r="I7" s="163" t="s">
        <v>284</v>
      </c>
      <c r="J7" s="163"/>
    </row>
    <row r="8" spans="1:13" s="145" customFormat="1" ht="28.5" customHeight="1" x14ac:dyDescent="0.25">
      <c r="A8" s="164" t="s">
        <v>238</v>
      </c>
      <c r="B8" s="152" t="s">
        <v>239</v>
      </c>
      <c r="C8" s="146" t="s">
        <v>240</v>
      </c>
      <c r="D8" s="13" t="s">
        <v>194</v>
      </c>
      <c r="E8" s="13" t="s">
        <v>195</v>
      </c>
      <c r="F8" s="147"/>
      <c r="G8" s="147"/>
      <c r="H8" s="147"/>
      <c r="I8" s="146" t="s">
        <v>295</v>
      </c>
      <c r="J8" s="146" t="s">
        <v>480</v>
      </c>
      <c r="K8" s="153"/>
    </row>
    <row r="9" spans="1:13" s="145" customFormat="1" ht="15" customHeight="1" thickBot="1" x14ac:dyDescent="0.25">
      <c r="A9" s="154" t="s">
        <v>241</v>
      </c>
      <c r="B9" s="154"/>
      <c r="C9" s="155"/>
      <c r="D9" s="120"/>
      <c r="G9" s="120"/>
      <c r="H9" s="120"/>
      <c r="I9" s="155"/>
      <c r="J9" s="155"/>
      <c r="K9" s="156"/>
    </row>
    <row r="10" spans="1:13" s="145" customFormat="1" ht="15" customHeight="1" x14ac:dyDescent="0.2">
      <c r="A10" s="154" t="s">
        <v>242</v>
      </c>
      <c r="B10" s="154"/>
      <c r="C10" s="22">
        <f>C12+C13</f>
        <v>1124093</v>
      </c>
      <c r="D10" s="22">
        <f t="shared" ref="D10:H10" si="0">D12+D13</f>
        <v>2842</v>
      </c>
      <c r="E10" s="22">
        <f t="shared" si="0"/>
        <v>16714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>I12+I13</f>
        <v>1143649</v>
      </c>
      <c r="J10" s="22">
        <f>J12+J13</f>
        <v>294389</v>
      </c>
      <c r="K10" s="156"/>
      <c r="L10" s="158">
        <v>1088882707.1199999</v>
      </c>
      <c r="M10" s="145" t="s">
        <v>246</v>
      </c>
    </row>
    <row r="11" spans="1:13" s="145" customFormat="1" ht="15" customHeight="1" x14ac:dyDescent="0.2">
      <c r="A11" s="130" t="s">
        <v>243</v>
      </c>
      <c r="B11" s="130"/>
      <c r="C11" s="157"/>
      <c r="D11" s="21"/>
      <c r="E11" s="21"/>
      <c r="F11" s="21"/>
      <c r="G11" s="21"/>
      <c r="H11" s="21"/>
      <c r="I11" s="21"/>
      <c r="J11" s="21"/>
      <c r="K11" s="156"/>
      <c r="L11" s="160">
        <f>4538746+405991</f>
        <v>4944737</v>
      </c>
      <c r="M11" s="145" t="s">
        <v>248</v>
      </c>
    </row>
    <row r="12" spans="1:13" s="145" customFormat="1" ht="15" customHeight="1" x14ac:dyDescent="0.2">
      <c r="A12" s="130" t="s">
        <v>244</v>
      </c>
      <c r="B12" s="130"/>
      <c r="C12" s="148">
        <v>25452</v>
      </c>
      <c r="D12" s="21"/>
      <c r="E12" s="21">
        <f>ROUND(ОСВ!C283/1000,0)</f>
        <v>630</v>
      </c>
      <c r="F12" s="21"/>
      <c r="G12" s="21"/>
      <c r="H12" s="21"/>
      <c r="I12" s="21">
        <f>SUM(C12:H12)</f>
        <v>26082</v>
      </c>
      <c r="J12" s="21">
        <v>233061</v>
      </c>
      <c r="K12" s="156"/>
      <c r="L12" s="160">
        <v>762161</v>
      </c>
      <c r="M12" s="145" t="s">
        <v>249</v>
      </c>
    </row>
    <row r="13" spans="1:13" s="145" customFormat="1" ht="15" customHeight="1" thickBot="1" x14ac:dyDescent="0.25">
      <c r="A13" s="130" t="s">
        <v>245</v>
      </c>
      <c r="B13" s="130"/>
      <c r="C13" s="150">
        <v>1098641</v>
      </c>
      <c r="D13" s="21">
        <f>ROUND((ОСВ!B232+ОСВ!C262+ОСВ!C271)/1000,0)</f>
        <v>2842</v>
      </c>
      <c r="E13" s="21">
        <f>ROUND((ОСВ!C284+ОСВ!C297)/1000,0)+15</f>
        <v>16084</v>
      </c>
      <c r="F13" s="21"/>
      <c r="G13" s="21"/>
      <c r="H13" s="21"/>
      <c r="I13" s="21">
        <f>SUM(C13:H13)</f>
        <v>1117567</v>
      </c>
      <c r="J13" s="21">
        <v>61328</v>
      </c>
      <c r="K13" s="156"/>
      <c r="L13" s="149">
        <f>SUM(L10:L12)</f>
        <v>1094589605.1199999</v>
      </c>
      <c r="M13" s="148">
        <f>C13-L13/1000</f>
        <v>4051.3948800000362</v>
      </c>
    </row>
    <row r="14" spans="1:13" s="145" customFormat="1" ht="15" customHeight="1" x14ac:dyDescent="0.2">
      <c r="A14" s="154" t="s">
        <v>247</v>
      </c>
      <c r="B14" s="154"/>
      <c r="C14" s="22">
        <f t="shared" ref="C14:H14" si="1">C16+C28+C29+C30+C31+C33+C32</f>
        <v>738743</v>
      </c>
      <c r="D14" s="22">
        <f t="shared" si="1"/>
        <v>144092</v>
      </c>
      <c r="E14" s="22">
        <f t="shared" si="1"/>
        <v>15632</v>
      </c>
      <c r="F14" s="22">
        <f t="shared" si="1"/>
        <v>0</v>
      </c>
      <c r="G14" s="22">
        <f t="shared" si="1"/>
        <v>0</v>
      </c>
      <c r="H14" s="22">
        <f t="shared" si="1"/>
        <v>0</v>
      </c>
      <c r="I14" s="22">
        <f>I16+I28+I29+I30+I31+I33+I32</f>
        <v>898467</v>
      </c>
      <c r="J14" s="22">
        <f>J16+J28+J29+J30+J31+J33+J32</f>
        <v>514999</v>
      </c>
      <c r="K14" s="159"/>
    </row>
    <row r="15" spans="1:13" s="145" customFormat="1" ht="15" customHeight="1" x14ac:dyDescent="0.2">
      <c r="A15" s="130" t="s">
        <v>243</v>
      </c>
      <c r="B15" s="130"/>
      <c r="C15" s="21"/>
      <c r="D15" s="21"/>
      <c r="E15" s="21"/>
      <c r="F15" s="21"/>
      <c r="G15" s="21"/>
      <c r="H15" s="21"/>
      <c r="I15" s="21"/>
      <c r="J15" s="21"/>
      <c r="K15" s="156"/>
    </row>
    <row r="16" spans="1:13" s="145" customFormat="1" ht="15" customHeight="1" x14ac:dyDescent="0.2">
      <c r="A16" s="130" t="s">
        <v>250</v>
      </c>
      <c r="B16" s="130"/>
      <c r="C16" s="21">
        <f>SUM(C17:C27)</f>
        <v>28838</v>
      </c>
      <c r="D16" s="21">
        <f t="shared" ref="D16:H16" si="2">SUM(D17:D27)</f>
        <v>1143</v>
      </c>
      <c r="E16" s="21">
        <f t="shared" si="2"/>
        <v>10224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>SUM(I17:I27)</f>
        <v>40205</v>
      </c>
      <c r="J16" s="21">
        <f>SUM(J17:J27)</f>
        <v>121672</v>
      </c>
      <c r="K16" s="159"/>
    </row>
    <row r="17" spans="1:13" s="145" customFormat="1" ht="15" customHeight="1" x14ac:dyDescent="0.2">
      <c r="A17" s="165" t="s">
        <v>251</v>
      </c>
      <c r="B17" s="130"/>
      <c r="C17" s="21"/>
      <c r="D17" s="21"/>
      <c r="E17" s="21"/>
      <c r="F17" s="21"/>
      <c r="G17" s="21"/>
      <c r="H17" s="21"/>
      <c r="I17" s="21">
        <f t="shared" ref="I17:I33" si="3">SUM(C17:H17)</f>
        <v>0</v>
      </c>
      <c r="J17" s="21"/>
      <c r="K17" s="159"/>
    </row>
    <row r="18" spans="1:13" s="145" customFormat="1" ht="15" customHeight="1" x14ac:dyDescent="0.2">
      <c r="A18" s="165" t="s">
        <v>252</v>
      </c>
      <c r="B18" s="130"/>
      <c r="C18" s="21">
        <v>1045</v>
      </c>
      <c r="D18" s="21"/>
      <c r="E18" s="21"/>
      <c r="F18" s="21"/>
      <c r="G18" s="21"/>
      <c r="H18" s="21"/>
      <c r="I18" s="21">
        <f t="shared" si="3"/>
        <v>1045</v>
      </c>
      <c r="J18" s="21">
        <v>3727</v>
      </c>
      <c r="K18" s="156"/>
    </row>
    <row r="19" spans="1:13" s="145" customFormat="1" ht="15" customHeight="1" x14ac:dyDescent="0.2">
      <c r="A19" s="165" t="s">
        <v>253</v>
      </c>
      <c r="B19" s="130"/>
      <c r="C19" s="21">
        <f>815+90</f>
        <v>905</v>
      </c>
      <c r="D19" s="21"/>
      <c r="E19" s="21"/>
      <c r="F19" s="21"/>
      <c r="G19" s="21"/>
      <c r="H19" s="21"/>
      <c r="I19" s="21">
        <f t="shared" si="3"/>
        <v>905</v>
      </c>
      <c r="J19" s="21">
        <v>1006</v>
      </c>
      <c r="K19" s="156"/>
    </row>
    <row r="20" spans="1:13" s="145" customFormat="1" ht="15" customHeight="1" x14ac:dyDescent="0.2">
      <c r="A20" s="165" t="s">
        <v>254</v>
      </c>
      <c r="B20" s="130"/>
      <c r="C20" s="21">
        <v>17</v>
      </c>
      <c r="D20" s="21"/>
      <c r="E20" s="21"/>
      <c r="F20" s="21"/>
      <c r="G20" s="21"/>
      <c r="H20" s="21"/>
      <c r="I20" s="21">
        <f t="shared" si="3"/>
        <v>17</v>
      </c>
      <c r="J20" s="21">
        <v>2400</v>
      </c>
      <c r="K20" s="156"/>
    </row>
    <row r="21" spans="1:13" s="145" customFormat="1" ht="15" customHeight="1" x14ac:dyDescent="0.2">
      <c r="A21" s="165" t="s">
        <v>255</v>
      </c>
      <c r="B21" s="130"/>
      <c r="C21" s="21">
        <v>87</v>
      </c>
      <c r="D21" s="21"/>
      <c r="E21" s="21"/>
      <c r="F21" s="21"/>
      <c r="G21" s="21"/>
      <c r="H21" s="21"/>
      <c r="I21" s="21">
        <f t="shared" si="3"/>
        <v>87</v>
      </c>
      <c r="J21" s="21">
        <v>743</v>
      </c>
      <c r="K21" s="156"/>
    </row>
    <row r="22" spans="1:13" s="145" customFormat="1" ht="15" customHeight="1" x14ac:dyDescent="0.2">
      <c r="A22" s="165" t="s">
        <v>256</v>
      </c>
      <c r="B22" s="130"/>
      <c r="C22" s="21">
        <v>5023</v>
      </c>
      <c r="D22" s="21"/>
      <c r="E22" s="21"/>
      <c r="F22" s="21"/>
      <c r="G22" s="21"/>
      <c r="H22" s="21"/>
      <c r="I22" s="21">
        <f t="shared" si="3"/>
        <v>5023</v>
      </c>
      <c r="J22" s="21">
        <v>35357</v>
      </c>
      <c r="K22" s="161"/>
    </row>
    <row r="23" spans="1:13" s="145" customFormat="1" ht="15" customHeight="1" x14ac:dyDescent="0.2">
      <c r="A23" s="165" t="s">
        <v>257</v>
      </c>
      <c r="B23" s="130"/>
      <c r="C23" s="21"/>
      <c r="D23" s="21"/>
      <c r="E23" s="21"/>
      <c r="F23" s="21"/>
      <c r="G23" s="21"/>
      <c r="H23" s="21"/>
      <c r="I23" s="21">
        <f t="shared" si="3"/>
        <v>0</v>
      </c>
      <c r="J23" s="21">
        <v>135</v>
      </c>
      <c r="K23" s="156"/>
    </row>
    <row r="24" spans="1:13" s="145" customFormat="1" ht="15" customHeight="1" x14ac:dyDescent="0.2">
      <c r="A24" s="165" t="s">
        <v>258</v>
      </c>
      <c r="B24" s="130"/>
      <c r="C24" s="21">
        <f>488+7</f>
        <v>495</v>
      </c>
      <c r="D24" s="21">
        <f>ROUND((карточки!H7+карточки!H10+карточки!H16+карточки!H19+карточки!H22+карточки!H25+карточки!H28+карточки!H31+карточки!H34+карточки!H71+карточки!I80+карточки!I81+карточки!I84+карточки!I86)/1000,0)</f>
        <v>29</v>
      </c>
      <c r="E24" s="21">
        <f>ROUND((карточки!I109+карточки!I119+карточки!I120+карточки!I121+карточки!I123+карточки!I124+карточки!I125+карточки!I126+карточки!I127+карточки!I128+карточки!I130+карточки!I131+карточки!I132+карточки!I133+карточки!I135+карточки!I137+карточки!I138+карточки!I139+карточки!I140)/1000,0)</f>
        <v>37</v>
      </c>
      <c r="F24" s="21"/>
      <c r="G24" s="21"/>
      <c r="H24" s="21"/>
      <c r="I24" s="21">
        <f t="shared" si="3"/>
        <v>561</v>
      </c>
      <c r="J24" s="21">
        <v>1031</v>
      </c>
      <c r="K24" s="161"/>
    </row>
    <row r="25" spans="1:13" s="145" customFormat="1" ht="15" customHeight="1" x14ac:dyDescent="0.2">
      <c r="A25" s="165" t="s">
        <v>259</v>
      </c>
      <c r="B25" s="130"/>
      <c r="C25" s="21"/>
      <c r="D25" s="21"/>
      <c r="E25" s="21"/>
      <c r="F25" s="21"/>
      <c r="G25" s="21"/>
      <c r="H25" s="21"/>
      <c r="I25" s="21">
        <f t="shared" si="3"/>
        <v>0</v>
      </c>
      <c r="J25" s="21">
        <v>6</v>
      </c>
      <c r="K25" s="161"/>
    </row>
    <row r="26" spans="1:13" s="145" customFormat="1" ht="15" customHeight="1" x14ac:dyDescent="0.2">
      <c r="A26" s="165" t="s">
        <v>260</v>
      </c>
      <c r="B26" s="130"/>
      <c r="C26" s="21">
        <v>178</v>
      </c>
      <c r="D26" s="21">
        <f>ROUND(карточки!H46/1000,0)</f>
        <v>20</v>
      </c>
      <c r="E26" s="21"/>
      <c r="F26" s="21"/>
      <c r="G26" s="21"/>
      <c r="H26" s="21"/>
      <c r="I26" s="21">
        <f t="shared" si="3"/>
        <v>198</v>
      </c>
      <c r="J26" s="21">
        <v>103</v>
      </c>
      <c r="K26" s="156"/>
    </row>
    <row r="27" spans="1:13" s="145" customFormat="1" ht="15" customHeight="1" x14ac:dyDescent="0.2">
      <c r="A27" s="165" t="s">
        <v>261</v>
      </c>
      <c r="B27" s="130"/>
      <c r="C27" s="21">
        <f>21050+38</f>
        <v>21088</v>
      </c>
      <c r="D27" s="21">
        <f>ROUND((ОСВ!C236+ОСВ!C244+ОСВ!D263+ОСВ!D268)/1000,0)-D24-D26</f>
        <v>1094</v>
      </c>
      <c r="E27" s="21">
        <f>ROUND((ОСВ!D286+ОСВ!D294+ОСВ!D308)/1000,0)-E24</f>
        <v>10187</v>
      </c>
      <c r="F27" s="21"/>
      <c r="G27" s="21"/>
      <c r="H27" s="21"/>
      <c r="I27" s="21">
        <f t="shared" si="3"/>
        <v>32369</v>
      </c>
      <c r="J27" s="21">
        <v>77164</v>
      </c>
      <c r="K27" s="159"/>
    </row>
    <row r="28" spans="1:13" s="145" customFormat="1" ht="15" customHeight="1" x14ac:dyDescent="0.2">
      <c r="A28" s="130" t="s">
        <v>262</v>
      </c>
      <c r="B28" s="130"/>
      <c r="C28" s="21">
        <f>11744+622</f>
        <v>12366</v>
      </c>
      <c r="D28" s="21">
        <f>ROUND((ОСВ!C246+ОСВ!D269)/1000,0)</f>
        <v>277</v>
      </c>
      <c r="E28" s="21">
        <f>ROUND(ОСВ!D295/1000,0)</f>
        <v>117</v>
      </c>
      <c r="F28" s="21"/>
      <c r="G28" s="21"/>
      <c r="H28" s="21"/>
      <c r="I28" s="21">
        <f t="shared" si="3"/>
        <v>12760</v>
      </c>
      <c r="J28" s="21">
        <v>25099</v>
      </c>
      <c r="K28" s="161"/>
    </row>
    <row r="29" spans="1:13" s="145" customFormat="1" ht="15" customHeight="1" x14ac:dyDescent="0.2">
      <c r="A29" s="130" t="s">
        <v>263</v>
      </c>
      <c r="B29" s="130"/>
      <c r="C29" s="21">
        <v>2311</v>
      </c>
      <c r="D29" s="21">
        <f>ROUND((ОСВ!C237+ОСВ!D264+ОСВ!D265)/1000,0)</f>
        <v>338</v>
      </c>
      <c r="E29" s="21">
        <f>ROUND((ОСВ!D288+ОСВ!D289)/1000,0)</f>
        <v>25</v>
      </c>
      <c r="F29" s="21"/>
      <c r="G29" s="21"/>
      <c r="H29" s="21"/>
      <c r="I29" s="21">
        <f t="shared" si="3"/>
        <v>2674</v>
      </c>
      <c r="J29" s="21">
        <v>4827</v>
      </c>
      <c r="K29" s="161"/>
    </row>
    <row r="30" spans="1:13" s="145" customFormat="1" ht="15" customHeight="1" thickBot="1" x14ac:dyDescent="0.25">
      <c r="A30" s="130" t="s">
        <v>264</v>
      </c>
      <c r="B30" s="130"/>
      <c r="C30" s="21">
        <v>1358</v>
      </c>
      <c r="D30" s="21">
        <f>ROUND((ОСВ!C242-ОСВ!B242+ОСВ!D267)/1000,0)</f>
        <v>88</v>
      </c>
      <c r="E30" s="21">
        <f>ROUND((ОСВ!D293-ОСВ!C293)/1000,0)</f>
        <v>13</v>
      </c>
      <c r="F30" s="21"/>
      <c r="G30" s="21"/>
      <c r="H30" s="21"/>
      <c r="I30" s="21">
        <f t="shared" si="3"/>
        <v>1459</v>
      </c>
      <c r="J30" s="21">
        <v>2946</v>
      </c>
      <c r="K30" s="161"/>
    </row>
    <row r="31" spans="1:13" s="145" customFormat="1" ht="15" customHeight="1" x14ac:dyDescent="0.2">
      <c r="A31" s="130" t="s">
        <v>265</v>
      </c>
      <c r="B31" s="130"/>
      <c r="C31" s="21">
        <f>13186+2860</f>
        <v>16046</v>
      </c>
      <c r="D31" s="21">
        <f>ROUND((ОСВ!C241-ОСВ!B241+ОСВ!D266)/1000,0)</f>
        <v>75</v>
      </c>
      <c r="E31" s="21">
        <f>ROUND((ОСВ!D285+ОСВ!D287+ОСВ!D290+ОСВ!D291+ОСВ!D292-ОСВ!C292)/1000,0)</f>
        <v>5240</v>
      </c>
      <c r="F31" s="21"/>
      <c r="G31" s="21"/>
      <c r="H31" s="21"/>
      <c r="I31" s="21">
        <f t="shared" si="3"/>
        <v>21361</v>
      </c>
      <c r="J31" s="21">
        <v>21398</v>
      </c>
      <c r="K31" s="161"/>
      <c r="L31" s="158">
        <v>532388953.63</v>
      </c>
      <c r="M31" s="145" t="s">
        <v>266</v>
      </c>
    </row>
    <row r="32" spans="1:13" s="145" customFormat="1" ht="15" customHeight="1" x14ac:dyDescent="0.2">
      <c r="A32" s="130" t="s">
        <v>479</v>
      </c>
      <c r="B32" s="130"/>
      <c r="C32" s="21">
        <v>143305</v>
      </c>
      <c r="D32" s="21">
        <f>ROUND(ОСВ!C248/1000,0)</f>
        <v>141973</v>
      </c>
      <c r="E32" s="21"/>
      <c r="F32" s="21"/>
      <c r="G32" s="21"/>
      <c r="H32" s="21"/>
      <c r="I32" s="21">
        <f t="shared" si="3"/>
        <v>285278</v>
      </c>
      <c r="J32" s="21">
        <v>261993</v>
      </c>
      <c r="K32" s="161"/>
      <c r="L32" s="160">
        <v>1800000</v>
      </c>
      <c r="M32" s="145" t="s">
        <v>267</v>
      </c>
    </row>
    <row r="33" spans="1:13" s="145" customFormat="1" ht="15" customHeight="1" thickBot="1" x14ac:dyDescent="0.25">
      <c r="A33" s="130" t="s">
        <v>268</v>
      </c>
      <c r="B33" s="130"/>
      <c r="C33" s="21">
        <v>534519</v>
      </c>
      <c r="D33" s="21">
        <f>ROUND(ОСВ!D270/1000,0)</f>
        <v>198</v>
      </c>
      <c r="E33" s="21">
        <f>ROUND((ОСВ!D296-ОСВ!C296)/1000,0)+2</f>
        <v>13</v>
      </c>
      <c r="F33" s="21"/>
      <c r="G33" s="21"/>
      <c r="H33" s="21"/>
      <c r="I33" s="21">
        <f t="shared" si="3"/>
        <v>534730</v>
      </c>
      <c r="J33" s="21">
        <v>77064</v>
      </c>
      <c r="K33" s="161"/>
      <c r="L33" s="149">
        <f>SUM(L31:L32)</f>
        <v>534188953.63</v>
      </c>
    </row>
    <row r="34" spans="1:13" s="145" customFormat="1" ht="15" customHeight="1" x14ac:dyDescent="0.2">
      <c r="A34" s="154" t="s">
        <v>269</v>
      </c>
      <c r="B34" s="154"/>
      <c r="C34" s="22">
        <f t="shared" ref="C34:H34" si="4">C10-C14</f>
        <v>385350</v>
      </c>
      <c r="D34" s="22">
        <f t="shared" si="4"/>
        <v>-141250</v>
      </c>
      <c r="E34" s="22">
        <f t="shared" si="4"/>
        <v>1082</v>
      </c>
      <c r="F34" s="22">
        <f t="shared" si="4"/>
        <v>0</v>
      </c>
      <c r="G34" s="22">
        <f t="shared" si="4"/>
        <v>0</v>
      </c>
      <c r="H34" s="22">
        <f t="shared" si="4"/>
        <v>0</v>
      </c>
      <c r="I34" s="22">
        <f>I10-I14</f>
        <v>245182</v>
      </c>
      <c r="J34" s="22">
        <f>J10-J14</f>
        <v>-220610</v>
      </c>
      <c r="K34" s="159"/>
    </row>
    <row r="35" spans="1:13" s="145" customFormat="1" ht="15" customHeight="1" x14ac:dyDescent="0.2">
      <c r="A35" s="154" t="s">
        <v>270</v>
      </c>
      <c r="B35" s="154"/>
      <c r="C35" s="21"/>
      <c r="D35" s="21"/>
      <c r="E35" s="21"/>
      <c r="F35" s="21"/>
      <c r="G35" s="21"/>
      <c r="H35" s="21"/>
      <c r="I35" s="21"/>
      <c r="J35" s="21"/>
      <c r="K35" s="156"/>
    </row>
    <row r="36" spans="1:13" s="145" customFormat="1" ht="15" customHeight="1" x14ac:dyDescent="0.2">
      <c r="A36" s="154" t="s">
        <v>242</v>
      </c>
      <c r="B36" s="154"/>
      <c r="C36" s="22">
        <f>C38+C39+C40</f>
        <v>1439778</v>
      </c>
      <c r="D36" s="22">
        <f t="shared" ref="D36:J36" si="5">D38+D39+D40</f>
        <v>0</v>
      </c>
      <c r="E36" s="22">
        <f t="shared" si="5"/>
        <v>0</v>
      </c>
      <c r="F36" s="22">
        <f t="shared" si="5"/>
        <v>0</v>
      </c>
      <c r="G36" s="22">
        <f t="shared" si="5"/>
        <v>0</v>
      </c>
      <c r="H36" s="22">
        <f t="shared" si="5"/>
        <v>0</v>
      </c>
      <c r="I36" s="22">
        <f t="shared" si="5"/>
        <v>1439778</v>
      </c>
      <c r="J36" s="22">
        <f t="shared" si="5"/>
        <v>1654625</v>
      </c>
      <c r="K36" s="161"/>
      <c r="L36" s="129"/>
    </row>
    <row r="37" spans="1:13" s="145" customFormat="1" ht="15" customHeight="1" x14ac:dyDescent="0.2">
      <c r="A37" s="130" t="s">
        <v>243</v>
      </c>
      <c r="B37" s="130"/>
      <c r="C37" s="21"/>
      <c r="D37" s="21"/>
      <c r="E37" s="21"/>
      <c r="F37" s="21"/>
      <c r="G37" s="21"/>
      <c r="H37" s="21"/>
      <c r="I37" s="21"/>
      <c r="J37" s="21"/>
      <c r="K37" s="156"/>
      <c r="L37" s="129"/>
    </row>
    <row r="38" spans="1:13" s="145" customFormat="1" ht="15" customHeight="1" x14ac:dyDescent="0.2">
      <c r="A38" s="166" t="s">
        <v>285</v>
      </c>
      <c r="B38" s="130"/>
      <c r="C38" s="21">
        <v>880589</v>
      </c>
      <c r="D38" s="21"/>
      <c r="E38" s="21"/>
      <c r="F38" s="21"/>
      <c r="G38" s="21"/>
      <c r="H38" s="21"/>
      <c r="I38" s="21">
        <f t="shared" ref="I38:I40" si="6">SUM(C38:H38)</f>
        <v>880589</v>
      </c>
      <c r="J38" s="21">
        <v>61492</v>
      </c>
      <c r="K38" s="156"/>
      <c r="L38" s="129"/>
    </row>
    <row r="39" spans="1:13" ht="15" customHeight="1" thickBot="1" x14ac:dyDescent="0.25">
      <c r="A39" s="166" t="s">
        <v>286</v>
      </c>
      <c r="B39" s="130"/>
      <c r="C39" s="21"/>
      <c r="D39" s="21"/>
      <c r="E39" s="21"/>
      <c r="F39" s="21"/>
      <c r="G39" s="21"/>
      <c r="H39" s="21"/>
      <c r="I39" s="21">
        <f t="shared" si="6"/>
        <v>0</v>
      </c>
      <c r="J39" s="21">
        <v>1542856</v>
      </c>
      <c r="K39" s="156"/>
    </row>
    <row r="40" spans="1:13" ht="15" customHeight="1" thickBot="1" x14ac:dyDescent="0.25">
      <c r="A40" s="166" t="s">
        <v>481</v>
      </c>
      <c r="B40" s="130"/>
      <c r="C40" s="21">
        <v>559189</v>
      </c>
      <c r="D40" s="21"/>
      <c r="E40" s="21"/>
      <c r="F40" s="21"/>
      <c r="G40" s="21"/>
      <c r="H40" s="21"/>
      <c r="I40" s="21">
        <f t="shared" si="6"/>
        <v>559189</v>
      </c>
      <c r="J40" s="21">
        <v>50277</v>
      </c>
      <c r="K40" s="161"/>
      <c r="L40" s="162">
        <v>559189343</v>
      </c>
      <c r="M40" s="129" t="s">
        <v>271</v>
      </c>
    </row>
    <row r="41" spans="1:13" ht="15" customHeight="1" x14ac:dyDescent="0.2">
      <c r="A41" s="154" t="s">
        <v>247</v>
      </c>
      <c r="B41" s="154"/>
      <c r="C41" s="22">
        <f t="shared" ref="C41:H41" si="7">C43+C44+C45</f>
        <v>2827257</v>
      </c>
      <c r="D41" s="22">
        <f t="shared" si="7"/>
        <v>0</v>
      </c>
      <c r="E41" s="22">
        <f t="shared" si="7"/>
        <v>0</v>
      </c>
      <c r="F41" s="22">
        <f t="shared" si="7"/>
        <v>0</v>
      </c>
      <c r="G41" s="22">
        <f t="shared" si="7"/>
        <v>0</v>
      </c>
      <c r="H41" s="22">
        <f t="shared" si="7"/>
        <v>0</v>
      </c>
      <c r="I41" s="22">
        <f>I43+I44+I45</f>
        <v>2827257</v>
      </c>
      <c r="J41" s="22">
        <f>J43+J44+J45</f>
        <v>35822</v>
      </c>
      <c r="K41" s="159"/>
    </row>
    <row r="42" spans="1:13" ht="15" customHeight="1" x14ac:dyDescent="0.2">
      <c r="A42" s="154" t="s">
        <v>243</v>
      </c>
      <c r="B42" s="154"/>
      <c r="C42" s="21"/>
      <c r="D42" s="21"/>
      <c r="E42" s="21"/>
      <c r="F42" s="21"/>
      <c r="G42" s="21"/>
      <c r="H42" s="21"/>
      <c r="I42" s="21"/>
      <c r="J42" s="21"/>
      <c r="K42" s="156"/>
    </row>
    <row r="43" spans="1:13" ht="15" customHeight="1" x14ac:dyDescent="0.2">
      <c r="A43" s="166" t="s">
        <v>482</v>
      </c>
      <c r="B43" s="154"/>
      <c r="C43" s="21"/>
      <c r="D43" s="21"/>
      <c r="E43" s="21"/>
      <c r="F43" s="21"/>
      <c r="G43" s="21"/>
      <c r="H43" s="21"/>
      <c r="I43" s="21">
        <f t="shared" ref="I43:I45" si="8">SUM(C43:H43)</f>
        <v>0</v>
      </c>
      <c r="J43" s="21">
        <v>18360</v>
      </c>
      <c r="K43" s="21"/>
      <c r="L43" s="21"/>
    </row>
    <row r="44" spans="1:13" ht="15" customHeight="1" thickBot="1" x14ac:dyDescent="0.25">
      <c r="A44" s="166" t="s">
        <v>287</v>
      </c>
      <c r="B44" s="130"/>
      <c r="C44" s="21">
        <v>2495</v>
      </c>
      <c r="D44" s="21"/>
      <c r="E44" s="21"/>
      <c r="F44" s="21"/>
      <c r="G44" s="21"/>
      <c r="H44" s="21"/>
      <c r="I44" s="21">
        <f t="shared" si="8"/>
        <v>2495</v>
      </c>
      <c r="J44" s="21"/>
      <c r="K44" s="156"/>
    </row>
    <row r="45" spans="1:13" ht="15" customHeight="1" thickBot="1" x14ac:dyDescent="0.25">
      <c r="A45" s="166" t="s">
        <v>288</v>
      </c>
      <c r="B45" s="130"/>
      <c r="C45" s="21">
        <v>2824762</v>
      </c>
      <c r="D45" s="21"/>
      <c r="E45" s="21"/>
      <c r="F45" s="21"/>
      <c r="G45" s="21"/>
      <c r="H45" s="21"/>
      <c r="I45" s="21">
        <f t="shared" si="8"/>
        <v>2824762</v>
      </c>
      <c r="J45" s="21">
        <v>17462</v>
      </c>
      <c r="K45" s="156"/>
      <c r="L45" s="162">
        <v>2824761710</v>
      </c>
      <c r="M45" s="129" t="s">
        <v>272</v>
      </c>
    </row>
    <row r="46" spans="1:13" ht="15" customHeight="1" x14ac:dyDescent="0.2">
      <c r="A46" s="154" t="s">
        <v>273</v>
      </c>
      <c r="B46" s="154"/>
      <c r="C46" s="22">
        <f t="shared" ref="C46:J46" si="9">C36-C41</f>
        <v>-1387479</v>
      </c>
      <c r="D46" s="22">
        <f t="shared" si="9"/>
        <v>0</v>
      </c>
      <c r="E46" s="22">
        <f t="shared" si="9"/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-1387479</v>
      </c>
      <c r="J46" s="22">
        <f t="shared" si="9"/>
        <v>1618803</v>
      </c>
      <c r="K46" s="156"/>
    </row>
    <row r="47" spans="1:13" ht="15" customHeight="1" x14ac:dyDescent="0.2">
      <c r="A47" s="154" t="s">
        <v>274</v>
      </c>
      <c r="B47" s="154"/>
      <c r="C47" s="21"/>
      <c r="D47" s="21"/>
      <c r="E47" s="21"/>
      <c r="F47" s="21"/>
      <c r="G47" s="21"/>
      <c r="H47" s="21"/>
      <c r="I47" s="21"/>
      <c r="J47" s="21"/>
      <c r="K47" s="156"/>
    </row>
    <row r="48" spans="1:13" ht="15" customHeight="1" x14ac:dyDescent="0.2">
      <c r="A48" s="154" t="s">
        <v>242</v>
      </c>
      <c r="B48" s="154"/>
      <c r="C48" s="22">
        <f>C50</f>
        <v>1988361</v>
      </c>
      <c r="D48" s="22">
        <f t="shared" ref="D48:J48" si="10">D50</f>
        <v>0</v>
      </c>
      <c r="E48" s="22">
        <f t="shared" si="10"/>
        <v>0</v>
      </c>
      <c r="F48" s="22">
        <f t="shared" si="10"/>
        <v>0</v>
      </c>
      <c r="G48" s="22">
        <f t="shared" si="10"/>
        <v>0</v>
      </c>
      <c r="H48" s="22">
        <f t="shared" si="10"/>
        <v>0</v>
      </c>
      <c r="I48" s="22">
        <f t="shared" si="10"/>
        <v>1988361</v>
      </c>
      <c r="J48" s="22">
        <f t="shared" si="10"/>
        <v>1385070</v>
      </c>
      <c r="K48" s="156"/>
    </row>
    <row r="49" spans="1:14" ht="15" customHeight="1" thickBot="1" x14ac:dyDescent="0.25">
      <c r="A49" s="130" t="s">
        <v>243</v>
      </c>
      <c r="B49" s="130"/>
      <c r="C49" s="21"/>
      <c r="D49" s="21"/>
      <c r="E49" s="21"/>
      <c r="F49" s="21"/>
      <c r="G49" s="21"/>
      <c r="H49" s="21"/>
      <c r="I49" s="21"/>
      <c r="J49" s="21"/>
      <c r="K49" s="159"/>
    </row>
    <row r="50" spans="1:14" ht="15" customHeight="1" thickBot="1" x14ac:dyDescent="0.25">
      <c r="A50" s="130" t="s">
        <v>245</v>
      </c>
      <c r="B50" s="130"/>
      <c r="C50" s="21">
        <v>1988361</v>
      </c>
      <c r="D50" s="21"/>
      <c r="E50" s="21"/>
      <c r="F50" s="21"/>
      <c r="G50" s="21"/>
      <c r="H50" s="21"/>
      <c r="I50" s="21">
        <f t="shared" ref="I50" si="11">SUM(C50:H50)</f>
        <v>1988361</v>
      </c>
      <c r="J50" s="21">
        <v>1385070</v>
      </c>
      <c r="K50" s="159"/>
      <c r="L50" s="162">
        <v>1988361098</v>
      </c>
      <c r="M50" s="129" t="s">
        <v>275</v>
      </c>
    </row>
    <row r="51" spans="1:14" ht="15" customHeight="1" x14ac:dyDescent="0.2">
      <c r="A51" s="154" t="s">
        <v>247</v>
      </c>
      <c r="B51" s="154"/>
      <c r="C51" s="22">
        <f>C54+C55+C53</f>
        <v>847218</v>
      </c>
      <c r="D51" s="22">
        <f t="shared" ref="D51:J51" si="12">D54+D55+D53</f>
        <v>0</v>
      </c>
      <c r="E51" s="22">
        <f t="shared" si="12"/>
        <v>0</v>
      </c>
      <c r="F51" s="22">
        <f t="shared" si="12"/>
        <v>0</v>
      </c>
      <c r="G51" s="22">
        <f t="shared" si="12"/>
        <v>0</v>
      </c>
      <c r="H51" s="22">
        <f t="shared" si="12"/>
        <v>0</v>
      </c>
      <c r="I51" s="22">
        <f t="shared" si="12"/>
        <v>847218</v>
      </c>
      <c r="J51" s="22">
        <f t="shared" si="12"/>
        <v>2654687</v>
      </c>
      <c r="K51" s="156"/>
    </row>
    <row r="52" spans="1:14" ht="15" customHeight="1" x14ac:dyDescent="0.2">
      <c r="A52" s="130" t="s">
        <v>243</v>
      </c>
      <c r="B52" s="130"/>
      <c r="C52" s="21"/>
      <c r="D52" s="21"/>
      <c r="E52" s="21"/>
      <c r="F52" s="21"/>
      <c r="G52" s="21"/>
      <c r="H52" s="21"/>
      <c r="I52" s="21"/>
      <c r="J52" s="21"/>
      <c r="K52" s="159"/>
    </row>
    <row r="53" spans="1:14" ht="15" customHeight="1" x14ac:dyDescent="0.2">
      <c r="A53" s="130" t="s">
        <v>276</v>
      </c>
      <c r="B53" s="163"/>
      <c r="C53" s="21"/>
      <c r="D53" s="21"/>
      <c r="E53" s="21"/>
      <c r="F53" s="21"/>
      <c r="G53" s="21"/>
      <c r="H53" s="21"/>
      <c r="I53" s="21">
        <f t="shared" ref="I53:I55" si="13">SUM(C53:H53)</f>
        <v>0</v>
      </c>
      <c r="J53" s="21">
        <v>1456767</v>
      </c>
      <c r="K53" s="159"/>
    </row>
    <row r="54" spans="1:14" ht="15" customHeight="1" thickBot="1" x14ac:dyDescent="0.25">
      <c r="A54" s="130" t="s">
        <v>277</v>
      </c>
      <c r="B54" s="130"/>
      <c r="C54" s="21"/>
      <c r="D54" s="21"/>
      <c r="E54" s="21"/>
      <c r="F54" s="21"/>
      <c r="G54" s="21"/>
      <c r="H54" s="21"/>
      <c r="I54" s="21">
        <f t="shared" si="13"/>
        <v>0</v>
      </c>
      <c r="J54" s="21">
        <v>1202</v>
      </c>
      <c r="K54" s="156"/>
    </row>
    <row r="55" spans="1:14" ht="15" customHeight="1" x14ac:dyDescent="0.2">
      <c r="A55" s="130" t="s">
        <v>268</v>
      </c>
      <c r="B55" s="130"/>
      <c r="C55" s="21">
        <v>847218</v>
      </c>
      <c r="D55" s="21"/>
      <c r="E55" s="21"/>
      <c r="F55" s="21"/>
      <c r="G55" s="21"/>
      <c r="H55" s="21"/>
      <c r="I55" s="21">
        <f t="shared" si="13"/>
        <v>847218</v>
      </c>
      <c r="J55" s="21">
        <v>1196718</v>
      </c>
      <c r="K55" s="156"/>
      <c r="L55" s="158">
        <v>143304650</v>
      </c>
      <c r="M55" s="129" t="s">
        <v>278</v>
      </c>
      <c r="N55" s="252" t="s">
        <v>485</v>
      </c>
    </row>
    <row r="56" spans="1:14" ht="15" customHeight="1" x14ac:dyDescent="0.2">
      <c r="A56" s="154" t="s">
        <v>279</v>
      </c>
      <c r="B56" s="154"/>
      <c r="C56" s="22">
        <f>C48-C51</f>
        <v>1141143</v>
      </c>
      <c r="D56" s="22">
        <f t="shared" ref="D56:H56" si="14">D48-D51</f>
        <v>0</v>
      </c>
      <c r="E56" s="22">
        <f t="shared" si="14"/>
        <v>0</v>
      </c>
      <c r="F56" s="22">
        <f t="shared" si="14"/>
        <v>0</v>
      </c>
      <c r="G56" s="22">
        <f t="shared" si="14"/>
        <v>0</v>
      </c>
      <c r="H56" s="22">
        <f t="shared" si="14"/>
        <v>0</v>
      </c>
      <c r="I56" s="22">
        <f t="shared" ref="I56:J56" si="15">I48-I51</f>
        <v>1141143</v>
      </c>
      <c r="J56" s="22">
        <f t="shared" si="15"/>
        <v>-1269617</v>
      </c>
      <c r="K56" s="159"/>
      <c r="L56" s="160">
        <v>730914013</v>
      </c>
      <c r="M56" s="129" t="s">
        <v>280</v>
      </c>
    </row>
    <row r="57" spans="1:14" ht="15" customHeight="1" thickBot="1" x14ac:dyDescent="0.25">
      <c r="A57" s="154" t="s">
        <v>281</v>
      </c>
      <c r="B57" s="154"/>
      <c r="C57" s="22">
        <f t="shared" ref="C57:J57" si="16">C56+C46+C34</f>
        <v>139014</v>
      </c>
      <c r="D57" s="22">
        <f t="shared" si="16"/>
        <v>-141250</v>
      </c>
      <c r="E57" s="22">
        <f t="shared" si="16"/>
        <v>1082</v>
      </c>
      <c r="F57" s="22">
        <f t="shared" si="16"/>
        <v>0</v>
      </c>
      <c r="G57" s="22">
        <f t="shared" si="16"/>
        <v>0</v>
      </c>
      <c r="H57" s="22">
        <f t="shared" si="16"/>
        <v>0</v>
      </c>
      <c r="I57" s="22">
        <f t="shared" si="16"/>
        <v>-1154</v>
      </c>
      <c r="J57" s="22">
        <f t="shared" si="16"/>
        <v>128576</v>
      </c>
      <c r="K57" s="156"/>
      <c r="L57" s="149">
        <f>SUM(L55:L56)</f>
        <v>874218663</v>
      </c>
    </row>
    <row r="58" spans="1:14" ht="15" customHeight="1" x14ac:dyDescent="0.2">
      <c r="A58" s="154" t="s">
        <v>282</v>
      </c>
      <c r="B58" s="154"/>
      <c r="C58" s="22">
        <v>4642</v>
      </c>
      <c r="D58" s="21">
        <f>ROUND(ОСВ!B229/1000,0)</f>
        <v>143593</v>
      </c>
      <c r="E58" s="21">
        <f>ROUND(ОСВ!C280/1000,0)-15</f>
        <v>63</v>
      </c>
      <c r="F58" s="21"/>
      <c r="G58" s="21"/>
      <c r="H58" s="21"/>
      <c r="I58" s="22">
        <f>C58</f>
        <v>4642</v>
      </c>
      <c r="J58" s="22">
        <v>19788</v>
      </c>
      <c r="K58" s="159"/>
    </row>
    <row r="59" spans="1:14" ht="15" customHeight="1" x14ac:dyDescent="0.2">
      <c r="A59" s="154" t="s">
        <v>283</v>
      </c>
      <c r="B59" s="154"/>
      <c r="C59" s="22">
        <f>C57+C58</f>
        <v>143656</v>
      </c>
      <c r="D59" s="22">
        <f t="shared" ref="D59:H59" si="17">D57+D58</f>
        <v>2343</v>
      </c>
      <c r="E59" s="22">
        <f t="shared" si="17"/>
        <v>1145</v>
      </c>
      <c r="F59" s="22">
        <f t="shared" si="17"/>
        <v>0</v>
      </c>
      <c r="G59" s="22">
        <f t="shared" si="17"/>
        <v>0</v>
      </c>
      <c r="H59" s="22">
        <f t="shared" si="17"/>
        <v>0</v>
      </c>
      <c r="I59" s="22">
        <f>I57+I58</f>
        <v>3488</v>
      </c>
      <c r="J59" s="22">
        <f>J57+J58</f>
        <v>148364</v>
      </c>
      <c r="K59" s="156"/>
    </row>
    <row r="60" spans="1:14" ht="15" customHeight="1" x14ac:dyDescent="0.2">
      <c r="A60" s="154"/>
      <c r="B60" s="154"/>
      <c r="C60" s="21"/>
      <c r="D60" s="21"/>
      <c r="E60" s="21"/>
      <c r="F60" s="21"/>
      <c r="G60" s="21"/>
      <c r="H60" s="21"/>
      <c r="I60" s="21"/>
      <c r="J60" s="21"/>
      <c r="K60" s="156"/>
    </row>
    <row r="61" spans="1:14" x14ac:dyDescent="0.2">
      <c r="C61" s="21"/>
      <c r="D61" s="21">
        <f>D59-ОФП!C7</f>
        <v>0</v>
      </c>
      <c r="E61" s="21">
        <f>E59-ОФП!D7</f>
        <v>0</v>
      </c>
      <c r="F61" s="21"/>
      <c r="G61" s="21"/>
      <c r="H61" s="21"/>
      <c r="I61" s="21">
        <f>I59-ОФП!M7</f>
        <v>0</v>
      </c>
      <c r="J61" s="21"/>
    </row>
    <row r="62" spans="1:14" x14ac:dyDescent="0.2">
      <c r="C62" s="21"/>
      <c r="D62" s="21"/>
      <c r="E62" s="21"/>
      <c r="F62" s="21"/>
      <c r="G62" s="21"/>
      <c r="H62" s="21"/>
      <c r="I62" s="21"/>
      <c r="J62" s="21"/>
    </row>
    <row r="63" spans="1:14" x14ac:dyDescent="0.2">
      <c r="A63" s="4" t="s">
        <v>486</v>
      </c>
      <c r="B63" s="4"/>
      <c r="C63" s="4"/>
      <c r="D63" s="4" t="s">
        <v>487</v>
      </c>
      <c r="J63" s="4" t="s">
        <v>487</v>
      </c>
    </row>
    <row r="64" spans="1:14" x14ac:dyDescent="0.2">
      <c r="A64" s="4"/>
      <c r="B64" s="4"/>
      <c r="C64" s="4"/>
      <c r="D64" s="4"/>
      <c r="J64" s="4"/>
    </row>
    <row r="65" spans="1:10" x14ac:dyDescent="0.2">
      <c r="A65" s="4"/>
      <c r="B65" s="4"/>
      <c r="C65" s="4"/>
      <c r="D65" s="4"/>
      <c r="J65" s="4"/>
    </row>
    <row r="66" spans="1:10" x14ac:dyDescent="0.2">
      <c r="A66" s="4" t="s">
        <v>488</v>
      </c>
      <c r="B66" s="4"/>
      <c r="C66" s="4"/>
      <c r="D66" s="4" t="s">
        <v>489</v>
      </c>
      <c r="J66" s="4" t="s">
        <v>489</v>
      </c>
    </row>
    <row r="81" ht="12.75" customHeight="1" x14ac:dyDescent="0.2"/>
  </sheetData>
  <sheetProtection password="CC3B" sheet="1" objects="1" scenarios="1" selectLockedCells="1" selectUnlockedCells="1"/>
  <mergeCells count="1">
    <mergeCell ref="C7:E7"/>
  </mergeCells>
  <pageMargins left="0.74803149606299213" right="0.74803149606299213" top="0.59055118110236227" bottom="0.59055118110236227" header="0.51181102362204722" footer="0.51181102362204722"/>
  <pageSetup paperSize="9" scale="74" orientation="portrait" r:id="rId1"/>
  <headerFooter alignWithMargins="0"/>
  <colBreaks count="1" manualBreakCount="1">
    <brk id="1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311"/>
  <sheetViews>
    <sheetView topLeftCell="A37" workbookViewId="0">
      <selection activeCell="F55" sqref="F55"/>
    </sheetView>
  </sheetViews>
  <sheetFormatPr defaultRowHeight="12" outlineLevelRow="2" x14ac:dyDescent="0.2"/>
  <cols>
    <col min="1" max="1" width="46.7109375" style="42" customWidth="1"/>
    <col min="2" max="3" width="15.7109375" style="42" customWidth="1"/>
    <col min="4" max="4" width="18.140625" style="42" customWidth="1"/>
    <col min="5" max="5" width="17.85546875" style="42" customWidth="1"/>
    <col min="6" max="7" width="15.7109375" style="42" customWidth="1"/>
    <col min="8" max="8" width="28.85546875" style="42" customWidth="1"/>
    <col min="9" max="16384" width="9.140625" style="42"/>
  </cols>
  <sheetData>
    <row r="1" spans="1:8" ht="12.75" x14ac:dyDescent="0.2">
      <c r="A1" s="23" t="s">
        <v>45</v>
      </c>
      <c r="B1" s="41"/>
      <c r="C1" s="41"/>
      <c r="D1" s="41"/>
      <c r="E1" s="41"/>
      <c r="F1" s="41"/>
      <c r="G1" s="41"/>
    </row>
    <row r="2" spans="1:8" ht="15.75" x14ac:dyDescent="0.25">
      <c r="A2" s="24" t="s">
        <v>46</v>
      </c>
      <c r="B2" s="41"/>
      <c r="C2" s="41"/>
      <c r="D2" s="41"/>
      <c r="E2" s="41"/>
      <c r="F2" s="41"/>
      <c r="G2" s="41"/>
    </row>
    <row r="3" spans="1:8" x14ac:dyDescent="0.2">
      <c r="A3" s="43" t="s">
        <v>47</v>
      </c>
      <c r="B3" s="43" t="s">
        <v>48</v>
      </c>
      <c r="C3" s="41"/>
      <c r="D3" s="41"/>
      <c r="E3" s="41"/>
      <c r="F3" s="41"/>
      <c r="G3" s="41"/>
    </row>
    <row r="4" spans="1:8" x14ac:dyDescent="0.2">
      <c r="A4" s="258" t="s">
        <v>49</v>
      </c>
      <c r="B4" s="257" t="s">
        <v>50</v>
      </c>
      <c r="C4" s="257"/>
      <c r="D4" s="257" t="s">
        <v>51</v>
      </c>
      <c r="E4" s="257"/>
      <c r="F4" s="257" t="s">
        <v>52</v>
      </c>
      <c r="G4" s="257"/>
    </row>
    <row r="5" spans="1:8" x14ac:dyDescent="0.2">
      <c r="A5" s="258"/>
      <c r="B5" s="25" t="s">
        <v>53</v>
      </c>
      <c r="C5" s="25" t="s">
        <v>54</v>
      </c>
      <c r="D5" s="25" t="s">
        <v>53</v>
      </c>
      <c r="E5" s="25" t="s">
        <v>54</v>
      </c>
      <c r="F5" s="25" t="s">
        <v>53</v>
      </c>
      <c r="G5" s="25" t="s">
        <v>54</v>
      </c>
    </row>
    <row r="6" spans="1:8" x14ac:dyDescent="0.2">
      <c r="A6" s="26" t="s">
        <v>55</v>
      </c>
      <c r="B6" s="27"/>
      <c r="C6" s="27"/>
      <c r="D6" s="28">
        <v>7532465291.4400024</v>
      </c>
      <c r="E6" s="28">
        <v>7532465291.4400024</v>
      </c>
      <c r="F6" s="27"/>
      <c r="G6" s="27"/>
      <c r="H6" s="50"/>
    </row>
    <row r="7" spans="1:8" x14ac:dyDescent="0.2">
      <c r="A7" s="26" t="s">
        <v>56</v>
      </c>
      <c r="B7" s="27"/>
      <c r="C7" s="27"/>
      <c r="D7" s="28">
        <v>2775856.68</v>
      </c>
      <c r="E7" s="28">
        <v>432442.44</v>
      </c>
      <c r="F7" s="28">
        <v>2343414.2400000002</v>
      </c>
      <c r="G7" s="27"/>
      <c r="H7" s="50" t="s">
        <v>3</v>
      </c>
    </row>
    <row r="8" spans="1:8" outlineLevel="1" x14ac:dyDescent="0.2">
      <c r="A8" s="29" t="s">
        <v>57</v>
      </c>
      <c r="B8" s="30"/>
      <c r="C8" s="30"/>
      <c r="D8" s="31">
        <v>60000</v>
      </c>
      <c r="E8" s="31">
        <v>52649</v>
      </c>
      <c r="F8" s="31">
        <v>7351</v>
      </c>
      <c r="G8" s="30"/>
      <c r="H8" s="50"/>
    </row>
    <row r="9" spans="1:8" outlineLevel="1" x14ac:dyDescent="0.2">
      <c r="A9" s="32" t="s">
        <v>58</v>
      </c>
      <c r="B9" s="33"/>
      <c r="C9" s="33"/>
      <c r="D9" s="34">
        <v>60000</v>
      </c>
      <c r="E9" s="34">
        <v>60000</v>
      </c>
      <c r="F9" s="33"/>
      <c r="G9" s="33"/>
      <c r="H9" s="50"/>
    </row>
    <row r="10" spans="1:8" outlineLevel="2" x14ac:dyDescent="0.2">
      <c r="A10" s="35" t="s">
        <v>59</v>
      </c>
      <c r="B10" s="30"/>
      <c r="C10" s="30"/>
      <c r="D10" s="31">
        <v>60000</v>
      </c>
      <c r="E10" s="31">
        <v>60000</v>
      </c>
      <c r="F10" s="30"/>
      <c r="G10" s="30"/>
      <c r="H10" s="50"/>
    </row>
    <row r="11" spans="1:8" ht="24" outlineLevel="1" x14ac:dyDescent="0.2">
      <c r="A11" s="29" t="s">
        <v>60</v>
      </c>
      <c r="B11" s="30"/>
      <c r="C11" s="30"/>
      <c r="D11" s="31">
        <v>2655856.6800000002</v>
      </c>
      <c r="E11" s="31">
        <v>319793.44</v>
      </c>
      <c r="F11" s="31">
        <v>2336063.2400000002</v>
      </c>
      <c r="G11" s="30"/>
      <c r="H11" s="50"/>
    </row>
    <row r="12" spans="1:8" x14ac:dyDescent="0.2">
      <c r="A12" s="26" t="s">
        <v>61</v>
      </c>
      <c r="B12" s="27"/>
      <c r="C12" s="27"/>
      <c r="D12" s="28">
        <v>468922</v>
      </c>
      <c r="E12" s="28">
        <v>127072</v>
      </c>
      <c r="F12" s="28">
        <v>341850</v>
      </c>
      <c r="G12" s="27"/>
      <c r="H12" s="50" t="s">
        <v>28</v>
      </c>
    </row>
    <row r="13" spans="1:8" ht="24" outlineLevel="1" x14ac:dyDescent="0.2">
      <c r="A13" s="32" t="s">
        <v>62</v>
      </c>
      <c r="B13" s="33"/>
      <c r="C13" s="33"/>
      <c r="D13" s="34">
        <v>13122</v>
      </c>
      <c r="E13" s="34">
        <v>13122</v>
      </c>
      <c r="F13" s="33"/>
      <c r="G13" s="33"/>
      <c r="H13" s="50"/>
    </row>
    <row r="14" spans="1:8" ht="24" outlineLevel="2" x14ac:dyDescent="0.2">
      <c r="A14" s="35" t="s">
        <v>63</v>
      </c>
      <c r="B14" s="30"/>
      <c r="C14" s="30"/>
      <c r="D14" s="31">
        <v>13122</v>
      </c>
      <c r="E14" s="31">
        <v>13122</v>
      </c>
      <c r="F14" s="30"/>
      <c r="G14" s="30"/>
      <c r="H14" s="50"/>
    </row>
    <row r="15" spans="1:8" ht="24" outlineLevel="1" x14ac:dyDescent="0.2">
      <c r="A15" s="32" t="s">
        <v>64</v>
      </c>
      <c r="B15" s="33"/>
      <c r="C15" s="33"/>
      <c r="D15" s="34">
        <v>455800</v>
      </c>
      <c r="E15" s="34">
        <v>113950</v>
      </c>
      <c r="F15" s="34">
        <v>341850</v>
      </c>
      <c r="G15" s="33"/>
      <c r="H15" s="50"/>
    </row>
    <row r="16" spans="1:8" ht="24" outlineLevel="2" x14ac:dyDescent="0.2">
      <c r="A16" s="35" t="s">
        <v>65</v>
      </c>
      <c r="B16" s="30"/>
      <c r="C16" s="30"/>
      <c r="D16" s="31">
        <v>455800</v>
      </c>
      <c r="E16" s="31">
        <v>113950</v>
      </c>
      <c r="F16" s="31">
        <v>341850</v>
      </c>
      <c r="G16" s="30"/>
      <c r="H16" s="50"/>
    </row>
    <row r="17" spans="1:8" x14ac:dyDescent="0.2">
      <c r="A17" s="26" t="s">
        <v>66</v>
      </c>
      <c r="B17" s="27"/>
      <c r="C17" s="27"/>
      <c r="D17" s="28">
        <v>3360063.48</v>
      </c>
      <c r="E17" s="27"/>
      <c r="F17" s="28">
        <v>3360063.48</v>
      </c>
      <c r="G17" s="27"/>
      <c r="H17" s="50" t="s">
        <v>29</v>
      </c>
    </row>
    <row r="18" spans="1:8" outlineLevel="1" x14ac:dyDescent="0.2">
      <c r="A18" s="29" t="s">
        <v>67</v>
      </c>
      <c r="B18" s="30"/>
      <c r="C18" s="30"/>
      <c r="D18" s="31">
        <v>391921</v>
      </c>
      <c r="E18" s="30"/>
      <c r="F18" s="31">
        <v>391921</v>
      </c>
      <c r="G18" s="30"/>
      <c r="H18" s="50"/>
    </row>
    <row r="19" spans="1:8" outlineLevel="1" x14ac:dyDescent="0.2">
      <c r="A19" s="29" t="s">
        <v>68</v>
      </c>
      <c r="B19" s="30"/>
      <c r="C19" s="30"/>
      <c r="D19" s="31">
        <v>2322060.62</v>
      </c>
      <c r="E19" s="30"/>
      <c r="F19" s="31">
        <v>2322060.62</v>
      </c>
      <c r="G19" s="30"/>
      <c r="H19" s="50"/>
    </row>
    <row r="20" spans="1:8" ht="24" outlineLevel="1" x14ac:dyDescent="0.2">
      <c r="A20" s="29" t="s">
        <v>69</v>
      </c>
      <c r="B20" s="30"/>
      <c r="C20" s="30"/>
      <c r="D20" s="31">
        <v>646081.86</v>
      </c>
      <c r="E20" s="30"/>
      <c r="F20" s="31">
        <v>646081.86</v>
      </c>
      <c r="G20" s="30"/>
      <c r="H20" s="50"/>
    </row>
    <row r="21" spans="1:8" x14ac:dyDescent="0.2">
      <c r="A21" s="26" t="s">
        <v>70</v>
      </c>
      <c r="B21" s="27"/>
      <c r="C21" s="27"/>
      <c r="D21" s="28">
        <v>5222024.4000000004</v>
      </c>
      <c r="E21" s="28">
        <v>2328072.27</v>
      </c>
      <c r="F21" s="28">
        <v>2893952.13</v>
      </c>
      <c r="G21" s="27"/>
      <c r="H21" s="50"/>
    </row>
    <row r="22" spans="1:8" outlineLevel="1" x14ac:dyDescent="0.2">
      <c r="A22" s="29" t="s">
        <v>71</v>
      </c>
      <c r="B22" s="30"/>
      <c r="C22" s="30"/>
      <c r="D22" s="31">
        <v>503076.28</v>
      </c>
      <c r="E22" s="31">
        <v>431909.92</v>
      </c>
      <c r="F22" s="31">
        <v>71166.36</v>
      </c>
      <c r="G22" s="30"/>
      <c r="H22" s="50" t="s">
        <v>6</v>
      </c>
    </row>
    <row r="23" spans="1:8" outlineLevel="1" x14ac:dyDescent="0.2">
      <c r="A23" s="29" t="s">
        <v>72</v>
      </c>
      <c r="B23" s="30"/>
      <c r="C23" s="30"/>
      <c r="D23" s="31">
        <v>4718948.12</v>
      </c>
      <c r="E23" s="31">
        <v>1896162.35</v>
      </c>
      <c r="F23" s="31">
        <v>2822785.77</v>
      </c>
      <c r="G23" s="30"/>
      <c r="H23" s="50" t="s">
        <v>42</v>
      </c>
    </row>
    <row r="24" spans="1:8" x14ac:dyDescent="0.2">
      <c r="A24" s="26" t="s">
        <v>73</v>
      </c>
      <c r="B24" s="27"/>
      <c r="C24" s="27"/>
      <c r="D24" s="28">
        <v>11277732.390000001</v>
      </c>
      <c r="E24" s="27"/>
      <c r="F24" s="28">
        <v>11277732.390000001</v>
      </c>
      <c r="G24" s="27"/>
      <c r="H24" s="50" t="s">
        <v>30</v>
      </c>
    </row>
    <row r="25" spans="1:8" ht="24" outlineLevel="1" x14ac:dyDescent="0.2">
      <c r="A25" s="32" t="s">
        <v>74</v>
      </c>
      <c r="B25" s="33"/>
      <c r="C25" s="33"/>
      <c r="D25" s="34">
        <v>11277732.390000001</v>
      </c>
      <c r="E25" s="33"/>
      <c r="F25" s="34">
        <v>11277732.390000001</v>
      </c>
      <c r="G25" s="33"/>
      <c r="H25" s="50"/>
    </row>
    <row r="26" spans="1:8" ht="24" outlineLevel="2" x14ac:dyDescent="0.2">
      <c r="A26" s="35" t="s">
        <v>75</v>
      </c>
      <c r="B26" s="30"/>
      <c r="C26" s="30"/>
      <c r="D26" s="31">
        <v>20397371.52</v>
      </c>
      <c r="E26" s="30"/>
      <c r="F26" s="31">
        <v>20397371.52</v>
      </c>
      <c r="G26" s="30"/>
      <c r="H26" s="50"/>
    </row>
    <row r="27" spans="1:8" ht="24" outlineLevel="2" x14ac:dyDescent="0.2">
      <c r="A27" s="35" t="s">
        <v>76</v>
      </c>
      <c r="B27" s="30"/>
      <c r="C27" s="30"/>
      <c r="D27" s="36">
        <v>-9119639.1300000008</v>
      </c>
      <c r="E27" s="30"/>
      <c r="F27" s="36">
        <v>-9119639.1300000008</v>
      </c>
      <c r="G27" s="30"/>
      <c r="H27" s="50"/>
    </row>
    <row r="28" spans="1:8" ht="24" x14ac:dyDescent="0.2">
      <c r="A28" s="26" t="s">
        <v>77</v>
      </c>
      <c r="B28" s="27"/>
      <c r="C28" s="27"/>
      <c r="D28" s="28">
        <v>7500000000</v>
      </c>
      <c r="E28" s="27"/>
      <c r="F28" s="28">
        <v>7500000000</v>
      </c>
      <c r="G28" s="27"/>
      <c r="H28" s="50" t="s">
        <v>133</v>
      </c>
    </row>
    <row r="29" spans="1:8" ht="24" outlineLevel="1" x14ac:dyDescent="0.2">
      <c r="A29" s="29" t="s">
        <v>78</v>
      </c>
      <c r="B29" s="30"/>
      <c r="C29" s="30"/>
      <c r="D29" s="31">
        <v>7500000000</v>
      </c>
      <c r="E29" s="30"/>
      <c r="F29" s="31">
        <v>7500000000</v>
      </c>
      <c r="G29" s="30"/>
      <c r="H29" s="50"/>
    </row>
    <row r="30" spans="1:8" x14ac:dyDescent="0.2">
      <c r="A30" s="26" t="s">
        <v>79</v>
      </c>
      <c r="B30" s="27"/>
      <c r="C30" s="27"/>
      <c r="D30" s="28">
        <v>12440983.880000001</v>
      </c>
      <c r="E30" s="27"/>
      <c r="F30" s="28">
        <v>12440983.880000001</v>
      </c>
      <c r="G30" s="27"/>
      <c r="H30" s="50" t="s">
        <v>42</v>
      </c>
    </row>
    <row r="31" spans="1:8" outlineLevel="1" x14ac:dyDescent="0.2">
      <c r="A31" s="29" t="s">
        <v>80</v>
      </c>
      <c r="B31" s="30"/>
      <c r="C31" s="30"/>
      <c r="D31" s="31">
        <v>12440983.880000001</v>
      </c>
      <c r="E31" s="30"/>
      <c r="F31" s="31">
        <v>12440983.880000001</v>
      </c>
      <c r="G31" s="30"/>
      <c r="H31" s="50"/>
    </row>
    <row r="32" spans="1:8" x14ac:dyDescent="0.2">
      <c r="A32" s="26" t="s">
        <v>81</v>
      </c>
      <c r="B32" s="27"/>
      <c r="C32" s="27"/>
      <c r="D32" s="28">
        <v>12000</v>
      </c>
      <c r="E32" s="28">
        <v>19303.68</v>
      </c>
      <c r="F32" s="27"/>
      <c r="G32" s="28">
        <v>7303.68</v>
      </c>
      <c r="H32" s="50" t="s">
        <v>36</v>
      </c>
    </row>
    <row r="33" spans="1:8" outlineLevel="1" x14ac:dyDescent="0.2">
      <c r="A33" s="29" t="s">
        <v>82</v>
      </c>
      <c r="B33" s="30"/>
      <c r="C33" s="30"/>
      <c r="D33" s="31">
        <v>6000</v>
      </c>
      <c r="E33" s="31">
        <v>10800</v>
      </c>
      <c r="F33" s="30"/>
      <c r="G33" s="31">
        <v>4800</v>
      </c>
      <c r="H33" s="50"/>
    </row>
    <row r="34" spans="1:8" outlineLevel="1" x14ac:dyDescent="0.2">
      <c r="A34" s="29" t="s">
        <v>83</v>
      </c>
      <c r="B34" s="30"/>
      <c r="C34" s="30"/>
      <c r="D34" s="31">
        <v>6000</v>
      </c>
      <c r="E34" s="31">
        <v>8503.68</v>
      </c>
      <c r="F34" s="30"/>
      <c r="G34" s="31">
        <v>2503.6799999999998</v>
      </c>
      <c r="H34" s="50"/>
    </row>
    <row r="35" spans="1:8" ht="24" x14ac:dyDescent="0.2">
      <c r="A35" s="26" t="s">
        <v>84</v>
      </c>
      <c r="B35" s="27"/>
      <c r="C35" s="27"/>
      <c r="D35" s="28">
        <v>11111.4</v>
      </c>
      <c r="E35" s="28">
        <v>19086.400000000001</v>
      </c>
      <c r="F35" s="27"/>
      <c r="G35" s="28">
        <v>7975</v>
      </c>
      <c r="H35" s="50" t="s">
        <v>37</v>
      </c>
    </row>
    <row r="36" spans="1:8" outlineLevel="1" x14ac:dyDescent="0.2">
      <c r="A36" s="29" t="s">
        <v>85</v>
      </c>
      <c r="B36" s="30"/>
      <c r="C36" s="30"/>
      <c r="D36" s="31">
        <v>4611.3999999999996</v>
      </c>
      <c r="E36" s="31">
        <v>7086.4</v>
      </c>
      <c r="F36" s="30"/>
      <c r="G36" s="31">
        <v>2475</v>
      </c>
      <c r="H36" s="50"/>
    </row>
    <row r="37" spans="1:8" outlineLevel="1" x14ac:dyDescent="0.2">
      <c r="A37" s="29" t="s">
        <v>86</v>
      </c>
      <c r="B37" s="30"/>
      <c r="C37" s="30"/>
      <c r="D37" s="31">
        <v>6500</v>
      </c>
      <c r="E37" s="31">
        <v>12000</v>
      </c>
      <c r="F37" s="30"/>
      <c r="G37" s="31">
        <v>5500</v>
      </c>
      <c r="H37" s="50"/>
    </row>
    <row r="38" spans="1:8" x14ac:dyDescent="0.2">
      <c r="A38" s="26" t="s">
        <v>87</v>
      </c>
      <c r="B38" s="27"/>
      <c r="C38" s="27"/>
      <c r="D38" s="28">
        <v>749526.92</v>
      </c>
      <c r="E38" s="28">
        <v>216836900.66999999</v>
      </c>
      <c r="F38" s="27"/>
      <c r="G38" s="28">
        <v>216087373.75</v>
      </c>
      <c r="H38" s="50"/>
    </row>
    <row r="39" spans="1:8" ht="24" outlineLevel="1" x14ac:dyDescent="0.2">
      <c r="A39" s="29" t="s">
        <v>88</v>
      </c>
      <c r="B39" s="30"/>
      <c r="C39" s="30"/>
      <c r="D39" s="31">
        <v>475877.92</v>
      </c>
      <c r="E39" s="31">
        <v>1152991.17</v>
      </c>
      <c r="F39" s="30"/>
      <c r="G39" s="31">
        <v>677113.25</v>
      </c>
      <c r="H39" s="50" t="s">
        <v>38</v>
      </c>
    </row>
    <row r="40" spans="1:8" ht="24" outlineLevel="1" x14ac:dyDescent="0.2">
      <c r="A40" s="29" t="s">
        <v>89</v>
      </c>
      <c r="B40" s="30"/>
      <c r="C40" s="30"/>
      <c r="D40" s="31">
        <v>75449</v>
      </c>
      <c r="E40" s="31">
        <v>120000</v>
      </c>
      <c r="F40" s="30"/>
      <c r="G40" s="31">
        <v>44551</v>
      </c>
      <c r="H40" s="50" t="s">
        <v>13</v>
      </c>
    </row>
    <row r="41" spans="1:8" outlineLevel="1" x14ac:dyDescent="0.2">
      <c r="A41" s="29" t="s">
        <v>90</v>
      </c>
      <c r="B41" s="30"/>
      <c r="C41" s="30"/>
      <c r="D41" s="30"/>
      <c r="E41" s="31">
        <v>73352587.5</v>
      </c>
      <c r="F41" s="30"/>
      <c r="G41" s="31">
        <v>73352587.5</v>
      </c>
      <c r="H41" s="50" t="s">
        <v>40</v>
      </c>
    </row>
    <row r="42" spans="1:8" ht="24" outlineLevel="1" x14ac:dyDescent="0.2">
      <c r="A42" s="32" t="s">
        <v>91</v>
      </c>
      <c r="B42" s="33"/>
      <c r="C42" s="33"/>
      <c r="D42" s="34">
        <v>198200</v>
      </c>
      <c r="E42" s="34">
        <v>142211322</v>
      </c>
      <c r="F42" s="33"/>
      <c r="G42" s="34">
        <v>142013122</v>
      </c>
      <c r="H42" s="50" t="s">
        <v>38</v>
      </c>
    </row>
    <row r="43" spans="1:8" ht="24" outlineLevel="2" x14ac:dyDescent="0.2">
      <c r="A43" s="35" t="s">
        <v>92</v>
      </c>
      <c r="B43" s="30"/>
      <c r="C43" s="30"/>
      <c r="D43" s="31">
        <v>198200</v>
      </c>
      <c r="E43" s="31">
        <v>198200</v>
      </c>
      <c r="F43" s="30"/>
      <c r="G43" s="30"/>
      <c r="H43" s="50"/>
    </row>
    <row r="44" spans="1:8" ht="24" outlineLevel="2" x14ac:dyDescent="0.2">
      <c r="A44" s="35" t="s">
        <v>93</v>
      </c>
      <c r="B44" s="30"/>
      <c r="C44" s="30"/>
      <c r="D44" s="30"/>
      <c r="E44" s="31">
        <v>13122</v>
      </c>
      <c r="F44" s="30"/>
      <c r="G44" s="31">
        <v>13122</v>
      </c>
      <c r="H44" s="50"/>
    </row>
    <row r="45" spans="1:8" ht="24" outlineLevel="2" x14ac:dyDescent="0.2">
      <c r="A45" s="35" t="s">
        <v>94</v>
      </c>
      <c r="B45" s="30"/>
      <c r="C45" s="30"/>
      <c r="D45" s="30"/>
      <c r="E45" s="31">
        <v>142000000</v>
      </c>
      <c r="F45" s="30"/>
      <c r="G45" s="31">
        <v>142000000</v>
      </c>
      <c r="H45" s="50"/>
    </row>
    <row r="46" spans="1:8" x14ac:dyDescent="0.2">
      <c r="A46" s="26" t="s">
        <v>95</v>
      </c>
      <c r="B46" s="27"/>
      <c r="C46" s="27"/>
      <c r="D46" s="27"/>
      <c r="E46" s="28">
        <v>9415359.9199999999</v>
      </c>
      <c r="F46" s="27"/>
      <c r="G46" s="28">
        <v>9415359.9199999999</v>
      </c>
      <c r="H46" s="50"/>
    </row>
    <row r="47" spans="1:8" outlineLevel="1" x14ac:dyDescent="0.2">
      <c r="A47" s="29" t="s">
        <v>96</v>
      </c>
      <c r="B47" s="30"/>
      <c r="C47" s="30"/>
      <c r="D47" s="30"/>
      <c r="E47" s="31">
        <v>2500000</v>
      </c>
      <c r="F47" s="30"/>
      <c r="G47" s="31">
        <v>2500000</v>
      </c>
      <c r="H47" s="50" t="s">
        <v>13</v>
      </c>
    </row>
    <row r="48" spans="1:8" outlineLevel="1" x14ac:dyDescent="0.2">
      <c r="A48" s="29" t="s">
        <v>97</v>
      </c>
      <c r="B48" s="30"/>
      <c r="C48" s="30"/>
      <c r="D48" s="30"/>
      <c r="E48" s="31">
        <v>6915359.9199999999</v>
      </c>
      <c r="F48" s="30"/>
      <c r="G48" s="31">
        <v>6915359.9199999999</v>
      </c>
      <c r="H48" s="50" t="s">
        <v>42</v>
      </c>
    </row>
    <row r="49" spans="1:8" x14ac:dyDescent="0.2">
      <c r="A49" s="26" t="s">
        <v>98</v>
      </c>
      <c r="B49" s="27"/>
      <c r="C49" s="27"/>
      <c r="D49" s="27"/>
      <c r="E49" s="28">
        <v>3005908215.6100001</v>
      </c>
      <c r="F49" s="27"/>
      <c r="G49" s="28">
        <v>3005908215.6100001</v>
      </c>
      <c r="H49" s="50" t="s">
        <v>42</v>
      </c>
    </row>
    <row r="50" spans="1:8" ht="24" outlineLevel="1" x14ac:dyDescent="0.2">
      <c r="A50" s="29" t="s">
        <v>99</v>
      </c>
      <c r="B50" s="30"/>
      <c r="C50" s="30"/>
      <c r="D50" s="30"/>
      <c r="E50" s="31">
        <v>3005908215.6100001</v>
      </c>
      <c r="F50" s="30"/>
      <c r="G50" s="31">
        <v>3005908215.6100001</v>
      </c>
      <c r="H50" s="50"/>
    </row>
    <row r="51" spans="1:8" x14ac:dyDescent="0.2">
      <c r="A51" s="26" t="s">
        <v>100</v>
      </c>
      <c r="B51" s="27"/>
      <c r="C51" s="27"/>
      <c r="D51" s="28">
        <v>125428.11</v>
      </c>
      <c r="E51" s="28">
        <v>1254406528.1099999</v>
      </c>
      <c r="F51" s="27"/>
      <c r="G51" s="28">
        <v>1254281100</v>
      </c>
      <c r="H51" s="50" t="s">
        <v>17</v>
      </c>
    </row>
    <row r="52" spans="1:8" outlineLevel="1" x14ac:dyDescent="0.2">
      <c r="A52" s="29" t="s">
        <v>101</v>
      </c>
      <c r="B52" s="30"/>
      <c r="C52" s="30"/>
      <c r="D52" s="31">
        <v>125428.11</v>
      </c>
      <c r="E52" s="31">
        <v>1254406528.1099999</v>
      </c>
      <c r="F52" s="30"/>
      <c r="G52" s="31">
        <v>1254281100</v>
      </c>
      <c r="H52" s="50"/>
    </row>
    <row r="53" spans="1:8" x14ac:dyDescent="0.2">
      <c r="A53" s="26" t="s">
        <v>102</v>
      </c>
      <c r="B53" s="27"/>
      <c r="C53" s="27"/>
      <c r="D53" s="27"/>
      <c r="E53" s="28">
        <v>5039341000</v>
      </c>
      <c r="F53" s="27"/>
      <c r="G53" s="28">
        <v>5039341000</v>
      </c>
      <c r="H53" s="50" t="s">
        <v>18</v>
      </c>
    </row>
    <row r="54" spans="1:8" outlineLevel="1" x14ac:dyDescent="0.2">
      <c r="A54" s="29" t="s">
        <v>103</v>
      </c>
      <c r="B54" s="30"/>
      <c r="C54" s="30"/>
      <c r="D54" s="30"/>
      <c r="E54" s="31">
        <v>5039341000</v>
      </c>
      <c r="F54" s="30"/>
      <c r="G54" s="31">
        <v>5039341000</v>
      </c>
      <c r="H54" s="50"/>
    </row>
    <row r="55" spans="1:8" ht="24" x14ac:dyDescent="0.2">
      <c r="A55" s="26" t="s">
        <v>104</v>
      </c>
      <c r="B55" s="27"/>
      <c r="C55" s="27"/>
      <c r="D55" s="27"/>
      <c r="E55" s="28">
        <v>1913285575.45</v>
      </c>
      <c r="F55" s="27"/>
      <c r="G55" s="28">
        <v>1913285575.45</v>
      </c>
      <c r="H55" s="50" t="s">
        <v>19</v>
      </c>
    </row>
    <row r="56" spans="1:8" ht="24" outlineLevel="1" x14ac:dyDescent="0.2">
      <c r="A56" s="29" t="s">
        <v>105</v>
      </c>
      <c r="B56" s="30"/>
      <c r="C56" s="30"/>
      <c r="D56" s="30"/>
      <c r="E56" s="31">
        <v>1913285575.45</v>
      </c>
      <c r="F56" s="30"/>
      <c r="G56" s="31">
        <v>1913285575.45</v>
      </c>
      <c r="H56" s="50"/>
    </row>
    <row r="57" spans="1:8" x14ac:dyDescent="0.2">
      <c r="A57" s="26" t="s">
        <v>106</v>
      </c>
      <c r="B57" s="27"/>
      <c r="C57" s="27"/>
      <c r="D57" s="28">
        <v>74304240.010000005</v>
      </c>
      <c r="E57" s="37">
        <v>-3831371667.2800002</v>
      </c>
      <c r="F57" s="27"/>
      <c r="G57" s="37">
        <v>-3905675907.29</v>
      </c>
      <c r="H57" s="50" t="s">
        <v>19</v>
      </c>
    </row>
    <row r="58" spans="1:8" outlineLevel="1" x14ac:dyDescent="0.2">
      <c r="A58" s="29" t="s">
        <v>107</v>
      </c>
      <c r="B58" s="30"/>
      <c r="C58" s="30"/>
      <c r="D58" s="31">
        <v>74304240.010000005</v>
      </c>
      <c r="E58" s="36">
        <v>-3831371667.2800002</v>
      </c>
      <c r="F58" s="30"/>
      <c r="G58" s="36">
        <v>-3905675907.29</v>
      </c>
      <c r="H58" s="50"/>
    </row>
    <row r="59" spans="1:8" x14ac:dyDescent="0.2">
      <c r="A59" s="26" t="s">
        <v>108</v>
      </c>
      <c r="B59" s="27"/>
      <c r="C59" s="27"/>
      <c r="D59" s="28">
        <v>260504.76</v>
      </c>
      <c r="E59" s="28">
        <v>260504.76</v>
      </c>
      <c r="F59" s="27"/>
      <c r="G59" s="27"/>
      <c r="H59" s="50"/>
    </row>
    <row r="60" spans="1:8" outlineLevel="1" x14ac:dyDescent="0.2">
      <c r="A60" s="29" t="s">
        <v>109</v>
      </c>
      <c r="B60" s="30"/>
      <c r="C60" s="30"/>
      <c r="D60" s="31">
        <v>260504.76</v>
      </c>
      <c r="E60" s="31">
        <v>260504.76</v>
      </c>
      <c r="F60" s="30"/>
      <c r="G60" s="30"/>
      <c r="H60" s="50"/>
    </row>
    <row r="61" spans="1:8" x14ac:dyDescent="0.2">
      <c r="A61" s="26" t="s">
        <v>110</v>
      </c>
      <c r="B61" s="27"/>
      <c r="C61" s="27"/>
      <c r="D61" s="28">
        <v>1437885.77</v>
      </c>
      <c r="E61" s="28">
        <v>1437885.77</v>
      </c>
      <c r="F61" s="27"/>
      <c r="G61" s="27"/>
      <c r="H61" s="50"/>
    </row>
    <row r="62" spans="1:8" outlineLevel="1" x14ac:dyDescent="0.2">
      <c r="A62" s="29" t="s">
        <v>111</v>
      </c>
      <c r="B62" s="30"/>
      <c r="C62" s="30"/>
      <c r="D62" s="31">
        <v>1437885.77</v>
      </c>
      <c r="E62" s="31">
        <v>1437885.77</v>
      </c>
      <c r="F62" s="30"/>
      <c r="G62" s="30"/>
      <c r="H62" s="50"/>
    </row>
    <row r="63" spans="1:8" x14ac:dyDescent="0.2">
      <c r="A63" s="26" t="s">
        <v>112</v>
      </c>
      <c r="B63" s="27"/>
      <c r="C63" s="27"/>
      <c r="D63" s="28">
        <v>72866354.239999995</v>
      </c>
      <c r="E63" s="28">
        <v>72866354.239999995</v>
      </c>
      <c r="F63" s="27"/>
      <c r="G63" s="27"/>
      <c r="H63" s="50"/>
    </row>
    <row r="64" spans="1:8" outlineLevel="1" x14ac:dyDescent="0.2">
      <c r="A64" s="29" t="s">
        <v>113</v>
      </c>
      <c r="B64" s="30"/>
      <c r="C64" s="30"/>
      <c r="D64" s="31">
        <v>72866354.239999995</v>
      </c>
      <c r="E64" s="31">
        <v>72866354.239999995</v>
      </c>
      <c r="F64" s="30"/>
      <c r="G64" s="30"/>
      <c r="H64" s="50"/>
    </row>
    <row r="65" spans="1:8" x14ac:dyDescent="0.2">
      <c r="A65" s="38" t="s">
        <v>114</v>
      </c>
      <c r="B65" s="39"/>
      <c r="C65" s="39"/>
      <c r="D65" s="40">
        <v>15217777925.48</v>
      </c>
      <c r="E65" s="40">
        <v>15217777925.48</v>
      </c>
      <c r="F65" s="40">
        <v>7532657996.1200008</v>
      </c>
      <c r="G65" s="40">
        <v>7532657996.1200008</v>
      </c>
    </row>
    <row r="69" spans="1:8" ht="12.75" x14ac:dyDescent="0.2">
      <c r="A69" s="23" t="s">
        <v>115</v>
      </c>
      <c r="B69" s="41"/>
      <c r="C69" s="41"/>
      <c r="D69" s="41"/>
      <c r="E69" s="41"/>
      <c r="F69" s="41"/>
      <c r="G69" s="41"/>
    </row>
    <row r="70" spans="1:8" ht="15.75" x14ac:dyDescent="0.25">
      <c r="A70" s="24" t="s">
        <v>46</v>
      </c>
      <c r="B70" s="41"/>
      <c r="C70" s="41"/>
      <c r="D70" s="41"/>
      <c r="E70" s="41"/>
      <c r="F70" s="41"/>
      <c r="G70" s="41"/>
    </row>
    <row r="71" spans="1:8" x14ac:dyDescent="0.2">
      <c r="A71" s="43" t="s">
        <v>47</v>
      </c>
      <c r="B71" s="43" t="s">
        <v>48</v>
      </c>
      <c r="C71" s="41"/>
      <c r="D71" s="41"/>
      <c r="E71" s="41"/>
      <c r="F71" s="41"/>
      <c r="G71" s="41"/>
    </row>
    <row r="72" spans="1:8" ht="12" customHeight="1" x14ac:dyDescent="0.2">
      <c r="A72" s="258" t="s">
        <v>49</v>
      </c>
      <c r="B72" s="257" t="s">
        <v>50</v>
      </c>
      <c r="C72" s="257"/>
      <c r="D72" s="257" t="s">
        <v>51</v>
      </c>
      <c r="E72" s="257"/>
      <c r="F72" s="51" t="s">
        <v>52</v>
      </c>
      <c r="G72" s="51"/>
    </row>
    <row r="73" spans="1:8" x14ac:dyDescent="0.2">
      <c r="A73" s="258"/>
      <c r="B73" s="25" t="s">
        <v>53</v>
      </c>
      <c r="C73" s="25" t="s">
        <v>54</v>
      </c>
      <c r="D73" s="25" t="s">
        <v>53</v>
      </c>
      <c r="E73" s="25" t="s">
        <v>54</v>
      </c>
      <c r="F73" s="25" t="s">
        <v>53</v>
      </c>
      <c r="G73" s="25" t="s">
        <v>54</v>
      </c>
    </row>
    <row r="74" spans="1:8" x14ac:dyDescent="0.2">
      <c r="A74" s="26" t="s">
        <v>56</v>
      </c>
      <c r="B74" s="28">
        <v>77746.67</v>
      </c>
      <c r="C74" s="27"/>
      <c r="D74" s="28">
        <v>16909530.289999999</v>
      </c>
      <c r="E74" s="28">
        <v>15841789.16</v>
      </c>
      <c r="F74" s="28">
        <v>1145487.8</v>
      </c>
      <c r="G74" s="27"/>
      <c r="H74" s="50" t="s">
        <v>3</v>
      </c>
    </row>
    <row r="75" spans="1:8" outlineLevel="1" x14ac:dyDescent="0.2">
      <c r="A75" s="29" t="s">
        <v>57</v>
      </c>
      <c r="B75" s="31">
        <v>15013</v>
      </c>
      <c r="C75" s="30"/>
      <c r="D75" s="31">
        <v>227229</v>
      </c>
      <c r="E75" s="31">
        <v>103829</v>
      </c>
      <c r="F75" s="31">
        <v>138413</v>
      </c>
      <c r="G75" s="30"/>
      <c r="H75" s="50"/>
    </row>
    <row r="76" spans="1:8" ht="24" outlineLevel="1" x14ac:dyDescent="0.2">
      <c r="A76" s="29" t="s">
        <v>60</v>
      </c>
      <c r="B76" s="31">
        <v>62733.67</v>
      </c>
      <c r="C76" s="30"/>
      <c r="D76" s="31">
        <v>16682301.289999999</v>
      </c>
      <c r="E76" s="31">
        <v>15737960.16</v>
      </c>
      <c r="F76" s="31">
        <v>1007074.8</v>
      </c>
      <c r="G76" s="30"/>
      <c r="H76" s="50"/>
    </row>
    <row r="77" spans="1:8" x14ac:dyDescent="0.2">
      <c r="A77" s="26" t="s">
        <v>61</v>
      </c>
      <c r="B77" s="44">
        <v>-0.46</v>
      </c>
      <c r="C77" s="27"/>
      <c r="D77" s="28">
        <v>1440055.81</v>
      </c>
      <c r="E77" s="28">
        <v>675491</v>
      </c>
      <c r="F77" s="28">
        <v>764564.35</v>
      </c>
      <c r="G77" s="27"/>
      <c r="H77" s="50" t="s">
        <v>28</v>
      </c>
    </row>
    <row r="78" spans="1:8" ht="24" outlineLevel="1" x14ac:dyDescent="0.2">
      <c r="A78" s="29" t="s">
        <v>116</v>
      </c>
      <c r="B78" s="30"/>
      <c r="C78" s="30"/>
      <c r="D78" s="31">
        <v>1394564.4</v>
      </c>
      <c r="E78" s="31">
        <v>630000</v>
      </c>
      <c r="F78" s="31">
        <v>764564.4</v>
      </c>
      <c r="G78" s="30"/>
      <c r="H78" s="50"/>
    </row>
    <row r="79" spans="1:8" ht="24" outlineLevel="1" x14ac:dyDescent="0.2">
      <c r="A79" s="32" t="s">
        <v>62</v>
      </c>
      <c r="B79" s="45">
        <v>-0.46</v>
      </c>
      <c r="C79" s="33"/>
      <c r="D79" s="34">
        <v>45491.41</v>
      </c>
      <c r="E79" s="34">
        <v>45491</v>
      </c>
      <c r="F79" s="45">
        <v>-0.05</v>
      </c>
      <c r="G79" s="33"/>
      <c r="H79" s="50"/>
    </row>
    <row r="80" spans="1:8" ht="24" outlineLevel="2" x14ac:dyDescent="0.2">
      <c r="A80" s="35" t="s">
        <v>63</v>
      </c>
      <c r="B80" s="46">
        <v>-0.46</v>
      </c>
      <c r="C80" s="30"/>
      <c r="D80" s="31">
        <v>45491.41</v>
      </c>
      <c r="E80" s="31">
        <v>45491</v>
      </c>
      <c r="F80" s="46">
        <v>-0.05</v>
      </c>
      <c r="G80" s="30"/>
      <c r="H80" s="50"/>
    </row>
    <row r="81" spans="1:8" x14ac:dyDescent="0.2">
      <c r="A81" s="26" t="s">
        <v>66</v>
      </c>
      <c r="B81" s="28">
        <v>13488082.49</v>
      </c>
      <c r="C81" s="27"/>
      <c r="D81" s="28">
        <v>361530.07</v>
      </c>
      <c r="E81" s="28">
        <v>158412.51</v>
      </c>
      <c r="F81" s="28">
        <v>13691200.050000001</v>
      </c>
      <c r="G81" s="27"/>
      <c r="H81" s="50" t="s">
        <v>29</v>
      </c>
    </row>
    <row r="82" spans="1:8" outlineLevel="1" x14ac:dyDescent="0.2">
      <c r="A82" s="29" t="s">
        <v>67</v>
      </c>
      <c r="B82" s="30"/>
      <c r="C82" s="30"/>
      <c r="D82" s="31">
        <v>28098</v>
      </c>
      <c r="E82" s="30"/>
      <c r="F82" s="31">
        <v>28098</v>
      </c>
      <c r="G82" s="30"/>
      <c r="H82" s="50"/>
    </row>
    <row r="83" spans="1:8" outlineLevel="1" x14ac:dyDescent="0.2">
      <c r="A83" s="29" t="s">
        <v>68</v>
      </c>
      <c r="B83" s="31">
        <v>13487122.619999999</v>
      </c>
      <c r="C83" s="30"/>
      <c r="D83" s="31">
        <v>168715.29</v>
      </c>
      <c r="E83" s="31">
        <v>149417.60999999999</v>
      </c>
      <c r="F83" s="31">
        <v>13506420.300000001</v>
      </c>
      <c r="G83" s="30"/>
      <c r="H83" s="50"/>
    </row>
    <row r="84" spans="1:8" ht="24" outlineLevel="1" x14ac:dyDescent="0.2">
      <c r="A84" s="29" t="s">
        <v>69</v>
      </c>
      <c r="B84" s="47">
        <v>959.87</v>
      </c>
      <c r="C84" s="30"/>
      <c r="D84" s="31">
        <v>164716.78</v>
      </c>
      <c r="E84" s="31">
        <v>8994.9</v>
      </c>
      <c r="F84" s="31">
        <v>156681.75</v>
      </c>
      <c r="G84" s="30"/>
      <c r="H84" s="50"/>
    </row>
    <row r="85" spans="1:8" x14ac:dyDescent="0.2">
      <c r="A85" s="26" t="s">
        <v>70</v>
      </c>
      <c r="B85" s="27"/>
      <c r="C85" s="27"/>
      <c r="D85" s="28">
        <v>9196145</v>
      </c>
      <c r="E85" s="28">
        <v>3366.78</v>
      </c>
      <c r="F85" s="28">
        <v>9192778.2200000007</v>
      </c>
      <c r="G85" s="27"/>
      <c r="H85" s="50" t="s">
        <v>6</v>
      </c>
    </row>
    <row r="86" spans="1:8" outlineLevel="1" x14ac:dyDescent="0.2">
      <c r="A86" s="29" t="s">
        <v>71</v>
      </c>
      <c r="B86" s="30"/>
      <c r="C86" s="30"/>
      <c r="D86" s="31">
        <v>9174781</v>
      </c>
      <c r="E86" s="31">
        <v>1900</v>
      </c>
      <c r="F86" s="31">
        <v>9172881</v>
      </c>
      <c r="G86" s="30"/>
      <c r="H86" s="50"/>
    </row>
    <row r="87" spans="1:8" outlineLevel="1" x14ac:dyDescent="0.2">
      <c r="A87" s="29" t="s">
        <v>72</v>
      </c>
      <c r="B87" s="30"/>
      <c r="C87" s="30"/>
      <c r="D87" s="31">
        <v>21364</v>
      </c>
      <c r="E87" s="31">
        <v>1466.78</v>
      </c>
      <c r="F87" s="31">
        <v>19897.22</v>
      </c>
      <c r="G87" s="30"/>
      <c r="H87" s="50"/>
    </row>
    <row r="88" spans="1:8" x14ac:dyDescent="0.2">
      <c r="A88" s="26" t="s">
        <v>117</v>
      </c>
      <c r="B88" s="28">
        <v>5500029759.1000004</v>
      </c>
      <c r="C88" s="27"/>
      <c r="D88" s="27"/>
      <c r="E88" s="27"/>
      <c r="F88" s="28">
        <v>5500029759.1000004</v>
      </c>
      <c r="G88" s="27"/>
      <c r="H88" s="50" t="s">
        <v>31</v>
      </c>
    </row>
    <row r="89" spans="1:8" outlineLevel="1" x14ac:dyDescent="0.2">
      <c r="A89" s="29" t="s">
        <v>118</v>
      </c>
      <c r="B89" s="31">
        <v>5500029759.1000004</v>
      </c>
      <c r="C89" s="30"/>
      <c r="D89" s="30"/>
      <c r="E89" s="30"/>
      <c r="F89" s="31">
        <v>5500029759.1000004</v>
      </c>
      <c r="G89" s="30"/>
      <c r="H89" s="50"/>
    </row>
    <row r="90" spans="1:8" x14ac:dyDescent="0.2">
      <c r="A90" s="26" t="s">
        <v>81</v>
      </c>
      <c r="B90" s="27"/>
      <c r="C90" s="28">
        <v>292333.39</v>
      </c>
      <c r="D90" s="28">
        <v>5397844.8899999997</v>
      </c>
      <c r="E90" s="28">
        <v>5116029.22</v>
      </c>
      <c r="F90" s="27"/>
      <c r="G90" s="28">
        <v>10517.72</v>
      </c>
      <c r="H90" s="50" t="s">
        <v>36</v>
      </c>
    </row>
    <row r="91" spans="1:8" ht="24" outlineLevel="1" x14ac:dyDescent="0.2">
      <c r="A91" s="29" t="s">
        <v>119</v>
      </c>
      <c r="B91" s="30"/>
      <c r="C91" s="30"/>
      <c r="D91" s="31">
        <v>28098</v>
      </c>
      <c r="E91" s="31">
        <v>28098</v>
      </c>
      <c r="F91" s="30"/>
      <c r="G91" s="30"/>
      <c r="H91" s="50"/>
    </row>
    <row r="92" spans="1:8" outlineLevel="1" x14ac:dyDescent="0.2">
      <c r="A92" s="29" t="s">
        <v>82</v>
      </c>
      <c r="B92" s="30"/>
      <c r="C92" s="31">
        <v>4103.55</v>
      </c>
      <c r="D92" s="31">
        <v>15798.6</v>
      </c>
      <c r="E92" s="31">
        <v>17894.09</v>
      </c>
      <c r="F92" s="30"/>
      <c r="G92" s="31">
        <v>6199.04</v>
      </c>
      <c r="H92" s="50"/>
    </row>
    <row r="93" spans="1:8" outlineLevel="1" x14ac:dyDescent="0.2">
      <c r="A93" s="29" t="s">
        <v>120</v>
      </c>
      <c r="B93" s="30"/>
      <c r="C93" s="30"/>
      <c r="D93" s="31">
        <v>149417.60999999999</v>
      </c>
      <c r="E93" s="31">
        <v>149417.60999999999</v>
      </c>
      <c r="F93" s="30"/>
      <c r="G93" s="30"/>
      <c r="H93" s="50"/>
    </row>
    <row r="94" spans="1:8" outlineLevel="1" x14ac:dyDescent="0.2">
      <c r="A94" s="29" t="s">
        <v>83</v>
      </c>
      <c r="B94" s="30"/>
      <c r="C94" s="31">
        <v>1281.8399999999999</v>
      </c>
      <c r="D94" s="31">
        <v>9448.68</v>
      </c>
      <c r="E94" s="31">
        <v>12485.52</v>
      </c>
      <c r="F94" s="30"/>
      <c r="G94" s="31">
        <v>4318.68</v>
      </c>
      <c r="H94" s="50"/>
    </row>
    <row r="95" spans="1:8" outlineLevel="1" x14ac:dyDescent="0.2">
      <c r="A95" s="29" t="s">
        <v>121</v>
      </c>
      <c r="B95" s="30"/>
      <c r="C95" s="31">
        <v>48410</v>
      </c>
      <c r="D95" s="31">
        <v>1047410</v>
      </c>
      <c r="E95" s="31">
        <v>999000</v>
      </c>
      <c r="F95" s="30"/>
      <c r="G95" s="30"/>
      <c r="H95" s="50"/>
    </row>
    <row r="96" spans="1:8" outlineLevel="1" x14ac:dyDescent="0.2">
      <c r="A96" s="29" t="s">
        <v>122</v>
      </c>
      <c r="B96" s="30"/>
      <c r="C96" s="31">
        <v>238538</v>
      </c>
      <c r="D96" s="31">
        <v>4147672</v>
      </c>
      <c r="E96" s="31">
        <v>3909134</v>
      </c>
      <c r="F96" s="30"/>
      <c r="G96" s="30"/>
      <c r="H96" s="50"/>
    </row>
    <row r="97" spans="1:8" ht="24" x14ac:dyDescent="0.2">
      <c r="A97" s="26" t="s">
        <v>84</v>
      </c>
      <c r="B97" s="27"/>
      <c r="C97" s="28">
        <v>3204.6</v>
      </c>
      <c r="D97" s="28">
        <v>23189.040000000001</v>
      </c>
      <c r="E97" s="28">
        <v>31584.44</v>
      </c>
      <c r="F97" s="27"/>
      <c r="G97" s="28">
        <v>11600</v>
      </c>
      <c r="H97" s="50" t="s">
        <v>37</v>
      </c>
    </row>
    <row r="98" spans="1:8" outlineLevel="1" x14ac:dyDescent="0.2">
      <c r="A98" s="29" t="s">
        <v>85</v>
      </c>
      <c r="B98" s="30"/>
      <c r="C98" s="31">
        <v>1068.2</v>
      </c>
      <c r="D98" s="31">
        <v>8941</v>
      </c>
      <c r="E98" s="31">
        <v>11472.8</v>
      </c>
      <c r="F98" s="30"/>
      <c r="G98" s="31">
        <v>3600</v>
      </c>
      <c r="H98" s="50"/>
    </row>
    <row r="99" spans="1:8" outlineLevel="1" x14ac:dyDescent="0.2">
      <c r="A99" s="29" t="s">
        <v>86</v>
      </c>
      <c r="B99" s="30"/>
      <c r="C99" s="31">
        <v>2136.4</v>
      </c>
      <c r="D99" s="31">
        <v>14248.04</v>
      </c>
      <c r="E99" s="31">
        <v>20111.64</v>
      </c>
      <c r="F99" s="30"/>
      <c r="G99" s="31">
        <v>8000</v>
      </c>
      <c r="H99" s="50"/>
    </row>
    <row r="100" spans="1:8" x14ac:dyDescent="0.2">
      <c r="A100" s="26" t="s">
        <v>87</v>
      </c>
      <c r="B100" s="27"/>
      <c r="C100" s="28">
        <v>130901.4</v>
      </c>
      <c r="D100" s="28">
        <v>1231890.02</v>
      </c>
      <c r="E100" s="28">
        <v>1875262.17</v>
      </c>
      <c r="F100" s="27"/>
      <c r="G100" s="28">
        <v>774273.55</v>
      </c>
      <c r="H100" s="50"/>
    </row>
    <row r="101" spans="1:8" ht="24" outlineLevel="1" x14ac:dyDescent="0.2">
      <c r="A101" s="29" t="s">
        <v>88</v>
      </c>
      <c r="B101" s="30"/>
      <c r="C101" s="31">
        <v>117442.08</v>
      </c>
      <c r="D101" s="31">
        <v>1051369.82</v>
      </c>
      <c r="E101" s="31">
        <v>1643400.38</v>
      </c>
      <c r="F101" s="30"/>
      <c r="G101" s="31">
        <v>709472.64</v>
      </c>
      <c r="H101" s="50" t="s">
        <v>38</v>
      </c>
    </row>
    <row r="102" spans="1:8" ht="24" outlineLevel="1" x14ac:dyDescent="0.2">
      <c r="A102" s="29" t="s">
        <v>89</v>
      </c>
      <c r="B102" s="30"/>
      <c r="C102" s="31">
        <v>9017.74</v>
      </c>
      <c r="D102" s="31">
        <v>160603.63</v>
      </c>
      <c r="E102" s="31">
        <v>216386.47</v>
      </c>
      <c r="F102" s="30"/>
      <c r="G102" s="31">
        <v>64800.58</v>
      </c>
      <c r="H102" s="50" t="s">
        <v>13</v>
      </c>
    </row>
    <row r="103" spans="1:8" ht="24" outlineLevel="1" x14ac:dyDescent="0.2">
      <c r="A103" s="29" t="s">
        <v>91</v>
      </c>
      <c r="B103" s="30"/>
      <c r="C103" s="31">
        <v>4441.58</v>
      </c>
      <c r="D103" s="31">
        <v>19916.57</v>
      </c>
      <c r="E103" s="31">
        <v>15475.32</v>
      </c>
      <c r="F103" s="30"/>
      <c r="G103" s="47">
        <v>0.33</v>
      </c>
      <c r="H103" s="50" t="s">
        <v>13</v>
      </c>
    </row>
    <row r="104" spans="1:8" ht="24" outlineLevel="2" x14ac:dyDescent="0.2">
      <c r="A104" s="35" t="s">
        <v>123</v>
      </c>
      <c r="B104" s="30"/>
      <c r="C104" s="31">
        <v>4441.58</v>
      </c>
      <c r="D104" s="31">
        <v>19916.57</v>
      </c>
      <c r="E104" s="31">
        <v>15475.32</v>
      </c>
      <c r="F104" s="30"/>
      <c r="G104" s="47">
        <v>0.33</v>
      </c>
      <c r="H104" s="50"/>
    </row>
    <row r="105" spans="1:8" x14ac:dyDescent="0.2">
      <c r="A105" s="26" t="s">
        <v>95</v>
      </c>
      <c r="B105" s="27"/>
      <c r="C105" s="27"/>
      <c r="D105" s="27"/>
      <c r="E105" s="28">
        <v>16050324</v>
      </c>
      <c r="F105" s="27"/>
      <c r="G105" s="28">
        <v>16050324</v>
      </c>
      <c r="H105" s="50" t="s">
        <v>13</v>
      </c>
    </row>
    <row r="106" spans="1:8" outlineLevel="1" x14ac:dyDescent="0.2">
      <c r="A106" s="29" t="s">
        <v>96</v>
      </c>
      <c r="B106" s="30"/>
      <c r="C106" s="30"/>
      <c r="D106" s="30"/>
      <c r="E106" s="31">
        <v>16050324</v>
      </c>
      <c r="F106" s="30"/>
      <c r="G106" s="31">
        <v>16050324</v>
      </c>
      <c r="H106" s="50"/>
    </row>
    <row r="107" spans="1:8" x14ac:dyDescent="0.2">
      <c r="A107" s="26" t="s">
        <v>100</v>
      </c>
      <c r="B107" s="27"/>
      <c r="C107" s="28">
        <v>352800000</v>
      </c>
      <c r="D107" s="27"/>
      <c r="E107" s="27"/>
      <c r="F107" s="27"/>
      <c r="G107" s="28">
        <v>352800000</v>
      </c>
      <c r="H107" s="50" t="s">
        <v>17</v>
      </c>
    </row>
    <row r="108" spans="1:8" outlineLevel="1" x14ac:dyDescent="0.2">
      <c r="A108" s="29" t="s">
        <v>101</v>
      </c>
      <c r="B108" s="30"/>
      <c r="C108" s="31">
        <v>352800000</v>
      </c>
      <c r="D108" s="30"/>
      <c r="E108" s="30"/>
      <c r="F108" s="30"/>
      <c r="G108" s="31">
        <v>352800000</v>
      </c>
      <c r="H108" s="50"/>
    </row>
    <row r="109" spans="1:8" ht="24" x14ac:dyDescent="0.2">
      <c r="A109" s="26" t="s">
        <v>104</v>
      </c>
      <c r="B109" s="27"/>
      <c r="C109" s="28">
        <v>5160369148.4100008</v>
      </c>
      <c r="D109" s="27"/>
      <c r="E109" s="37">
        <v>-5192074.16</v>
      </c>
      <c r="F109" s="27"/>
      <c r="G109" s="28">
        <v>5155177074.25</v>
      </c>
      <c r="H109" s="50" t="s">
        <v>19</v>
      </c>
    </row>
    <row r="110" spans="1:8" ht="24" outlineLevel="1" x14ac:dyDescent="0.2">
      <c r="A110" s="29" t="s">
        <v>124</v>
      </c>
      <c r="B110" s="30"/>
      <c r="C110" s="31">
        <v>5160466810</v>
      </c>
      <c r="D110" s="30"/>
      <c r="E110" s="36">
        <v>-5192074.16</v>
      </c>
      <c r="F110" s="30"/>
      <c r="G110" s="31">
        <v>5155274735.8400002</v>
      </c>
      <c r="H110" s="50"/>
    </row>
    <row r="111" spans="1:8" ht="24" outlineLevel="1" x14ac:dyDescent="0.2">
      <c r="A111" s="29" t="s">
        <v>105</v>
      </c>
      <c r="B111" s="30"/>
      <c r="C111" s="36">
        <v>-97661.59</v>
      </c>
      <c r="D111" s="30"/>
      <c r="E111" s="30"/>
      <c r="F111" s="30"/>
      <c r="G111" s="36">
        <v>-97661.59</v>
      </c>
      <c r="H111" s="50"/>
    </row>
    <row r="112" spans="1:8" x14ac:dyDescent="0.2">
      <c r="A112" s="26" t="s">
        <v>106</v>
      </c>
      <c r="B112" s="27"/>
      <c r="C112" s="27"/>
      <c r="D112" s="28">
        <v>1245146.79</v>
      </c>
      <c r="E112" s="28">
        <v>1245146.79</v>
      </c>
      <c r="F112" s="27"/>
      <c r="G112" s="27"/>
      <c r="H112" s="50"/>
    </row>
    <row r="113" spans="1:8" outlineLevel="1" x14ac:dyDescent="0.2">
      <c r="A113" s="29" t="s">
        <v>107</v>
      </c>
      <c r="B113" s="30"/>
      <c r="C113" s="30"/>
      <c r="D113" s="31">
        <v>1245146.79</v>
      </c>
      <c r="E113" s="31">
        <v>1245146.79</v>
      </c>
      <c r="F113" s="30"/>
      <c r="G113" s="30"/>
      <c r="H113" s="50"/>
    </row>
    <row r="114" spans="1:8" ht="24" x14ac:dyDescent="0.2">
      <c r="A114" s="26" t="s">
        <v>125</v>
      </c>
      <c r="B114" s="27"/>
      <c r="C114" s="27"/>
      <c r="D114" s="28">
        <v>562500</v>
      </c>
      <c r="E114" s="28">
        <v>562500</v>
      </c>
      <c r="F114" s="27"/>
      <c r="G114" s="27"/>
      <c r="H114" s="50"/>
    </row>
    <row r="115" spans="1:8" ht="24" outlineLevel="1" x14ac:dyDescent="0.2">
      <c r="A115" s="29" t="s">
        <v>126</v>
      </c>
      <c r="B115" s="30"/>
      <c r="C115" s="30"/>
      <c r="D115" s="31">
        <v>562500</v>
      </c>
      <c r="E115" s="31">
        <v>562500</v>
      </c>
      <c r="F115" s="30"/>
      <c r="G115" s="30"/>
      <c r="H115" s="50"/>
    </row>
    <row r="116" spans="1:8" x14ac:dyDescent="0.2">
      <c r="A116" s="26" t="s">
        <v>127</v>
      </c>
      <c r="B116" s="27"/>
      <c r="C116" s="27"/>
      <c r="D116" s="28">
        <v>682646.79</v>
      </c>
      <c r="E116" s="28">
        <v>682646.79</v>
      </c>
      <c r="F116" s="27"/>
      <c r="G116" s="27"/>
      <c r="H116" s="50"/>
    </row>
    <row r="117" spans="1:8" outlineLevel="1" x14ac:dyDescent="0.2">
      <c r="A117" s="29" t="s">
        <v>128</v>
      </c>
      <c r="B117" s="30"/>
      <c r="C117" s="30"/>
      <c r="D117" s="31">
        <v>682646.79</v>
      </c>
      <c r="E117" s="31">
        <v>682646.79</v>
      </c>
      <c r="F117" s="30"/>
      <c r="G117" s="30"/>
      <c r="H117" s="50"/>
    </row>
    <row r="118" spans="1:8" x14ac:dyDescent="0.2">
      <c r="A118" s="26" t="s">
        <v>110</v>
      </c>
      <c r="B118" s="27"/>
      <c r="C118" s="27"/>
      <c r="D118" s="28">
        <v>6437220.9500000002</v>
      </c>
      <c r="E118" s="28">
        <v>6437220.9500000002</v>
      </c>
      <c r="F118" s="27"/>
      <c r="G118" s="27"/>
      <c r="H118" s="50"/>
    </row>
    <row r="119" spans="1:8" outlineLevel="1" x14ac:dyDescent="0.2">
      <c r="A119" s="29" t="s">
        <v>111</v>
      </c>
      <c r="B119" s="30"/>
      <c r="C119" s="30"/>
      <c r="D119" s="31">
        <v>6437220.9500000002</v>
      </c>
      <c r="E119" s="31">
        <v>6437220.9500000002</v>
      </c>
      <c r="F119" s="30"/>
      <c r="G119" s="30"/>
      <c r="H119" s="50"/>
    </row>
    <row r="120" spans="1:8" x14ac:dyDescent="0.2">
      <c r="A120" s="38" t="s">
        <v>114</v>
      </c>
      <c r="B120" s="40">
        <v>5513595587.8000002</v>
      </c>
      <c r="C120" s="40">
        <v>5513595587.8000002</v>
      </c>
      <c r="D120" s="40">
        <v>43487699.649999999</v>
      </c>
      <c r="E120" s="40">
        <v>43487699.649999999</v>
      </c>
      <c r="F120" s="40">
        <v>5524823789.5199986</v>
      </c>
      <c r="G120" s="40">
        <v>5524823789.5199986</v>
      </c>
    </row>
    <row r="124" spans="1:8" ht="12.75" x14ac:dyDescent="0.2">
      <c r="A124" s="48" t="s">
        <v>3</v>
      </c>
    </row>
    <row r="125" spans="1:8" ht="12.75" x14ac:dyDescent="0.2">
      <c r="A125" s="48" t="s">
        <v>27</v>
      </c>
    </row>
    <row r="126" spans="1:8" ht="12.75" x14ac:dyDescent="0.2">
      <c r="A126" s="48" t="s">
        <v>4</v>
      </c>
    </row>
    <row r="127" spans="1:8" ht="12.75" x14ac:dyDescent="0.2">
      <c r="A127" s="48" t="s">
        <v>28</v>
      </c>
    </row>
    <row r="128" spans="1:8" ht="12.75" x14ac:dyDescent="0.2">
      <c r="A128" s="48" t="s">
        <v>5</v>
      </c>
    </row>
    <row r="129" spans="1:1" ht="12.75" x14ac:dyDescent="0.2">
      <c r="A129" s="48" t="s">
        <v>29</v>
      </c>
    </row>
    <row r="130" spans="1:1" ht="12.75" x14ac:dyDescent="0.2">
      <c r="A130" s="48" t="s">
        <v>6</v>
      </c>
    </row>
    <row r="131" spans="1:1" ht="12.75" x14ac:dyDescent="0.2">
      <c r="A131" s="48" t="s">
        <v>30</v>
      </c>
    </row>
    <row r="132" spans="1:1" ht="12.75" x14ac:dyDescent="0.2">
      <c r="A132" s="48" t="s">
        <v>133</v>
      </c>
    </row>
    <row r="133" spans="1:1" ht="12.75" x14ac:dyDescent="0.2">
      <c r="A133" s="48" t="s">
        <v>31</v>
      </c>
    </row>
    <row r="134" spans="1:1" ht="12.75" x14ac:dyDescent="0.2">
      <c r="A134" s="48" t="s">
        <v>8</v>
      </c>
    </row>
    <row r="135" spans="1:1" ht="12.75" x14ac:dyDescent="0.2">
      <c r="A135" s="48" t="s">
        <v>9</v>
      </c>
    </row>
    <row r="136" spans="1:1" ht="12.75" x14ac:dyDescent="0.2">
      <c r="A136" s="48" t="s">
        <v>32</v>
      </c>
    </row>
    <row r="137" spans="1:1" ht="12.75" x14ac:dyDescent="0.2">
      <c r="A137" s="48" t="s">
        <v>10</v>
      </c>
    </row>
    <row r="138" spans="1:1" ht="12.75" x14ac:dyDescent="0.2">
      <c r="A138" s="48"/>
    </row>
    <row r="139" spans="1:1" ht="12.75" x14ac:dyDescent="0.2">
      <c r="A139" s="48" t="s">
        <v>36</v>
      </c>
    </row>
    <row r="140" spans="1:1" ht="12.75" x14ac:dyDescent="0.2">
      <c r="A140" s="48" t="s">
        <v>37</v>
      </c>
    </row>
    <row r="141" spans="1:1" ht="12.75" x14ac:dyDescent="0.2">
      <c r="A141" s="48" t="s">
        <v>38</v>
      </c>
    </row>
    <row r="142" spans="1:1" ht="12.75" x14ac:dyDescent="0.2">
      <c r="A142" s="48" t="s">
        <v>13</v>
      </c>
    </row>
    <row r="143" spans="1:1" ht="12.75" x14ac:dyDescent="0.2">
      <c r="A143" s="48" t="s">
        <v>39</v>
      </c>
    </row>
    <row r="144" spans="1:1" ht="12.75" x14ac:dyDescent="0.2">
      <c r="A144" s="48" t="s">
        <v>40</v>
      </c>
    </row>
    <row r="145" spans="1:3" ht="12.75" x14ac:dyDescent="0.2">
      <c r="A145" s="49" t="s">
        <v>42</v>
      </c>
    </row>
    <row r="146" spans="1:3" ht="12.75" x14ac:dyDescent="0.2">
      <c r="A146" s="49" t="s">
        <v>15</v>
      </c>
    </row>
    <row r="147" spans="1:3" ht="12.75" x14ac:dyDescent="0.2">
      <c r="A147" s="49" t="s">
        <v>17</v>
      </c>
    </row>
    <row r="148" spans="1:3" ht="12.75" x14ac:dyDescent="0.2">
      <c r="A148" s="49" t="s">
        <v>18</v>
      </c>
    </row>
    <row r="149" spans="1:3" ht="12.75" x14ac:dyDescent="0.2">
      <c r="A149" s="49" t="s">
        <v>19</v>
      </c>
    </row>
    <row r="150" spans="1:3" ht="12.75" x14ac:dyDescent="0.2">
      <c r="A150" s="49" t="s">
        <v>44</v>
      </c>
    </row>
    <row r="154" spans="1:3" x14ac:dyDescent="0.2">
      <c r="A154" s="62" t="s">
        <v>141</v>
      </c>
      <c r="B154" s="63"/>
      <c r="C154" s="64" t="s">
        <v>135</v>
      </c>
    </row>
    <row r="155" spans="1:3" ht="15" x14ac:dyDescent="0.25">
      <c r="A155" s="65" t="s">
        <v>196</v>
      </c>
      <c r="B155" s="63"/>
      <c r="C155" s="63"/>
    </row>
    <row r="156" spans="1:3" x14ac:dyDescent="0.2">
      <c r="A156" s="66" t="s">
        <v>197</v>
      </c>
      <c r="B156" s="63"/>
      <c r="C156" s="63"/>
    </row>
    <row r="157" spans="1:3" x14ac:dyDescent="0.2">
      <c r="A157" s="256" t="s">
        <v>143</v>
      </c>
      <c r="B157" s="256"/>
      <c r="C157" s="256"/>
    </row>
    <row r="158" spans="1:3" x14ac:dyDescent="0.2">
      <c r="A158" s="256" t="s">
        <v>136</v>
      </c>
      <c r="B158" s="256"/>
      <c r="C158" s="256"/>
    </row>
    <row r="159" spans="1:3" ht="12.75" thickBot="1" x14ac:dyDescent="0.25">
      <c r="A159" s="63"/>
      <c r="B159" s="63"/>
      <c r="C159" s="63"/>
    </row>
    <row r="160" spans="1:3" x14ac:dyDescent="0.2">
      <c r="A160" s="67" t="s">
        <v>153</v>
      </c>
      <c r="B160" s="68" t="s">
        <v>154</v>
      </c>
      <c r="C160" s="69" t="s">
        <v>155</v>
      </c>
    </row>
    <row r="161" spans="1:4" ht="12.75" thickBot="1" x14ac:dyDescent="0.25">
      <c r="A161" s="70"/>
      <c r="B161" s="71"/>
      <c r="C161" s="72"/>
    </row>
    <row r="162" spans="1:4" ht="12.75" thickBot="1" x14ac:dyDescent="0.25">
      <c r="A162" s="73" t="s">
        <v>158</v>
      </c>
      <c r="B162" s="74"/>
      <c r="C162" s="75">
        <v>-3834124258.5500002</v>
      </c>
    </row>
    <row r="163" spans="1:4" x14ac:dyDescent="0.2">
      <c r="A163" s="76">
        <v>6200</v>
      </c>
      <c r="B163" s="77"/>
      <c r="C163" s="78">
        <v>585.02</v>
      </c>
    </row>
    <row r="164" spans="1:4" x14ac:dyDescent="0.2">
      <c r="A164" s="76">
        <v>6280</v>
      </c>
      <c r="B164" s="77"/>
      <c r="C164" s="78">
        <v>585.02</v>
      </c>
    </row>
    <row r="165" spans="1:4" x14ac:dyDescent="0.2">
      <c r="A165" s="79" t="s">
        <v>198</v>
      </c>
      <c r="B165" s="77"/>
      <c r="C165" s="78">
        <v>585.02</v>
      </c>
      <c r="D165" s="42" t="s">
        <v>22</v>
      </c>
    </row>
    <row r="166" spans="1:4" x14ac:dyDescent="0.2">
      <c r="A166" s="76">
        <v>7200</v>
      </c>
      <c r="B166" s="80">
        <v>490968.4</v>
      </c>
      <c r="C166" s="81"/>
    </row>
    <row r="167" spans="1:4" x14ac:dyDescent="0.2">
      <c r="A167" s="76">
        <v>7210</v>
      </c>
      <c r="B167" s="108">
        <v>490968.4</v>
      </c>
      <c r="C167" s="81"/>
      <c r="D167" s="42" t="s">
        <v>20</v>
      </c>
    </row>
    <row r="168" spans="1:4" x14ac:dyDescent="0.2">
      <c r="A168" s="79" t="s">
        <v>140</v>
      </c>
      <c r="B168" s="80">
        <v>489859.61</v>
      </c>
      <c r="C168" s="81"/>
    </row>
    <row r="169" spans="1:4" x14ac:dyDescent="0.2">
      <c r="A169" s="79" t="s">
        <v>199</v>
      </c>
      <c r="B169" s="80">
        <v>1108.79</v>
      </c>
      <c r="C169" s="81"/>
    </row>
    <row r="170" spans="1:4" x14ac:dyDescent="0.2">
      <c r="A170" s="76">
        <v>7300</v>
      </c>
      <c r="B170" s="80">
        <v>939989.62</v>
      </c>
      <c r="C170" s="81"/>
    </row>
    <row r="171" spans="1:4" x14ac:dyDescent="0.2">
      <c r="A171" s="76">
        <v>7310</v>
      </c>
      <c r="B171" s="80">
        <v>939989.62</v>
      </c>
      <c r="C171" s="81"/>
    </row>
    <row r="172" spans="1:4" x14ac:dyDescent="0.2">
      <c r="A172" s="79" t="s">
        <v>200</v>
      </c>
      <c r="B172" s="108">
        <v>939989.62</v>
      </c>
      <c r="C172" s="81"/>
      <c r="D172" s="42" t="s">
        <v>21</v>
      </c>
    </row>
    <row r="173" spans="1:4" x14ac:dyDescent="0.2">
      <c r="A173" s="76">
        <v>7400</v>
      </c>
      <c r="B173" s="82">
        <v>18.46</v>
      </c>
      <c r="C173" s="81"/>
    </row>
    <row r="174" spans="1:4" x14ac:dyDescent="0.2">
      <c r="A174" s="76">
        <v>7470</v>
      </c>
      <c r="B174" s="82">
        <v>18.46</v>
      </c>
      <c r="C174" s="81"/>
    </row>
    <row r="175" spans="1:4" ht="12.75" thickBot="1" x14ac:dyDescent="0.25">
      <c r="A175" s="79" t="s">
        <v>201</v>
      </c>
      <c r="B175" s="109">
        <v>18.46</v>
      </c>
      <c r="C175" s="81"/>
      <c r="D175" s="42" t="s">
        <v>21</v>
      </c>
    </row>
    <row r="176" spans="1:4" x14ac:dyDescent="0.2">
      <c r="A176" s="83" t="s">
        <v>162</v>
      </c>
      <c r="B176" s="84">
        <v>1430976.48</v>
      </c>
      <c r="C176" s="85">
        <v>585.02</v>
      </c>
    </row>
    <row r="177" spans="1:5" ht="12.75" thickBot="1" x14ac:dyDescent="0.25">
      <c r="A177" s="86" t="s">
        <v>163</v>
      </c>
      <c r="B177" s="87"/>
      <c r="C177" s="88">
        <v>-3835554650.0099998</v>
      </c>
    </row>
    <row r="178" spans="1:5" x14ac:dyDescent="0.2">
      <c r="C178" s="106">
        <f>C176-B176</f>
        <v>-1430391.46</v>
      </c>
    </row>
    <row r="180" spans="1:5" ht="12.75" x14ac:dyDescent="0.2">
      <c r="A180" s="89" t="s">
        <v>45</v>
      </c>
      <c r="B180" s="63"/>
      <c r="C180" s="63"/>
      <c r="D180" s="63"/>
    </row>
    <row r="181" spans="1:5" ht="15.75" x14ac:dyDescent="0.25">
      <c r="A181" s="90" t="s">
        <v>202</v>
      </c>
      <c r="B181" s="63"/>
      <c r="C181" s="63"/>
      <c r="D181" s="63"/>
    </row>
    <row r="182" spans="1:5" x14ac:dyDescent="0.2">
      <c r="A182" s="64" t="s">
        <v>47</v>
      </c>
      <c r="B182" s="64" t="s">
        <v>48</v>
      </c>
      <c r="C182" s="63"/>
      <c r="D182" s="63"/>
    </row>
    <row r="183" spans="1:5" x14ac:dyDescent="0.2">
      <c r="A183" s="91" t="s">
        <v>137</v>
      </c>
      <c r="B183" s="92" t="s">
        <v>203</v>
      </c>
      <c r="C183" s="92" t="s">
        <v>53</v>
      </c>
      <c r="D183" s="92" t="s">
        <v>54</v>
      </c>
    </row>
    <row r="184" spans="1:5" ht="24" x14ac:dyDescent="0.2">
      <c r="A184" s="93">
        <v>5610</v>
      </c>
      <c r="B184" s="94" t="s">
        <v>204</v>
      </c>
      <c r="C184" s="95"/>
      <c r="D184" s="95"/>
    </row>
    <row r="185" spans="1:5" x14ac:dyDescent="0.2">
      <c r="A185" s="96"/>
      <c r="B185" s="97">
        <v>0</v>
      </c>
      <c r="C185" s="98"/>
      <c r="D185" s="99">
        <v>-3835557144.4000001</v>
      </c>
      <c r="E185" s="105">
        <f>C177-D185</f>
        <v>2494.3900003433228</v>
      </c>
    </row>
    <row r="186" spans="1:5" x14ac:dyDescent="0.2">
      <c r="A186" s="96"/>
      <c r="B186" s="100">
        <v>6110</v>
      </c>
      <c r="C186" s="98"/>
      <c r="D186" s="101">
        <v>260504.76</v>
      </c>
      <c r="E186" s="42" t="s">
        <v>22</v>
      </c>
    </row>
    <row r="187" spans="1:5" x14ac:dyDescent="0.2">
      <c r="A187" s="96"/>
      <c r="B187" s="100">
        <v>6160</v>
      </c>
      <c r="C187" s="98"/>
      <c r="D187" s="101">
        <v>3924972.36</v>
      </c>
      <c r="E187" s="42" t="s">
        <v>22</v>
      </c>
    </row>
    <row r="188" spans="1:5" x14ac:dyDescent="0.2">
      <c r="A188" s="96"/>
      <c r="B188" s="100">
        <v>7210</v>
      </c>
      <c r="C188" s="107">
        <v>1437885.77</v>
      </c>
      <c r="D188" s="98"/>
      <c r="E188" s="42" t="s">
        <v>20</v>
      </c>
    </row>
    <row r="189" spans="1:5" x14ac:dyDescent="0.2">
      <c r="A189" s="96"/>
      <c r="B189" s="100">
        <v>7310</v>
      </c>
      <c r="C189" s="107">
        <v>72866354.239999995</v>
      </c>
      <c r="D189" s="98"/>
    </row>
    <row r="190" spans="1:5" x14ac:dyDescent="0.2">
      <c r="A190" s="102"/>
      <c r="B190" s="94" t="s">
        <v>162</v>
      </c>
      <c r="C190" s="103">
        <v>74304240.010000005</v>
      </c>
      <c r="D190" s="104">
        <v>-3831371667.2800002</v>
      </c>
    </row>
    <row r="191" spans="1:5" x14ac:dyDescent="0.2">
      <c r="A191" s="102"/>
      <c r="B191" s="94" t="s">
        <v>205</v>
      </c>
      <c r="C191" s="95"/>
      <c r="D191" s="104">
        <v>-3905675907.29</v>
      </c>
    </row>
    <row r="192" spans="1:5" x14ac:dyDescent="0.2">
      <c r="D192" s="106">
        <f>D186+D187-C188-C189</f>
        <v>-70118762.890000001</v>
      </c>
    </row>
    <row r="193" spans="1:5" x14ac:dyDescent="0.2">
      <c r="D193" s="106">
        <f>C178+D192</f>
        <v>-71549154.349999994</v>
      </c>
    </row>
    <row r="194" spans="1:5" ht="12.75" x14ac:dyDescent="0.2">
      <c r="A194" s="89" t="s">
        <v>45</v>
      </c>
      <c r="B194" s="63"/>
      <c r="C194" s="63"/>
      <c r="D194" s="63"/>
    </row>
    <row r="195" spans="1:5" ht="15.75" x14ac:dyDescent="0.25">
      <c r="A195" s="90" t="s">
        <v>206</v>
      </c>
      <c r="B195" s="63"/>
      <c r="C195" s="63"/>
      <c r="D195" s="63"/>
    </row>
    <row r="196" spans="1:5" x14ac:dyDescent="0.2">
      <c r="A196" s="64" t="s">
        <v>47</v>
      </c>
      <c r="B196" s="64" t="s">
        <v>48</v>
      </c>
      <c r="C196" s="63"/>
      <c r="D196" s="63"/>
    </row>
    <row r="197" spans="1:5" x14ac:dyDescent="0.2">
      <c r="A197" s="91" t="s">
        <v>137</v>
      </c>
      <c r="B197" s="92" t="s">
        <v>203</v>
      </c>
      <c r="C197" s="92" t="s">
        <v>53</v>
      </c>
      <c r="D197" s="92" t="s">
        <v>54</v>
      </c>
    </row>
    <row r="198" spans="1:5" ht="24" x14ac:dyDescent="0.2">
      <c r="A198" s="93">
        <v>7310</v>
      </c>
      <c r="B198" s="94" t="s">
        <v>204</v>
      </c>
      <c r="C198" s="95"/>
      <c r="D198" s="95"/>
    </row>
    <row r="199" spans="1:5" x14ac:dyDescent="0.2">
      <c r="A199" s="96"/>
      <c r="B199" s="100">
        <v>1620</v>
      </c>
      <c r="C199" s="107">
        <v>1879979.24</v>
      </c>
      <c r="D199" s="98"/>
      <c r="E199" s="42" t="s">
        <v>21</v>
      </c>
    </row>
    <row r="200" spans="1:5" x14ac:dyDescent="0.2">
      <c r="A200" s="96"/>
      <c r="B200" s="100">
        <v>3380</v>
      </c>
      <c r="C200" s="107">
        <v>70986375</v>
      </c>
      <c r="D200" s="98"/>
      <c r="E200" s="42" t="s">
        <v>175</v>
      </c>
    </row>
    <row r="201" spans="1:5" x14ac:dyDescent="0.2">
      <c r="A201" s="96"/>
      <c r="B201" s="100">
        <v>5610</v>
      </c>
      <c r="C201" s="98"/>
      <c r="D201" s="101">
        <v>72866354.239999995</v>
      </c>
    </row>
    <row r="202" spans="1:5" x14ac:dyDescent="0.2">
      <c r="A202" s="102"/>
      <c r="B202" s="94" t="s">
        <v>162</v>
      </c>
      <c r="C202" s="103">
        <v>72866354.239999995</v>
      </c>
      <c r="D202" s="103">
        <v>72866354.239999995</v>
      </c>
    </row>
    <row r="203" spans="1:5" x14ac:dyDescent="0.2">
      <c r="A203" s="102"/>
      <c r="B203" s="94" t="s">
        <v>205</v>
      </c>
      <c r="C203" s="95"/>
      <c r="D203" s="95"/>
    </row>
    <row r="207" spans="1:5" ht="12.75" x14ac:dyDescent="0.2">
      <c r="A207" s="89" t="s">
        <v>115</v>
      </c>
      <c r="B207" s="63"/>
      <c r="C207" s="63"/>
      <c r="D207" s="63"/>
    </row>
    <row r="208" spans="1:5" ht="15.75" x14ac:dyDescent="0.25">
      <c r="A208" s="90" t="s">
        <v>202</v>
      </c>
      <c r="B208" s="63"/>
      <c r="C208" s="63"/>
      <c r="D208" s="63"/>
    </row>
    <row r="209" spans="1:5" x14ac:dyDescent="0.2">
      <c r="A209" s="64" t="s">
        <v>47</v>
      </c>
      <c r="B209" s="64" t="s">
        <v>48</v>
      </c>
      <c r="C209" s="63"/>
      <c r="D209" s="63"/>
    </row>
    <row r="210" spans="1:5" x14ac:dyDescent="0.2">
      <c r="A210" s="91" t="s">
        <v>137</v>
      </c>
      <c r="B210" s="92" t="s">
        <v>203</v>
      </c>
      <c r="C210" s="92" t="s">
        <v>53</v>
      </c>
      <c r="D210" s="92" t="s">
        <v>54</v>
      </c>
    </row>
    <row r="211" spans="1:5" ht="24" x14ac:dyDescent="0.2">
      <c r="A211" s="93">
        <v>5610</v>
      </c>
      <c r="B211" s="94" t="s">
        <v>204</v>
      </c>
      <c r="C211" s="95"/>
      <c r="D211" s="95"/>
    </row>
    <row r="212" spans="1:5" x14ac:dyDescent="0.2">
      <c r="A212" s="96"/>
      <c r="B212" s="100">
        <v>5510</v>
      </c>
      <c r="C212" s="99">
        <v>-5192074.16</v>
      </c>
      <c r="D212" s="98"/>
    </row>
    <row r="213" spans="1:5" x14ac:dyDescent="0.2">
      <c r="A213" s="96"/>
      <c r="B213" s="100">
        <v>6010</v>
      </c>
      <c r="C213" s="98"/>
      <c r="D213" s="101">
        <v>562500</v>
      </c>
      <c r="E213" s="42" t="s">
        <v>22</v>
      </c>
    </row>
    <row r="214" spans="1:5" x14ac:dyDescent="0.2">
      <c r="A214" s="96"/>
      <c r="B214" s="100">
        <v>6280</v>
      </c>
      <c r="C214" s="98"/>
      <c r="D214" s="101">
        <v>682646.79</v>
      </c>
      <c r="E214" s="42" t="s">
        <v>172</v>
      </c>
    </row>
    <row r="215" spans="1:5" x14ac:dyDescent="0.2">
      <c r="A215" s="96"/>
      <c r="B215" s="100">
        <v>7210</v>
      </c>
      <c r="C215" s="101">
        <v>6437220.9500000002</v>
      </c>
      <c r="D215" s="98"/>
    </row>
    <row r="216" spans="1:5" x14ac:dyDescent="0.2">
      <c r="A216" s="102"/>
      <c r="B216" s="94" t="s">
        <v>162</v>
      </c>
      <c r="C216" s="103">
        <v>1245146.79</v>
      </c>
      <c r="D216" s="103">
        <v>1245146.79</v>
      </c>
    </row>
    <row r="217" spans="1:5" x14ac:dyDescent="0.2">
      <c r="A217" s="102"/>
      <c r="B217" s="94" t="s">
        <v>205</v>
      </c>
      <c r="C217" s="95"/>
      <c r="D217" s="95"/>
    </row>
    <row r="218" spans="1:5" x14ac:dyDescent="0.2">
      <c r="D218" s="106">
        <f>D216-C215</f>
        <v>-5192074.16</v>
      </c>
    </row>
    <row r="221" spans="1:5" x14ac:dyDescent="0.2">
      <c r="A221" s="62" t="s">
        <v>141</v>
      </c>
      <c r="B221" s="63"/>
      <c r="C221" s="64" t="s">
        <v>135</v>
      </c>
    </row>
    <row r="222" spans="1:5" ht="15" x14ac:dyDescent="0.25">
      <c r="A222" s="65" t="s">
        <v>289</v>
      </c>
      <c r="B222" s="63"/>
      <c r="C222" s="63"/>
    </row>
    <row r="223" spans="1:5" x14ac:dyDescent="0.2">
      <c r="A223" s="66" t="s">
        <v>197</v>
      </c>
      <c r="B223" s="63"/>
      <c r="C223" s="63"/>
    </row>
    <row r="224" spans="1:5" x14ac:dyDescent="0.2">
      <c r="A224" s="256" t="s">
        <v>143</v>
      </c>
      <c r="B224" s="256"/>
      <c r="C224" s="256"/>
    </row>
    <row r="225" spans="1:5" x14ac:dyDescent="0.2">
      <c r="A225" s="256" t="s">
        <v>136</v>
      </c>
      <c r="B225" s="256"/>
      <c r="C225" s="256"/>
    </row>
    <row r="226" spans="1:5" ht="12.75" thickBot="1" x14ac:dyDescent="0.25">
      <c r="A226" s="63"/>
      <c r="B226" s="63"/>
      <c r="C226" s="63"/>
    </row>
    <row r="227" spans="1:5" x14ac:dyDescent="0.2">
      <c r="A227" s="67" t="s">
        <v>153</v>
      </c>
      <c r="B227" s="68" t="s">
        <v>154</v>
      </c>
      <c r="C227" s="69" t="s">
        <v>155</v>
      </c>
    </row>
    <row r="228" spans="1:5" ht="12.75" thickBot="1" x14ac:dyDescent="0.25">
      <c r="A228" s="70"/>
      <c r="B228" s="71"/>
      <c r="C228" s="72"/>
    </row>
    <row r="229" spans="1:5" ht="12.75" thickBot="1" x14ac:dyDescent="0.25">
      <c r="A229" s="73" t="s">
        <v>158</v>
      </c>
      <c r="B229" s="167">
        <v>143593330.75</v>
      </c>
      <c r="C229" s="168"/>
    </row>
    <row r="230" spans="1:5" x14ac:dyDescent="0.2">
      <c r="A230" s="76">
        <v>1200</v>
      </c>
      <c r="B230" s="80">
        <v>227900</v>
      </c>
      <c r="C230" s="81"/>
    </row>
    <row r="231" spans="1:5" x14ac:dyDescent="0.2">
      <c r="A231" s="76">
        <v>1280</v>
      </c>
      <c r="B231" s="80">
        <v>227900</v>
      </c>
      <c r="C231" s="81"/>
    </row>
    <row r="232" spans="1:5" x14ac:dyDescent="0.2">
      <c r="A232" s="79" t="s">
        <v>161</v>
      </c>
      <c r="B232" s="80">
        <v>227900</v>
      </c>
      <c r="C232" s="81"/>
      <c r="D232" s="42" t="s">
        <v>299</v>
      </c>
      <c r="E232" s="42" t="s">
        <v>292</v>
      </c>
    </row>
    <row r="233" spans="1:5" x14ac:dyDescent="0.2">
      <c r="A233" s="76">
        <v>1600</v>
      </c>
      <c r="B233" s="77"/>
      <c r="C233" s="169">
        <v>641700</v>
      </c>
    </row>
    <row r="234" spans="1:5" x14ac:dyDescent="0.2">
      <c r="A234" s="76">
        <v>1610</v>
      </c>
      <c r="B234" s="77"/>
      <c r="C234" s="169">
        <v>641700</v>
      </c>
    </row>
    <row r="235" spans="1:5" x14ac:dyDescent="0.2">
      <c r="A235" s="76">
        <v>1612</v>
      </c>
      <c r="B235" s="77"/>
      <c r="C235" s="169">
        <v>641700</v>
      </c>
    </row>
    <row r="236" spans="1:5" x14ac:dyDescent="0.2">
      <c r="A236" s="79" t="s">
        <v>138</v>
      </c>
      <c r="B236" s="77"/>
      <c r="C236" s="169">
        <v>641700</v>
      </c>
      <c r="D236" s="42" t="s">
        <v>300</v>
      </c>
    </row>
    <row r="237" spans="1:5" x14ac:dyDescent="0.2">
      <c r="A237" s="76">
        <v>3100</v>
      </c>
      <c r="B237" s="77"/>
      <c r="C237" s="169">
        <v>325778.40000000002</v>
      </c>
      <c r="D237" s="42" t="s">
        <v>301</v>
      </c>
    </row>
    <row r="238" spans="1:5" x14ac:dyDescent="0.2">
      <c r="A238" s="76">
        <v>3120</v>
      </c>
      <c r="B238" s="77"/>
      <c r="C238" s="169">
        <v>265753.67</v>
      </c>
    </row>
    <row r="239" spans="1:5" x14ac:dyDescent="0.2">
      <c r="A239" s="76">
        <v>3150</v>
      </c>
      <c r="B239" s="77"/>
      <c r="C239" s="169">
        <v>60024.73</v>
      </c>
    </row>
    <row r="240" spans="1:5" x14ac:dyDescent="0.2">
      <c r="A240" s="76">
        <v>3200</v>
      </c>
      <c r="B240" s="80">
        <v>27209.37</v>
      </c>
      <c r="C240" s="169">
        <v>179183.4</v>
      </c>
    </row>
    <row r="241" spans="1:4" x14ac:dyDescent="0.2">
      <c r="A241" s="76">
        <v>3210</v>
      </c>
      <c r="B241" s="80">
        <v>26807</v>
      </c>
      <c r="C241" s="169">
        <v>97146.98</v>
      </c>
      <c r="D241" s="42" t="s">
        <v>302</v>
      </c>
    </row>
    <row r="242" spans="1:4" x14ac:dyDescent="0.2">
      <c r="A242" s="76">
        <v>3220</v>
      </c>
      <c r="B242" s="82">
        <v>402.37</v>
      </c>
      <c r="C242" s="169">
        <v>82036.42</v>
      </c>
      <c r="D242" s="42" t="s">
        <v>372</v>
      </c>
    </row>
    <row r="243" spans="1:4" x14ac:dyDescent="0.2">
      <c r="A243" s="76">
        <v>3300</v>
      </c>
      <c r="B243" s="77"/>
      <c r="C243" s="169">
        <v>142659871.63999999</v>
      </c>
    </row>
    <row r="244" spans="1:4" x14ac:dyDescent="0.2">
      <c r="A244" s="76">
        <v>3310</v>
      </c>
      <c r="B244" s="77"/>
      <c r="C244" s="169">
        <v>463067.34</v>
      </c>
      <c r="D244" s="42" t="s">
        <v>300</v>
      </c>
    </row>
    <row r="245" spans="1:4" x14ac:dyDescent="0.2">
      <c r="A245" s="79" t="s">
        <v>139</v>
      </c>
      <c r="B245" s="77"/>
      <c r="C245" s="169">
        <v>463067.34</v>
      </c>
    </row>
    <row r="246" spans="1:4" x14ac:dyDescent="0.2">
      <c r="A246" s="76">
        <v>3350</v>
      </c>
      <c r="B246" s="77"/>
      <c r="C246" s="169">
        <v>224054.3</v>
      </c>
      <c r="D246" s="42" t="s">
        <v>354</v>
      </c>
    </row>
    <row r="247" spans="1:4" x14ac:dyDescent="0.2">
      <c r="A247" s="76">
        <v>3380</v>
      </c>
      <c r="B247" s="77"/>
      <c r="C247" s="169">
        <v>141972750</v>
      </c>
    </row>
    <row r="248" spans="1:4" ht="12.75" thickBot="1" x14ac:dyDescent="0.25">
      <c r="A248" s="79" t="s">
        <v>290</v>
      </c>
      <c r="B248" s="77"/>
      <c r="C248" s="169">
        <v>141972750</v>
      </c>
      <c r="D248" s="42" t="s">
        <v>355</v>
      </c>
    </row>
    <row r="249" spans="1:4" x14ac:dyDescent="0.2">
      <c r="A249" s="83" t="s">
        <v>162</v>
      </c>
      <c r="B249" s="84">
        <v>255109.37</v>
      </c>
      <c r="C249" s="170">
        <v>143806533.44</v>
      </c>
    </row>
    <row r="250" spans="1:4" ht="12.75" thickBot="1" x14ac:dyDescent="0.25">
      <c r="A250" s="86" t="s">
        <v>163</v>
      </c>
      <c r="B250" s="171">
        <v>41906.68</v>
      </c>
      <c r="C250" s="172"/>
    </row>
    <row r="251" spans="1:4" x14ac:dyDescent="0.2">
      <c r="A251" s="63"/>
      <c r="B251" s="244">
        <f>B250-B229</f>
        <v>-143551424.06999999</v>
      </c>
      <c r="C251" s="63"/>
    </row>
    <row r="253" spans="1:4" ht="12.75" x14ac:dyDescent="0.2">
      <c r="A253" s="89" t="s">
        <v>45</v>
      </c>
      <c r="B253" s="63"/>
      <c r="C253" s="63"/>
      <c r="D253" s="63"/>
    </row>
    <row r="254" spans="1:4" ht="15.75" x14ac:dyDescent="0.25">
      <c r="A254" s="90" t="s">
        <v>291</v>
      </c>
      <c r="B254" s="63"/>
      <c r="C254" s="63"/>
      <c r="D254" s="63"/>
    </row>
    <row r="255" spans="1:4" x14ac:dyDescent="0.2">
      <c r="A255" s="64" t="s">
        <v>47</v>
      </c>
      <c r="B255" s="64" t="s">
        <v>48</v>
      </c>
      <c r="C255" s="63"/>
      <c r="D255" s="63"/>
    </row>
    <row r="256" spans="1:4" x14ac:dyDescent="0.2">
      <c r="A256" s="91" t="s">
        <v>137</v>
      </c>
      <c r="B256" s="92" t="s">
        <v>203</v>
      </c>
      <c r="C256" s="92" t="s">
        <v>53</v>
      </c>
      <c r="D256" s="92" t="s">
        <v>54</v>
      </c>
    </row>
    <row r="257" spans="1:6" ht="24" x14ac:dyDescent="0.2">
      <c r="A257" s="173">
        <v>1000</v>
      </c>
      <c r="B257" s="174" t="s">
        <v>204</v>
      </c>
      <c r="C257" s="175"/>
      <c r="D257" s="175"/>
    </row>
    <row r="258" spans="1:6" x14ac:dyDescent="0.2">
      <c r="A258" s="96"/>
      <c r="B258" s="215">
        <v>0</v>
      </c>
      <c r="C258" s="216">
        <v>41906.68</v>
      </c>
      <c r="D258" s="217"/>
    </row>
    <row r="259" spans="1:6" x14ac:dyDescent="0.2">
      <c r="A259" s="96"/>
      <c r="B259" s="218">
        <v>1010</v>
      </c>
      <c r="C259" s="217"/>
      <c r="D259" s="216">
        <v>60000</v>
      </c>
    </row>
    <row r="260" spans="1:6" x14ac:dyDescent="0.2">
      <c r="A260" s="96"/>
      <c r="B260" s="218">
        <v>1021</v>
      </c>
      <c r="C260" s="216">
        <v>60000</v>
      </c>
      <c r="D260" s="216">
        <v>60000</v>
      </c>
    </row>
    <row r="261" spans="1:6" x14ac:dyDescent="0.2">
      <c r="A261" s="96"/>
      <c r="B261" s="218">
        <v>1030</v>
      </c>
      <c r="C261" s="216">
        <v>60000</v>
      </c>
      <c r="D261" s="217"/>
    </row>
    <row r="262" spans="1:6" x14ac:dyDescent="0.2">
      <c r="A262" s="96"/>
      <c r="B262" s="100">
        <v>1284</v>
      </c>
      <c r="C262" s="101">
        <v>113950</v>
      </c>
      <c r="D262" s="98"/>
      <c r="E262" s="42" t="s">
        <v>299</v>
      </c>
      <c r="F262" s="42" t="s">
        <v>292</v>
      </c>
    </row>
    <row r="263" spans="1:6" x14ac:dyDescent="0.2">
      <c r="A263" s="96"/>
      <c r="B263" s="100">
        <v>1610</v>
      </c>
      <c r="C263" s="98"/>
      <c r="D263" s="101">
        <v>7636.04</v>
      </c>
      <c r="E263" s="42" t="s">
        <v>300</v>
      </c>
    </row>
    <row r="264" spans="1:6" x14ac:dyDescent="0.2">
      <c r="A264" s="96"/>
      <c r="B264" s="100">
        <v>3120</v>
      </c>
      <c r="C264" s="98"/>
      <c r="D264" s="101">
        <v>6000</v>
      </c>
      <c r="E264" s="42" t="s">
        <v>301</v>
      </c>
    </row>
    <row r="265" spans="1:6" x14ac:dyDescent="0.2">
      <c r="A265" s="96"/>
      <c r="B265" s="100">
        <v>3150</v>
      </c>
      <c r="C265" s="98"/>
      <c r="D265" s="101">
        <v>6000</v>
      </c>
      <c r="E265" s="42" t="s">
        <v>301</v>
      </c>
    </row>
    <row r="266" spans="1:6" x14ac:dyDescent="0.2">
      <c r="A266" s="96"/>
      <c r="B266" s="100">
        <v>3210</v>
      </c>
      <c r="C266" s="98"/>
      <c r="D266" s="101">
        <v>4611.3999999999996</v>
      </c>
      <c r="E266" s="42" t="s">
        <v>302</v>
      </c>
    </row>
    <row r="267" spans="1:6" x14ac:dyDescent="0.2">
      <c r="A267" s="96"/>
      <c r="B267" s="100">
        <v>3220</v>
      </c>
      <c r="C267" s="98"/>
      <c r="D267" s="101">
        <v>6500</v>
      </c>
      <c r="E267" s="42" t="s">
        <v>372</v>
      </c>
    </row>
    <row r="268" spans="1:6" x14ac:dyDescent="0.2">
      <c r="A268" s="96"/>
      <c r="B268" s="100">
        <v>3310</v>
      </c>
      <c r="C268" s="98"/>
      <c r="D268" s="101">
        <v>30846</v>
      </c>
      <c r="E268" s="42" t="s">
        <v>300</v>
      </c>
    </row>
    <row r="269" spans="1:6" x14ac:dyDescent="0.2">
      <c r="A269" s="96"/>
      <c r="B269" s="100">
        <v>3350</v>
      </c>
      <c r="C269" s="98"/>
      <c r="D269" s="101">
        <v>52649</v>
      </c>
      <c r="E269" s="42" t="s">
        <v>354</v>
      </c>
    </row>
    <row r="270" spans="1:6" x14ac:dyDescent="0.2">
      <c r="A270" s="96"/>
      <c r="B270" s="100">
        <v>3392</v>
      </c>
      <c r="C270" s="98"/>
      <c r="D270" s="101">
        <v>198200</v>
      </c>
      <c r="E270" s="42" t="s">
        <v>393</v>
      </c>
    </row>
    <row r="271" spans="1:6" x14ac:dyDescent="0.2">
      <c r="A271" s="96"/>
      <c r="B271" s="100">
        <v>3510</v>
      </c>
      <c r="C271" s="101">
        <v>2500000</v>
      </c>
      <c r="D271" s="98"/>
      <c r="E271" s="42" t="s">
        <v>394</v>
      </c>
    </row>
    <row r="272" spans="1:6" x14ac:dyDescent="0.2">
      <c r="A272" s="102"/>
      <c r="B272" s="174" t="s">
        <v>162</v>
      </c>
      <c r="C272" s="176">
        <v>2775856.68</v>
      </c>
      <c r="D272" s="176">
        <v>432442.44</v>
      </c>
    </row>
    <row r="273" spans="1:5" x14ac:dyDescent="0.2">
      <c r="A273" s="102"/>
      <c r="B273" s="174" t="s">
        <v>205</v>
      </c>
      <c r="C273" s="176">
        <v>2343414.2400000002</v>
      </c>
      <c r="D273" s="175"/>
    </row>
    <row r="274" spans="1:5" x14ac:dyDescent="0.2">
      <c r="C274" s="244">
        <f>C273-C258</f>
        <v>2301507.56</v>
      </c>
      <c r="D274" s="243">
        <f>B251+C274</f>
        <v>-141249916.50999999</v>
      </c>
    </row>
    <row r="276" spans="1:5" ht="12.75" x14ac:dyDescent="0.2">
      <c r="A276" s="89" t="s">
        <v>115</v>
      </c>
      <c r="B276" s="63"/>
      <c r="C276" s="63"/>
      <c r="D276" s="63"/>
    </row>
    <row r="277" spans="1:5" ht="15.75" x14ac:dyDescent="0.25">
      <c r="A277" s="90" t="s">
        <v>291</v>
      </c>
      <c r="B277" s="63"/>
      <c r="C277" s="63"/>
      <c r="D277" s="63"/>
    </row>
    <row r="278" spans="1:5" x14ac:dyDescent="0.2">
      <c r="A278" s="64" t="s">
        <v>47</v>
      </c>
      <c r="B278" s="64" t="s">
        <v>48</v>
      </c>
      <c r="C278" s="63"/>
      <c r="D278" s="63"/>
    </row>
    <row r="279" spans="1:5" x14ac:dyDescent="0.2">
      <c r="A279" s="91" t="s">
        <v>137</v>
      </c>
      <c r="B279" s="92" t="s">
        <v>203</v>
      </c>
      <c r="C279" s="92" t="s">
        <v>53</v>
      </c>
      <c r="D279" s="92" t="s">
        <v>54</v>
      </c>
    </row>
    <row r="280" spans="1:5" ht="24" x14ac:dyDescent="0.2">
      <c r="A280" s="173">
        <v>1000</v>
      </c>
      <c r="B280" s="174" t="s">
        <v>204</v>
      </c>
      <c r="C280" s="176">
        <v>77746.67</v>
      </c>
      <c r="D280" s="175"/>
    </row>
    <row r="281" spans="1:5" x14ac:dyDescent="0.2">
      <c r="A281" s="96"/>
      <c r="B281" s="218">
        <v>1010</v>
      </c>
      <c r="C281" s="217"/>
      <c r="D281" s="216">
        <v>200000</v>
      </c>
    </row>
    <row r="282" spans="1:5" x14ac:dyDescent="0.2">
      <c r="A282" s="96"/>
      <c r="B282" s="218">
        <v>1030</v>
      </c>
      <c r="C282" s="216">
        <v>200000</v>
      </c>
      <c r="D282" s="217"/>
    </row>
    <row r="283" spans="1:5" x14ac:dyDescent="0.2">
      <c r="A283" s="96"/>
      <c r="B283" s="100">
        <v>1210</v>
      </c>
      <c r="C283" s="101">
        <v>630000</v>
      </c>
      <c r="D283" s="98"/>
      <c r="E283" s="42" t="s">
        <v>395</v>
      </c>
    </row>
    <row r="284" spans="1:5" x14ac:dyDescent="0.2">
      <c r="A284" s="96"/>
      <c r="B284" s="100">
        <v>1251</v>
      </c>
      <c r="C284" s="101">
        <v>18243</v>
      </c>
      <c r="D284" s="101">
        <v>27248</v>
      </c>
    </row>
    <row r="285" spans="1:5" x14ac:dyDescent="0.2">
      <c r="A285" s="96"/>
      <c r="B285" s="100">
        <v>1430</v>
      </c>
      <c r="C285" s="98"/>
      <c r="D285" s="101">
        <v>8987.7800000000007</v>
      </c>
      <c r="E285" s="42" t="s">
        <v>302</v>
      </c>
    </row>
    <row r="286" spans="1:5" x14ac:dyDescent="0.2">
      <c r="A286" s="96"/>
      <c r="B286" s="100">
        <v>1610</v>
      </c>
      <c r="C286" s="98"/>
      <c r="D286" s="101">
        <v>9174781</v>
      </c>
      <c r="E286" s="42" t="s">
        <v>300</v>
      </c>
    </row>
    <row r="287" spans="1:5" x14ac:dyDescent="0.2">
      <c r="A287" s="96"/>
      <c r="B287" s="100">
        <v>3110</v>
      </c>
      <c r="C287" s="98"/>
      <c r="D287" s="101">
        <v>28098</v>
      </c>
      <c r="E287" s="42" t="s">
        <v>302</v>
      </c>
    </row>
    <row r="288" spans="1:5" x14ac:dyDescent="0.2">
      <c r="A288" s="96"/>
      <c r="B288" s="100">
        <v>3120</v>
      </c>
      <c r="C288" s="98"/>
      <c r="D288" s="101">
        <v>15798.6</v>
      </c>
      <c r="E288" s="42" t="s">
        <v>301</v>
      </c>
    </row>
    <row r="289" spans="1:5" x14ac:dyDescent="0.2">
      <c r="A289" s="96"/>
      <c r="B289" s="100">
        <v>3150</v>
      </c>
      <c r="C289" s="98"/>
      <c r="D289" s="101">
        <v>9448.68</v>
      </c>
      <c r="E289" s="42" t="s">
        <v>301</v>
      </c>
    </row>
    <row r="290" spans="1:5" x14ac:dyDescent="0.2">
      <c r="A290" s="96"/>
      <c r="B290" s="100">
        <v>3160</v>
      </c>
      <c r="C290" s="98"/>
      <c r="D290" s="101">
        <v>1047410</v>
      </c>
      <c r="E290" s="42" t="s">
        <v>302</v>
      </c>
    </row>
    <row r="291" spans="1:5" x14ac:dyDescent="0.2">
      <c r="A291" s="96"/>
      <c r="B291" s="100">
        <v>3180</v>
      </c>
      <c r="C291" s="98"/>
      <c r="D291" s="101">
        <v>4147672</v>
      </c>
      <c r="E291" s="42" t="s">
        <v>302</v>
      </c>
    </row>
    <row r="292" spans="1:5" x14ac:dyDescent="0.2">
      <c r="A292" s="96"/>
      <c r="B292" s="100">
        <v>3210</v>
      </c>
      <c r="C292" s="101">
        <v>1068.2</v>
      </c>
      <c r="D292" s="101">
        <v>8941</v>
      </c>
      <c r="E292" s="42" t="s">
        <v>302</v>
      </c>
    </row>
    <row r="293" spans="1:5" x14ac:dyDescent="0.2">
      <c r="A293" s="96"/>
      <c r="B293" s="100">
        <v>3220</v>
      </c>
      <c r="C293" s="177">
        <v>909.09</v>
      </c>
      <c r="D293" s="101">
        <v>14248.04</v>
      </c>
      <c r="E293" s="42" t="s">
        <v>372</v>
      </c>
    </row>
    <row r="294" spans="1:5" x14ac:dyDescent="0.2">
      <c r="A294" s="96"/>
      <c r="B294" s="100">
        <v>3310</v>
      </c>
      <c r="C294" s="98"/>
      <c r="D294" s="101">
        <v>1022221.82</v>
      </c>
      <c r="E294" s="42" t="s">
        <v>300</v>
      </c>
    </row>
    <row r="295" spans="1:5" x14ac:dyDescent="0.2">
      <c r="A295" s="96"/>
      <c r="B295" s="100">
        <v>3350</v>
      </c>
      <c r="C295" s="98"/>
      <c r="D295" s="101">
        <v>117017.67</v>
      </c>
      <c r="E295" s="42" t="s">
        <v>354</v>
      </c>
    </row>
    <row r="296" spans="1:5" x14ac:dyDescent="0.2">
      <c r="A296" s="96"/>
      <c r="B296" s="100">
        <v>3395</v>
      </c>
      <c r="C296" s="101">
        <v>8986</v>
      </c>
      <c r="D296" s="101">
        <v>19916.57</v>
      </c>
      <c r="E296" s="42" t="s">
        <v>393</v>
      </c>
    </row>
    <row r="297" spans="1:5" x14ac:dyDescent="0.2">
      <c r="A297" s="96"/>
      <c r="B297" s="100">
        <v>3510</v>
      </c>
      <c r="C297" s="101">
        <v>16050324</v>
      </c>
      <c r="D297" s="98"/>
      <c r="E297" s="42" t="s">
        <v>394</v>
      </c>
    </row>
    <row r="298" spans="1:5" x14ac:dyDescent="0.2">
      <c r="A298" s="102"/>
      <c r="B298" s="174" t="s">
        <v>162</v>
      </c>
      <c r="C298" s="176">
        <v>16909530.289999999</v>
      </c>
      <c r="D298" s="176">
        <v>15841789.16</v>
      </c>
    </row>
    <row r="299" spans="1:5" x14ac:dyDescent="0.2">
      <c r="A299" s="102"/>
      <c r="B299" s="174" t="s">
        <v>205</v>
      </c>
      <c r="C299" s="176">
        <v>1145487.8</v>
      </c>
      <c r="D299" s="175"/>
    </row>
    <row r="302" spans="1:5" ht="12.75" x14ac:dyDescent="0.2">
      <c r="A302" s="89" t="s">
        <v>115</v>
      </c>
      <c r="B302" s="63"/>
      <c r="C302" s="63"/>
      <c r="D302" s="63"/>
    </row>
    <row r="303" spans="1:5" ht="15.75" x14ac:dyDescent="0.25">
      <c r="A303" s="90" t="s">
        <v>396</v>
      </c>
      <c r="B303" s="63"/>
      <c r="C303" s="63"/>
      <c r="D303" s="63"/>
    </row>
    <row r="304" spans="1:5" x14ac:dyDescent="0.2">
      <c r="A304" s="64" t="s">
        <v>47</v>
      </c>
      <c r="B304" s="64" t="s">
        <v>48</v>
      </c>
      <c r="C304" s="63"/>
      <c r="D304" s="63"/>
    </row>
    <row r="305" spans="1:5" x14ac:dyDescent="0.2">
      <c r="A305" s="91" t="s">
        <v>137</v>
      </c>
      <c r="B305" s="92" t="s">
        <v>203</v>
      </c>
      <c r="C305" s="92" t="s">
        <v>53</v>
      </c>
      <c r="D305" s="92" t="s">
        <v>54</v>
      </c>
    </row>
    <row r="306" spans="1:5" ht="24" x14ac:dyDescent="0.2">
      <c r="A306" s="236">
        <v>1251</v>
      </c>
      <c r="B306" s="237" t="s">
        <v>204</v>
      </c>
      <c r="C306" s="238">
        <v>-0.46</v>
      </c>
      <c r="D306" s="239"/>
    </row>
    <row r="307" spans="1:5" x14ac:dyDescent="0.2">
      <c r="A307" s="96"/>
      <c r="B307" s="100">
        <v>1010</v>
      </c>
      <c r="C307" s="101">
        <v>27248</v>
      </c>
      <c r="D307" s="101">
        <v>18243</v>
      </c>
    </row>
    <row r="308" spans="1:5" x14ac:dyDescent="0.2">
      <c r="A308" s="96"/>
      <c r="B308" s="100">
        <v>3310</v>
      </c>
      <c r="C308" s="98"/>
      <c r="D308" s="101">
        <v>27248</v>
      </c>
      <c r="E308" s="42" t="s">
        <v>300</v>
      </c>
    </row>
    <row r="309" spans="1:5" x14ac:dyDescent="0.2">
      <c r="A309" s="96"/>
      <c r="B309" s="100">
        <v>3350</v>
      </c>
      <c r="C309" s="101">
        <v>18243.41</v>
      </c>
      <c r="D309" s="98"/>
      <c r="E309" s="42" t="s">
        <v>478</v>
      </c>
    </row>
    <row r="310" spans="1:5" x14ac:dyDescent="0.2">
      <c r="A310" s="240"/>
      <c r="B310" s="237" t="s">
        <v>162</v>
      </c>
      <c r="C310" s="241">
        <v>45491.41</v>
      </c>
      <c r="D310" s="241">
        <v>45491</v>
      </c>
    </row>
    <row r="311" spans="1:5" ht="24" x14ac:dyDescent="0.2">
      <c r="A311" s="240"/>
      <c r="B311" s="237" t="s">
        <v>205</v>
      </c>
      <c r="C311" s="238">
        <v>-0.05</v>
      </c>
      <c r="D311" s="239"/>
    </row>
  </sheetData>
  <mergeCells count="11">
    <mergeCell ref="A225:C225"/>
    <mergeCell ref="F4:G4"/>
    <mergeCell ref="A72:A73"/>
    <mergeCell ref="B72:C72"/>
    <mergeCell ref="D72:E72"/>
    <mergeCell ref="A224:C224"/>
    <mergeCell ref="A157:C157"/>
    <mergeCell ref="A158:C158"/>
    <mergeCell ref="A4:A5"/>
    <mergeCell ref="B4:C4"/>
    <mergeCell ref="D4:E4"/>
  </mergeCells>
  <dataValidations count="1">
    <dataValidation type="list" allowBlank="1" showInputMessage="1" showErrorMessage="1" sqref="H6:H119">
      <formula1>$A$124:$A$150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8"/>
  <sheetViews>
    <sheetView topLeftCell="A156" workbookViewId="0">
      <selection activeCell="B101" sqref="B101"/>
    </sheetView>
  </sheetViews>
  <sheetFormatPr defaultRowHeight="15" outlineLevelRow="1" x14ac:dyDescent="0.25"/>
  <cols>
    <col min="1" max="1" width="12.85546875" customWidth="1"/>
    <col min="2" max="2" width="21" customWidth="1"/>
    <col min="3" max="3" width="20.7109375" customWidth="1"/>
    <col min="4" max="4" width="17.5703125" customWidth="1"/>
    <col min="8" max="8" width="13.5703125" customWidth="1"/>
    <col min="9" max="9" width="23.85546875" customWidth="1"/>
    <col min="10" max="10" width="27" customWidth="1"/>
    <col min="12" max="12" width="9.140625" style="235"/>
  </cols>
  <sheetData>
    <row r="1" spans="1:12" x14ac:dyDescent="0.25">
      <c r="A1" s="183" t="s">
        <v>141</v>
      </c>
      <c r="B1" s="184"/>
      <c r="C1" s="184"/>
      <c r="D1" s="184"/>
      <c r="E1" s="184"/>
      <c r="F1" s="184"/>
      <c r="G1" s="184"/>
      <c r="H1" s="184"/>
      <c r="I1" s="184"/>
      <c r="J1" s="185" t="s">
        <v>135</v>
      </c>
      <c r="K1" s="184"/>
    </row>
    <row r="2" spans="1:12" x14ac:dyDescent="0.25">
      <c r="A2" s="208" t="s">
        <v>142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2" x14ac:dyDescent="0.25">
      <c r="A3" s="209" t="s">
        <v>303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2" x14ac:dyDescent="0.25">
      <c r="A4" s="209" t="s">
        <v>197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</row>
    <row r="5" spans="1:12" ht="15.75" thickBot="1" x14ac:dyDescent="0.3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2" ht="23.25" collapsed="1" thickBot="1" x14ac:dyDescent="0.3">
      <c r="A6" s="186" t="s">
        <v>144</v>
      </c>
      <c r="B6" s="186" t="s">
        <v>145</v>
      </c>
      <c r="C6" s="186" t="s">
        <v>146</v>
      </c>
      <c r="D6" s="262" t="s">
        <v>147</v>
      </c>
      <c r="E6" s="262"/>
      <c r="F6" s="262" t="s">
        <v>148</v>
      </c>
      <c r="G6" s="262"/>
      <c r="H6" s="186" t="s">
        <v>149</v>
      </c>
      <c r="I6" s="187" t="s">
        <v>150</v>
      </c>
      <c r="J6" s="187" t="s">
        <v>151</v>
      </c>
      <c r="K6" s="187" t="s">
        <v>152</v>
      </c>
    </row>
    <row r="7" spans="1:12" ht="22.5" hidden="1" outlineLevel="1" x14ac:dyDescent="0.25">
      <c r="A7" s="259" t="s">
        <v>304</v>
      </c>
      <c r="B7" s="259" t="s">
        <v>305</v>
      </c>
      <c r="C7" s="188" t="s">
        <v>156</v>
      </c>
      <c r="D7" s="260" t="s">
        <v>138</v>
      </c>
      <c r="E7" s="260"/>
      <c r="F7" s="261">
        <v>1031</v>
      </c>
      <c r="G7" s="261"/>
      <c r="H7" s="189">
        <v>320</v>
      </c>
      <c r="I7" s="190" t="s">
        <v>306</v>
      </c>
      <c r="J7" s="190" t="s">
        <v>157</v>
      </c>
      <c r="K7" s="191"/>
      <c r="L7" s="235" t="str">
        <f>I8</f>
        <v>услуги банка</v>
      </c>
    </row>
    <row r="8" spans="1:12" ht="22.5" hidden="1" outlineLevel="1" x14ac:dyDescent="0.25">
      <c r="A8" s="259"/>
      <c r="B8" s="259"/>
      <c r="C8" s="192"/>
      <c r="D8" s="193"/>
      <c r="E8" s="194"/>
      <c r="F8" s="193"/>
      <c r="G8" s="194"/>
      <c r="H8" s="195"/>
      <c r="I8" s="196" t="s">
        <v>307</v>
      </c>
      <c r="J8" s="196" t="s">
        <v>308</v>
      </c>
      <c r="K8" s="195"/>
    </row>
    <row r="9" spans="1:12" ht="23.25" hidden="1" outlineLevel="1" thickBot="1" x14ac:dyDescent="0.3">
      <c r="A9" s="259"/>
      <c r="B9" s="259"/>
      <c r="C9" s="197"/>
      <c r="D9" s="198"/>
      <c r="E9" s="199"/>
      <c r="F9" s="198"/>
      <c r="G9" s="199"/>
      <c r="H9" s="200"/>
      <c r="I9" s="197"/>
      <c r="J9" s="197" t="s">
        <v>309</v>
      </c>
      <c r="K9" s="200"/>
    </row>
    <row r="10" spans="1:12" ht="22.5" hidden="1" outlineLevel="1" x14ac:dyDescent="0.25">
      <c r="A10" s="259" t="s">
        <v>310</v>
      </c>
      <c r="B10" s="259" t="s">
        <v>311</v>
      </c>
      <c r="C10" s="188" t="s">
        <v>156</v>
      </c>
      <c r="D10" s="260" t="s">
        <v>138</v>
      </c>
      <c r="E10" s="260"/>
      <c r="F10" s="261">
        <v>1031</v>
      </c>
      <c r="G10" s="261"/>
      <c r="H10" s="189">
        <v>800</v>
      </c>
      <c r="I10" s="190" t="s">
        <v>306</v>
      </c>
      <c r="J10" s="190" t="s">
        <v>157</v>
      </c>
      <c r="K10" s="191"/>
      <c r="L10" s="235" t="str">
        <f>I11</f>
        <v>услуги банка</v>
      </c>
    </row>
    <row r="11" spans="1:12" ht="22.5" hidden="1" outlineLevel="1" x14ac:dyDescent="0.25">
      <c r="A11" s="259"/>
      <c r="B11" s="259"/>
      <c r="C11" s="192"/>
      <c r="D11" s="193"/>
      <c r="E11" s="194"/>
      <c r="F11" s="193"/>
      <c r="G11" s="194"/>
      <c r="H11" s="195"/>
      <c r="I11" s="196" t="s">
        <v>307</v>
      </c>
      <c r="J11" s="196" t="s">
        <v>308</v>
      </c>
      <c r="K11" s="195"/>
    </row>
    <row r="12" spans="1:12" ht="23.25" hidden="1" outlineLevel="1" thickBot="1" x14ac:dyDescent="0.3">
      <c r="A12" s="259"/>
      <c r="B12" s="259"/>
      <c r="C12" s="197"/>
      <c r="D12" s="198"/>
      <c r="E12" s="199"/>
      <c r="F12" s="198"/>
      <c r="G12" s="199"/>
      <c r="H12" s="200"/>
      <c r="I12" s="197"/>
      <c r="J12" s="197" t="s">
        <v>309</v>
      </c>
      <c r="K12" s="200"/>
    </row>
    <row r="13" spans="1:12" ht="22.5" hidden="1" outlineLevel="1" x14ac:dyDescent="0.25">
      <c r="A13" s="259" t="s">
        <v>312</v>
      </c>
      <c r="B13" s="259" t="s">
        <v>313</v>
      </c>
      <c r="C13" s="188" t="s">
        <v>156</v>
      </c>
      <c r="D13" s="260" t="s">
        <v>138</v>
      </c>
      <c r="E13" s="260"/>
      <c r="F13" s="261">
        <v>1031</v>
      </c>
      <c r="G13" s="261"/>
      <c r="H13" s="201">
        <v>625000</v>
      </c>
      <c r="I13" s="190" t="s">
        <v>314</v>
      </c>
      <c r="J13" s="190" t="s">
        <v>157</v>
      </c>
      <c r="K13" s="191"/>
      <c r="L13" s="235" t="str">
        <f>J15</f>
        <v>Листинговый сбор</v>
      </c>
    </row>
    <row r="14" spans="1:12" ht="22.5" hidden="1" outlineLevel="1" x14ac:dyDescent="0.25">
      <c r="A14" s="259"/>
      <c r="B14" s="259"/>
      <c r="C14" s="192"/>
      <c r="D14" s="193"/>
      <c r="E14" s="194"/>
      <c r="F14" s="193"/>
      <c r="G14" s="194"/>
      <c r="H14" s="195"/>
      <c r="I14" s="196" t="s">
        <v>315</v>
      </c>
      <c r="J14" s="196" t="s">
        <v>316</v>
      </c>
      <c r="K14" s="195"/>
    </row>
    <row r="15" spans="1:12" ht="15.75" hidden="1" outlineLevel="1" thickBot="1" x14ac:dyDescent="0.3">
      <c r="A15" s="259"/>
      <c r="B15" s="259"/>
      <c r="C15" s="197"/>
      <c r="D15" s="198"/>
      <c r="E15" s="199"/>
      <c r="F15" s="198"/>
      <c r="G15" s="199"/>
      <c r="H15" s="200"/>
      <c r="I15" s="197"/>
      <c r="J15" s="197" t="s">
        <v>317</v>
      </c>
      <c r="K15" s="200"/>
    </row>
    <row r="16" spans="1:12" ht="22.5" hidden="1" outlineLevel="1" x14ac:dyDescent="0.25">
      <c r="A16" s="259" t="s">
        <v>318</v>
      </c>
      <c r="B16" s="259" t="s">
        <v>319</v>
      </c>
      <c r="C16" s="188" t="s">
        <v>156</v>
      </c>
      <c r="D16" s="260" t="s">
        <v>138</v>
      </c>
      <c r="E16" s="260"/>
      <c r="F16" s="261">
        <v>1031</v>
      </c>
      <c r="G16" s="261"/>
      <c r="H16" s="189">
        <v>360</v>
      </c>
      <c r="I16" s="190" t="s">
        <v>306</v>
      </c>
      <c r="J16" s="190" t="s">
        <v>157</v>
      </c>
      <c r="K16" s="191"/>
      <c r="L16" s="235" t="str">
        <f>I17</f>
        <v>услуги банка</v>
      </c>
    </row>
    <row r="17" spans="1:12" ht="22.5" hidden="1" outlineLevel="1" x14ac:dyDescent="0.25">
      <c r="A17" s="259"/>
      <c r="B17" s="259"/>
      <c r="C17" s="192"/>
      <c r="D17" s="193"/>
      <c r="E17" s="194"/>
      <c r="F17" s="193"/>
      <c r="G17" s="194"/>
      <c r="H17" s="195"/>
      <c r="I17" s="196" t="s">
        <v>307</v>
      </c>
      <c r="J17" s="196" t="s">
        <v>308</v>
      </c>
      <c r="K17" s="195"/>
    </row>
    <row r="18" spans="1:12" ht="23.25" hidden="1" outlineLevel="1" thickBot="1" x14ac:dyDescent="0.3">
      <c r="A18" s="259"/>
      <c r="B18" s="259"/>
      <c r="C18" s="197"/>
      <c r="D18" s="198"/>
      <c r="E18" s="199"/>
      <c r="F18" s="198"/>
      <c r="G18" s="199"/>
      <c r="H18" s="200"/>
      <c r="I18" s="197"/>
      <c r="J18" s="197" t="s">
        <v>309</v>
      </c>
      <c r="K18" s="200"/>
    </row>
    <row r="19" spans="1:12" ht="22.5" hidden="1" outlineLevel="1" x14ac:dyDescent="0.25">
      <c r="A19" s="259" t="s">
        <v>320</v>
      </c>
      <c r="B19" s="259" t="s">
        <v>321</v>
      </c>
      <c r="C19" s="188" t="s">
        <v>156</v>
      </c>
      <c r="D19" s="260" t="s">
        <v>138</v>
      </c>
      <c r="E19" s="260"/>
      <c r="F19" s="261">
        <v>1031</v>
      </c>
      <c r="G19" s="261"/>
      <c r="H19" s="201">
        <v>12000</v>
      </c>
      <c r="I19" s="190" t="s">
        <v>306</v>
      </c>
      <c r="J19" s="190" t="s">
        <v>157</v>
      </c>
      <c r="K19" s="191"/>
      <c r="L19" s="235" t="str">
        <f>I20</f>
        <v>услуги банка</v>
      </c>
    </row>
    <row r="20" spans="1:12" ht="22.5" hidden="1" outlineLevel="1" x14ac:dyDescent="0.25">
      <c r="A20" s="259"/>
      <c r="B20" s="259"/>
      <c r="C20" s="192"/>
      <c r="D20" s="193"/>
      <c r="E20" s="194"/>
      <c r="F20" s="193"/>
      <c r="G20" s="194"/>
      <c r="H20" s="195"/>
      <c r="I20" s="196" t="s">
        <v>307</v>
      </c>
      <c r="J20" s="196" t="s">
        <v>308</v>
      </c>
      <c r="K20" s="195"/>
    </row>
    <row r="21" spans="1:12" ht="23.25" hidden="1" outlineLevel="1" thickBot="1" x14ac:dyDescent="0.3">
      <c r="A21" s="259"/>
      <c r="B21" s="259"/>
      <c r="C21" s="197"/>
      <c r="D21" s="198"/>
      <c r="E21" s="199"/>
      <c r="F21" s="198"/>
      <c r="G21" s="199"/>
      <c r="H21" s="200"/>
      <c r="I21" s="197"/>
      <c r="J21" s="197" t="s">
        <v>309</v>
      </c>
      <c r="K21" s="200"/>
    </row>
    <row r="22" spans="1:12" ht="22.5" hidden="1" outlineLevel="1" x14ac:dyDescent="0.25">
      <c r="A22" s="259" t="s">
        <v>322</v>
      </c>
      <c r="B22" s="259" t="s">
        <v>323</v>
      </c>
      <c r="C22" s="188" t="s">
        <v>156</v>
      </c>
      <c r="D22" s="260" t="s">
        <v>138</v>
      </c>
      <c r="E22" s="260"/>
      <c r="F22" s="261">
        <v>1031</v>
      </c>
      <c r="G22" s="261"/>
      <c r="H22" s="189">
        <v>360</v>
      </c>
      <c r="I22" s="190" t="s">
        <v>306</v>
      </c>
      <c r="J22" s="190" t="s">
        <v>157</v>
      </c>
      <c r="K22" s="191"/>
      <c r="L22" s="235" t="str">
        <f>I23</f>
        <v>услуги банка</v>
      </c>
    </row>
    <row r="23" spans="1:12" ht="22.5" hidden="1" outlineLevel="1" x14ac:dyDescent="0.25">
      <c r="A23" s="259"/>
      <c r="B23" s="259"/>
      <c r="C23" s="192"/>
      <c r="D23" s="193"/>
      <c r="E23" s="194"/>
      <c r="F23" s="193"/>
      <c r="G23" s="194"/>
      <c r="H23" s="195"/>
      <c r="I23" s="196" t="s">
        <v>307</v>
      </c>
      <c r="J23" s="196" t="s">
        <v>308</v>
      </c>
      <c r="K23" s="195"/>
    </row>
    <row r="24" spans="1:12" ht="23.25" hidden="1" outlineLevel="1" thickBot="1" x14ac:dyDescent="0.3">
      <c r="A24" s="259"/>
      <c r="B24" s="259"/>
      <c r="C24" s="197"/>
      <c r="D24" s="198"/>
      <c r="E24" s="199"/>
      <c r="F24" s="198"/>
      <c r="G24" s="199"/>
      <c r="H24" s="200"/>
      <c r="I24" s="197"/>
      <c r="J24" s="197" t="s">
        <v>309</v>
      </c>
      <c r="K24" s="200"/>
    </row>
    <row r="25" spans="1:12" ht="22.5" hidden="1" outlineLevel="1" x14ac:dyDescent="0.25">
      <c r="A25" s="259" t="s">
        <v>324</v>
      </c>
      <c r="B25" s="259" t="s">
        <v>325</v>
      </c>
      <c r="C25" s="188" t="s">
        <v>156</v>
      </c>
      <c r="D25" s="260" t="s">
        <v>138</v>
      </c>
      <c r="E25" s="260"/>
      <c r="F25" s="261">
        <v>1031</v>
      </c>
      <c r="G25" s="261"/>
      <c r="H25" s="189">
        <v>540</v>
      </c>
      <c r="I25" s="190" t="s">
        <v>306</v>
      </c>
      <c r="J25" s="190" t="s">
        <v>157</v>
      </c>
      <c r="K25" s="191"/>
      <c r="L25" s="235" t="str">
        <f>I26</f>
        <v>услуги банка</v>
      </c>
    </row>
    <row r="26" spans="1:12" ht="22.5" hidden="1" outlineLevel="1" x14ac:dyDescent="0.25">
      <c r="A26" s="259"/>
      <c r="B26" s="259"/>
      <c r="C26" s="192"/>
      <c r="D26" s="193"/>
      <c r="E26" s="194"/>
      <c r="F26" s="193"/>
      <c r="G26" s="194"/>
      <c r="H26" s="195"/>
      <c r="I26" s="196" t="s">
        <v>307</v>
      </c>
      <c r="J26" s="196" t="s">
        <v>308</v>
      </c>
      <c r="K26" s="195"/>
    </row>
    <row r="27" spans="1:12" ht="23.25" hidden="1" outlineLevel="1" thickBot="1" x14ac:dyDescent="0.3">
      <c r="A27" s="259"/>
      <c r="B27" s="259"/>
      <c r="C27" s="197"/>
      <c r="D27" s="198"/>
      <c r="E27" s="199"/>
      <c r="F27" s="198"/>
      <c r="G27" s="199"/>
      <c r="H27" s="200"/>
      <c r="I27" s="197"/>
      <c r="J27" s="197" t="s">
        <v>309</v>
      </c>
      <c r="K27" s="200"/>
    </row>
    <row r="28" spans="1:12" ht="22.5" hidden="1" outlineLevel="1" x14ac:dyDescent="0.25">
      <c r="A28" s="259" t="s">
        <v>326</v>
      </c>
      <c r="B28" s="259" t="s">
        <v>327</v>
      </c>
      <c r="C28" s="188" t="s">
        <v>156</v>
      </c>
      <c r="D28" s="260" t="s">
        <v>138</v>
      </c>
      <c r="E28" s="260"/>
      <c r="F28" s="261">
        <v>1031</v>
      </c>
      <c r="G28" s="261"/>
      <c r="H28" s="201">
        <v>1500</v>
      </c>
      <c r="I28" s="190" t="s">
        <v>306</v>
      </c>
      <c r="J28" s="190" t="s">
        <v>157</v>
      </c>
      <c r="K28" s="191"/>
      <c r="L28" s="235" t="str">
        <f>I29</f>
        <v>услуги банка (с ндс)</v>
      </c>
    </row>
    <row r="29" spans="1:12" ht="22.5" hidden="1" outlineLevel="1" x14ac:dyDescent="0.25">
      <c r="A29" s="259"/>
      <c r="B29" s="259"/>
      <c r="C29" s="192"/>
      <c r="D29" s="193"/>
      <c r="E29" s="194"/>
      <c r="F29" s="193"/>
      <c r="G29" s="194"/>
      <c r="H29" s="195"/>
      <c r="I29" s="196" t="s">
        <v>328</v>
      </c>
      <c r="J29" s="196" t="s">
        <v>308</v>
      </c>
      <c r="K29" s="195"/>
    </row>
    <row r="30" spans="1:12" ht="23.25" hidden="1" outlineLevel="1" thickBot="1" x14ac:dyDescent="0.3">
      <c r="A30" s="259"/>
      <c r="B30" s="259"/>
      <c r="C30" s="197"/>
      <c r="D30" s="198"/>
      <c r="E30" s="199"/>
      <c r="F30" s="198"/>
      <c r="G30" s="199"/>
      <c r="H30" s="200"/>
      <c r="I30" s="197"/>
      <c r="J30" s="197" t="s">
        <v>329</v>
      </c>
      <c r="K30" s="200"/>
    </row>
    <row r="31" spans="1:12" ht="22.5" hidden="1" outlineLevel="1" x14ac:dyDescent="0.25">
      <c r="A31" s="259" t="s">
        <v>326</v>
      </c>
      <c r="B31" s="259" t="s">
        <v>330</v>
      </c>
      <c r="C31" s="188" t="s">
        <v>156</v>
      </c>
      <c r="D31" s="260" t="s">
        <v>138</v>
      </c>
      <c r="E31" s="260"/>
      <c r="F31" s="261">
        <v>1031</v>
      </c>
      <c r="G31" s="261"/>
      <c r="H31" s="189">
        <v>500</v>
      </c>
      <c r="I31" s="190" t="s">
        <v>306</v>
      </c>
      <c r="J31" s="190" t="s">
        <v>157</v>
      </c>
      <c r="K31" s="191"/>
      <c r="L31" s="235" t="str">
        <f>I32</f>
        <v>услуги банка</v>
      </c>
    </row>
    <row r="32" spans="1:12" ht="22.5" hidden="1" outlineLevel="1" x14ac:dyDescent="0.25">
      <c r="A32" s="259"/>
      <c r="B32" s="259"/>
      <c r="C32" s="192"/>
      <c r="D32" s="193"/>
      <c r="E32" s="194"/>
      <c r="F32" s="193"/>
      <c r="G32" s="194"/>
      <c r="H32" s="195"/>
      <c r="I32" s="196" t="s">
        <v>307</v>
      </c>
      <c r="J32" s="196" t="s">
        <v>308</v>
      </c>
      <c r="K32" s="195"/>
    </row>
    <row r="33" spans="1:12" ht="23.25" hidden="1" outlineLevel="1" thickBot="1" x14ac:dyDescent="0.3">
      <c r="A33" s="259"/>
      <c r="B33" s="259"/>
      <c r="C33" s="197"/>
      <c r="D33" s="198"/>
      <c r="E33" s="199"/>
      <c r="F33" s="198"/>
      <c r="G33" s="199"/>
      <c r="H33" s="200"/>
      <c r="I33" s="197"/>
      <c r="J33" s="197" t="s">
        <v>309</v>
      </c>
      <c r="K33" s="200"/>
    </row>
    <row r="34" spans="1:12" ht="22.5" hidden="1" outlineLevel="1" x14ac:dyDescent="0.25">
      <c r="A34" s="259" t="s">
        <v>331</v>
      </c>
      <c r="B34" s="259" t="s">
        <v>332</v>
      </c>
      <c r="C34" s="188" t="s">
        <v>156</v>
      </c>
      <c r="D34" s="260" t="s">
        <v>138</v>
      </c>
      <c r="E34" s="260"/>
      <c r="F34" s="261">
        <v>1031</v>
      </c>
      <c r="G34" s="261"/>
      <c r="H34" s="189">
        <v>320</v>
      </c>
      <c r="I34" s="190" t="s">
        <v>306</v>
      </c>
      <c r="J34" s="190" t="s">
        <v>157</v>
      </c>
      <c r="K34" s="191"/>
      <c r="L34" s="235" t="str">
        <f>I35</f>
        <v>услуги банка</v>
      </c>
    </row>
    <row r="35" spans="1:12" ht="22.5" hidden="1" outlineLevel="1" x14ac:dyDescent="0.25">
      <c r="A35" s="259"/>
      <c r="B35" s="259"/>
      <c r="C35" s="192"/>
      <c r="D35" s="193"/>
      <c r="E35" s="194"/>
      <c r="F35" s="193"/>
      <c r="G35" s="194"/>
      <c r="H35" s="195"/>
      <c r="I35" s="196" t="s">
        <v>307</v>
      </c>
      <c r="J35" s="196" t="s">
        <v>308</v>
      </c>
      <c r="K35" s="195"/>
    </row>
    <row r="36" spans="1:12" ht="23.25" hidden="1" outlineLevel="1" thickBot="1" x14ac:dyDescent="0.3">
      <c r="A36" s="259"/>
      <c r="B36" s="259"/>
      <c r="C36" s="197"/>
      <c r="D36" s="198"/>
      <c r="E36" s="199"/>
      <c r="F36" s="198"/>
      <c r="G36" s="199"/>
      <c r="H36" s="200"/>
      <c r="I36" s="197"/>
      <c r="J36" s="197" t="s">
        <v>309</v>
      </c>
      <c r="K36" s="200"/>
    </row>
    <row r="37" spans="1:12" ht="15.75" thickBot="1" x14ac:dyDescent="0.3">
      <c r="A37" s="202"/>
      <c r="B37" s="203"/>
      <c r="C37" s="204"/>
      <c r="D37" s="205"/>
      <c r="E37" s="206"/>
      <c r="F37" s="205"/>
      <c r="G37" s="206"/>
      <c r="H37" s="207">
        <v>641700</v>
      </c>
      <c r="I37" s="202"/>
      <c r="J37" s="203"/>
      <c r="K37" s="204"/>
    </row>
    <row r="38" spans="1:12" x14ac:dyDescent="0.25">
      <c r="A38" s="184"/>
      <c r="B38" s="184"/>
      <c r="C38" s="184"/>
      <c r="D38" s="184"/>
      <c r="E38" s="184"/>
      <c r="F38" s="184"/>
      <c r="G38" s="184"/>
      <c r="H38" s="184"/>
      <c r="I38" s="184"/>
      <c r="J38" s="184"/>
      <c r="K38" s="184"/>
    </row>
    <row r="39" spans="1:12" x14ac:dyDescent="0.25">
      <c r="A39" s="184"/>
      <c r="B39" s="184"/>
      <c r="C39" s="184"/>
      <c r="D39" s="184"/>
      <c r="E39" s="184"/>
      <c r="F39" s="184"/>
      <c r="G39" s="184"/>
      <c r="H39" s="184"/>
      <c r="I39" s="184"/>
      <c r="J39" s="184"/>
      <c r="K39" s="184"/>
    </row>
    <row r="40" spans="1:12" x14ac:dyDescent="0.25">
      <c r="A40" s="183" t="s">
        <v>141</v>
      </c>
      <c r="B40" s="184"/>
      <c r="C40" s="184"/>
      <c r="D40" s="184"/>
      <c r="E40" s="184"/>
      <c r="F40" s="184"/>
      <c r="G40" s="184"/>
      <c r="H40" s="184"/>
      <c r="I40" s="184"/>
      <c r="J40" s="185" t="s">
        <v>135</v>
      </c>
      <c r="K40" s="184"/>
    </row>
    <row r="41" spans="1:12" x14ac:dyDescent="0.25">
      <c r="A41" s="210" t="s">
        <v>142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</row>
    <row r="42" spans="1:12" x14ac:dyDescent="0.25">
      <c r="A42" s="183" t="s">
        <v>333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</row>
    <row r="43" spans="1:12" x14ac:dyDescent="0.25">
      <c r="A43" s="183" t="s">
        <v>197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</row>
    <row r="44" spans="1:12" ht="15.75" thickBot="1" x14ac:dyDescent="0.3">
      <c r="A44" s="184"/>
      <c r="B44" s="184"/>
      <c r="C44" s="184"/>
      <c r="D44" s="184"/>
      <c r="E44" s="184"/>
      <c r="F44" s="184"/>
      <c r="G44" s="184"/>
      <c r="H44" s="184"/>
      <c r="I44" s="184"/>
      <c r="J44" s="184"/>
      <c r="K44" s="184"/>
    </row>
    <row r="45" spans="1:12" ht="23.25" collapsed="1" thickBot="1" x14ac:dyDescent="0.3">
      <c r="A45" s="186" t="s">
        <v>144</v>
      </c>
      <c r="B45" s="186" t="s">
        <v>145</v>
      </c>
      <c r="C45" s="186" t="s">
        <v>146</v>
      </c>
      <c r="D45" s="262" t="s">
        <v>147</v>
      </c>
      <c r="E45" s="262"/>
      <c r="F45" s="262" t="s">
        <v>148</v>
      </c>
      <c r="G45" s="262"/>
      <c r="H45" s="186" t="s">
        <v>149</v>
      </c>
      <c r="I45" s="187" t="s">
        <v>150</v>
      </c>
      <c r="J45" s="187" t="s">
        <v>151</v>
      </c>
      <c r="K45" s="187" t="s">
        <v>152</v>
      </c>
    </row>
    <row r="46" spans="1:12" hidden="1" outlineLevel="1" x14ac:dyDescent="0.25">
      <c r="A46" s="259" t="s">
        <v>334</v>
      </c>
      <c r="B46" s="259" t="s">
        <v>335</v>
      </c>
      <c r="C46" s="188" t="s">
        <v>336</v>
      </c>
      <c r="D46" s="260" t="s">
        <v>139</v>
      </c>
      <c r="E46" s="260"/>
      <c r="F46" s="261">
        <v>1031</v>
      </c>
      <c r="G46" s="261"/>
      <c r="H46" s="201">
        <v>19820</v>
      </c>
      <c r="I46" s="190" t="s">
        <v>337</v>
      </c>
      <c r="J46" s="190" t="s">
        <v>157</v>
      </c>
      <c r="K46" s="191"/>
      <c r="L46" s="235" t="str">
        <f>J48</f>
        <v>Расходы по обслуживанию программных продуктов</v>
      </c>
    </row>
    <row r="47" spans="1:12" ht="22.5" hidden="1" outlineLevel="1" x14ac:dyDescent="0.25">
      <c r="A47" s="259"/>
      <c r="B47" s="259"/>
      <c r="C47" s="192"/>
      <c r="D47" s="193"/>
      <c r="E47" s="194"/>
      <c r="F47" s="193"/>
      <c r="G47" s="194"/>
      <c r="H47" s="195"/>
      <c r="I47" s="196" t="s">
        <v>338</v>
      </c>
      <c r="J47" s="196" t="s">
        <v>308</v>
      </c>
      <c r="K47" s="195"/>
    </row>
    <row r="48" spans="1:12" ht="23.25" hidden="1" outlineLevel="1" thickBot="1" x14ac:dyDescent="0.3">
      <c r="A48" s="259"/>
      <c r="B48" s="259"/>
      <c r="C48" s="211" t="s">
        <v>159</v>
      </c>
      <c r="D48" s="212" t="s">
        <v>160</v>
      </c>
      <c r="E48" s="213">
        <v>19820</v>
      </c>
      <c r="F48" s="212"/>
      <c r="G48" s="214"/>
      <c r="H48" s="200"/>
      <c r="I48" s="197"/>
      <c r="J48" s="197" t="s">
        <v>339</v>
      </c>
      <c r="K48" s="200"/>
    </row>
    <row r="49" spans="1:12" hidden="1" outlineLevel="1" x14ac:dyDescent="0.25">
      <c r="A49" s="259" t="s">
        <v>340</v>
      </c>
      <c r="B49" s="259" t="s">
        <v>341</v>
      </c>
      <c r="C49" s="188" t="s">
        <v>336</v>
      </c>
      <c r="D49" s="260" t="s">
        <v>139</v>
      </c>
      <c r="E49" s="260"/>
      <c r="F49" s="261">
        <v>1031</v>
      </c>
      <c r="G49" s="261"/>
      <c r="H49" s="201">
        <v>120000</v>
      </c>
      <c r="I49" s="190" t="s">
        <v>342</v>
      </c>
      <c r="J49" s="190" t="s">
        <v>157</v>
      </c>
      <c r="K49" s="191"/>
      <c r="L49" s="235" t="str">
        <f>J51</f>
        <v>Оплата услуг по оценке имущества</v>
      </c>
    </row>
    <row r="50" spans="1:12" ht="22.5" hidden="1" outlineLevel="1" x14ac:dyDescent="0.25">
      <c r="A50" s="259"/>
      <c r="B50" s="259"/>
      <c r="C50" s="192"/>
      <c r="D50" s="193"/>
      <c r="E50" s="194"/>
      <c r="F50" s="193"/>
      <c r="G50" s="194"/>
      <c r="H50" s="195"/>
      <c r="I50" s="196" t="s">
        <v>343</v>
      </c>
      <c r="J50" s="196" t="s">
        <v>308</v>
      </c>
      <c r="K50" s="195"/>
    </row>
    <row r="51" spans="1:12" ht="23.25" hidden="1" outlineLevel="1" thickBot="1" x14ac:dyDescent="0.3">
      <c r="A51" s="259"/>
      <c r="B51" s="259"/>
      <c r="C51" s="211" t="s">
        <v>159</v>
      </c>
      <c r="D51" s="212" t="s">
        <v>160</v>
      </c>
      <c r="E51" s="213">
        <v>120000</v>
      </c>
      <c r="F51" s="212"/>
      <c r="G51" s="214"/>
      <c r="H51" s="200"/>
      <c r="I51" s="197"/>
      <c r="J51" s="197" t="s">
        <v>344</v>
      </c>
      <c r="K51" s="200"/>
    </row>
    <row r="52" spans="1:12" hidden="1" outlineLevel="1" x14ac:dyDescent="0.25">
      <c r="A52" s="259" t="s">
        <v>345</v>
      </c>
      <c r="B52" s="259" t="s">
        <v>346</v>
      </c>
      <c r="C52" s="188" t="s">
        <v>336</v>
      </c>
      <c r="D52" s="260" t="s">
        <v>139</v>
      </c>
      <c r="E52" s="260"/>
      <c r="F52" s="261">
        <v>1031</v>
      </c>
      <c r="G52" s="261"/>
      <c r="H52" s="201">
        <v>43695.59</v>
      </c>
      <c r="I52" s="190" t="s">
        <v>347</v>
      </c>
      <c r="J52" s="190" t="s">
        <v>157</v>
      </c>
      <c r="K52" s="191"/>
      <c r="L52" s="235" t="str">
        <f>J54</f>
        <v>Услуги брокера</v>
      </c>
    </row>
    <row r="53" spans="1:12" ht="22.5" hidden="1" outlineLevel="1" x14ac:dyDescent="0.25">
      <c r="A53" s="259"/>
      <c r="B53" s="259"/>
      <c r="C53" s="192"/>
      <c r="D53" s="193"/>
      <c r="E53" s="194"/>
      <c r="F53" s="193"/>
      <c r="G53" s="194"/>
      <c r="H53" s="195"/>
      <c r="I53" s="196" t="s">
        <v>348</v>
      </c>
      <c r="J53" s="196" t="s">
        <v>308</v>
      </c>
      <c r="K53" s="195"/>
    </row>
    <row r="54" spans="1:12" ht="15.75" hidden="1" outlineLevel="1" thickBot="1" x14ac:dyDescent="0.3">
      <c r="A54" s="259"/>
      <c r="B54" s="259"/>
      <c r="C54" s="211" t="s">
        <v>159</v>
      </c>
      <c r="D54" s="212" t="s">
        <v>160</v>
      </c>
      <c r="E54" s="213">
        <v>43695.59</v>
      </c>
      <c r="F54" s="212"/>
      <c r="G54" s="214"/>
      <c r="H54" s="200"/>
      <c r="I54" s="197"/>
      <c r="J54" s="197" t="s">
        <v>349</v>
      </c>
      <c r="K54" s="200"/>
    </row>
    <row r="55" spans="1:12" ht="22.5" hidden="1" outlineLevel="1" x14ac:dyDescent="0.25">
      <c r="A55" s="259" t="s">
        <v>350</v>
      </c>
      <c r="B55" s="259" t="s">
        <v>351</v>
      </c>
      <c r="C55" s="188" t="s">
        <v>336</v>
      </c>
      <c r="D55" s="260" t="s">
        <v>139</v>
      </c>
      <c r="E55" s="260"/>
      <c r="F55" s="261">
        <v>1031</v>
      </c>
      <c r="G55" s="261"/>
      <c r="H55" s="201">
        <v>279551.75</v>
      </c>
      <c r="I55" s="190" t="s">
        <v>352</v>
      </c>
      <c r="J55" s="190" t="s">
        <v>157</v>
      </c>
      <c r="K55" s="191"/>
      <c r="L55" s="235" t="str">
        <f>J57</f>
        <v>Услуги брокера</v>
      </c>
    </row>
    <row r="56" spans="1:12" ht="22.5" hidden="1" outlineLevel="1" x14ac:dyDescent="0.25">
      <c r="A56" s="259"/>
      <c r="B56" s="259"/>
      <c r="C56" s="192"/>
      <c r="D56" s="193"/>
      <c r="E56" s="194"/>
      <c r="F56" s="193"/>
      <c r="G56" s="194"/>
      <c r="H56" s="195"/>
      <c r="I56" s="196" t="s">
        <v>353</v>
      </c>
      <c r="J56" s="196" t="s">
        <v>308</v>
      </c>
      <c r="K56" s="195"/>
    </row>
    <row r="57" spans="1:12" ht="15.75" hidden="1" outlineLevel="1" thickBot="1" x14ac:dyDescent="0.3">
      <c r="A57" s="259"/>
      <c r="B57" s="259"/>
      <c r="C57" s="211" t="s">
        <v>159</v>
      </c>
      <c r="D57" s="212" t="s">
        <v>160</v>
      </c>
      <c r="E57" s="213">
        <v>279551.75</v>
      </c>
      <c r="F57" s="212"/>
      <c r="G57" s="214"/>
      <c r="H57" s="200"/>
      <c r="I57" s="197"/>
      <c r="J57" s="197" t="s">
        <v>349</v>
      </c>
      <c r="K57" s="200"/>
    </row>
    <row r="58" spans="1:12" ht="15.75" collapsed="1" thickBot="1" x14ac:dyDescent="0.3">
      <c r="A58" s="202"/>
      <c r="B58" s="203"/>
      <c r="C58" s="204"/>
      <c r="D58" s="205"/>
      <c r="E58" s="206"/>
      <c r="F58" s="205"/>
      <c r="G58" s="206"/>
      <c r="H58" s="207">
        <v>463067.34</v>
      </c>
      <c r="I58" s="202"/>
      <c r="J58" s="203"/>
      <c r="K58" s="204"/>
    </row>
    <row r="61" spans="1:12" x14ac:dyDescent="0.25">
      <c r="A61" s="219" t="s">
        <v>45</v>
      </c>
      <c r="B61" s="184"/>
      <c r="C61" s="184"/>
      <c r="D61" s="184"/>
      <c r="E61" s="184"/>
      <c r="F61" s="184"/>
      <c r="G61" s="184"/>
      <c r="H61" s="184"/>
      <c r="I61" s="184"/>
      <c r="J61" s="184"/>
    </row>
    <row r="62" spans="1:12" ht="15.75" x14ac:dyDescent="0.25">
      <c r="A62" s="220" t="s">
        <v>356</v>
      </c>
      <c r="B62" s="184"/>
      <c r="C62" s="184"/>
      <c r="D62" s="184"/>
      <c r="E62" s="184"/>
      <c r="F62" s="184"/>
      <c r="G62" s="184"/>
      <c r="H62" s="184"/>
      <c r="I62" s="184"/>
      <c r="J62" s="184"/>
    </row>
    <row r="63" spans="1:12" x14ac:dyDescent="0.25">
      <c r="A63" s="185" t="s">
        <v>47</v>
      </c>
      <c r="B63" s="185" t="s">
        <v>48</v>
      </c>
      <c r="C63" s="184"/>
      <c r="D63" s="184"/>
      <c r="E63" s="184"/>
      <c r="F63" s="184"/>
      <c r="G63" s="184"/>
      <c r="H63" s="184"/>
      <c r="I63" s="184"/>
      <c r="J63" s="184"/>
    </row>
    <row r="64" spans="1:12" x14ac:dyDescent="0.25">
      <c r="A64" s="185" t="s">
        <v>357</v>
      </c>
      <c r="B64" s="185" t="s">
        <v>358</v>
      </c>
      <c r="C64" s="184"/>
      <c r="D64" s="184"/>
      <c r="E64" s="184"/>
      <c r="F64" s="184"/>
      <c r="G64" s="184"/>
      <c r="H64" s="184"/>
      <c r="I64" s="184"/>
      <c r="J64" s="184"/>
    </row>
    <row r="65" spans="1:11" x14ac:dyDescent="0.25">
      <c r="A65" s="263" t="s">
        <v>359</v>
      </c>
      <c r="B65" s="264" t="s">
        <v>145</v>
      </c>
      <c r="C65" s="264" t="s">
        <v>360</v>
      </c>
      <c r="D65" s="268" t="s">
        <v>361</v>
      </c>
      <c r="E65" s="269" t="s">
        <v>53</v>
      </c>
      <c r="F65" s="269"/>
      <c r="G65" s="269"/>
      <c r="H65" s="264" t="s">
        <v>54</v>
      </c>
      <c r="I65" s="264"/>
      <c r="J65" s="264"/>
    </row>
    <row r="66" spans="1:11" collapsed="1" x14ac:dyDescent="0.25">
      <c r="A66" s="263"/>
      <c r="B66" s="264"/>
      <c r="C66" s="264"/>
      <c r="D66" s="268"/>
      <c r="E66" s="221" t="s">
        <v>137</v>
      </c>
      <c r="F66" s="270"/>
      <c r="G66" s="270"/>
      <c r="H66" s="222" t="s">
        <v>137</v>
      </c>
      <c r="I66" s="270"/>
      <c r="J66" s="270"/>
    </row>
    <row r="67" spans="1:11" ht="60" hidden="1" outlineLevel="1" x14ac:dyDescent="0.25">
      <c r="A67" s="223" t="s">
        <v>362</v>
      </c>
      <c r="B67" s="224" t="s">
        <v>363</v>
      </c>
      <c r="C67" s="224" t="s">
        <v>364</v>
      </c>
      <c r="D67" s="224" t="s">
        <v>365</v>
      </c>
      <c r="E67" s="225">
        <v>1610</v>
      </c>
      <c r="F67" s="265"/>
      <c r="G67" s="265"/>
      <c r="H67" s="225">
        <v>1030</v>
      </c>
      <c r="I67" s="266">
        <v>3500</v>
      </c>
      <c r="J67" s="266"/>
      <c r="K67" s="235" t="s">
        <v>307</v>
      </c>
    </row>
    <row r="68" spans="1:11" ht="60" hidden="1" outlineLevel="1" x14ac:dyDescent="0.25">
      <c r="A68" s="223" t="s">
        <v>366</v>
      </c>
      <c r="B68" s="224" t="s">
        <v>367</v>
      </c>
      <c r="C68" s="224" t="s">
        <v>364</v>
      </c>
      <c r="D68" s="224" t="s">
        <v>365</v>
      </c>
      <c r="E68" s="225">
        <v>1610</v>
      </c>
      <c r="F68" s="265"/>
      <c r="G68" s="265"/>
      <c r="H68" s="225">
        <v>1030</v>
      </c>
      <c r="I68" s="267">
        <v>936.04</v>
      </c>
      <c r="J68" s="267"/>
      <c r="K68" s="235" t="s">
        <v>307</v>
      </c>
    </row>
    <row r="69" spans="1:11" ht="60" hidden="1" outlineLevel="1" x14ac:dyDescent="0.25">
      <c r="A69" s="223" t="s">
        <v>368</v>
      </c>
      <c r="B69" s="224" t="s">
        <v>369</v>
      </c>
      <c r="C69" s="224" t="s">
        <v>364</v>
      </c>
      <c r="D69" s="224" t="s">
        <v>365</v>
      </c>
      <c r="E69" s="225">
        <v>1610</v>
      </c>
      <c r="F69" s="265"/>
      <c r="G69" s="265"/>
      <c r="H69" s="225">
        <v>1030</v>
      </c>
      <c r="I69" s="266">
        <v>1300</v>
      </c>
      <c r="J69" s="266"/>
      <c r="K69" s="235" t="s">
        <v>307</v>
      </c>
    </row>
    <row r="70" spans="1:11" ht="60" hidden="1" outlineLevel="1" x14ac:dyDescent="0.25">
      <c r="A70" s="223" t="s">
        <v>370</v>
      </c>
      <c r="B70" s="224" t="s">
        <v>371</v>
      </c>
      <c r="C70" s="224" t="s">
        <v>364</v>
      </c>
      <c r="D70" s="224" t="s">
        <v>365</v>
      </c>
      <c r="E70" s="225">
        <v>1610</v>
      </c>
      <c r="F70" s="265"/>
      <c r="G70" s="265"/>
      <c r="H70" s="225">
        <v>1030</v>
      </c>
      <c r="I70" s="266">
        <v>1900</v>
      </c>
      <c r="J70" s="266"/>
      <c r="K70" s="235" t="s">
        <v>307</v>
      </c>
    </row>
    <row r="71" spans="1:11" collapsed="1" x14ac:dyDescent="0.25">
      <c r="A71" s="275"/>
      <c r="B71" s="275"/>
      <c r="C71" s="275"/>
      <c r="D71" s="275"/>
      <c r="E71" s="276"/>
      <c r="F71" s="276"/>
      <c r="G71" s="276"/>
      <c r="H71" s="277">
        <v>7636.04</v>
      </c>
      <c r="I71" s="277"/>
      <c r="J71" s="277"/>
    </row>
    <row r="74" spans="1:11" x14ac:dyDescent="0.25">
      <c r="A74" s="226" t="s">
        <v>45</v>
      </c>
      <c r="B74" s="227"/>
      <c r="C74" s="227"/>
      <c r="D74" s="227"/>
      <c r="E74" s="227"/>
      <c r="F74" s="227"/>
      <c r="G74" s="227"/>
      <c r="H74" s="227"/>
      <c r="I74" s="227"/>
      <c r="J74" s="227"/>
    </row>
    <row r="75" spans="1:11" ht="15.75" x14ac:dyDescent="0.25">
      <c r="A75" s="228" t="s">
        <v>356</v>
      </c>
      <c r="B75" s="227"/>
      <c r="C75" s="227"/>
      <c r="D75" s="227"/>
      <c r="E75" s="227"/>
      <c r="F75" s="227"/>
      <c r="G75" s="227"/>
      <c r="H75" s="227"/>
      <c r="I75" s="227"/>
      <c r="J75" s="227"/>
    </row>
    <row r="76" spans="1:11" x14ac:dyDescent="0.25">
      <c r="A76" s="229" t="s">
        <v>47</v>
      </c>
      <c r="B76" s="229" t="s">
        <v>48</v>
      </c>
      <c r="C76" s="227"/>
      <c r="D76" s="227"/>
      <c r="E76" s="227"/>
      <c r="F76" s="227"/>
      <c r="G76" s="227"/>
      <c r="H76" s="227"/>
      <c r="I76" s="227"/>
      <c r="J76" s="227"/>
    </row>
    <row r="77" spans="1:11" x14ac:dyDescent="0.25">
      <c r="A77" s="229" t="s">
        <v>357</v>
      </c>
      <c r="B77" s="229" t="s">
        <v>373</v>
      </c>
      <c r="C77" s="227"/>
      <c r="D77" s="227"/>
      <c r="E77" s="227"/>
      <c r="F77" s="227"/>
      <c r="G77" s="227"/>
      <c r="H77" s="227"/>
      <c r="I77" s="227"/>
      <c r="J77" s="227"/>
    </row>
    <row r="78" spans="1:11" x14ac:dyDescent="0.25">
      <c r="A78" s="278" t="s">
        <v>359</v>
      </c>
      <c r="B78" s="279" t="s">
        <v>145</v>
      </c>
      <c r="C78" s="279" t="s">
        <v>360</v>
      </c>
      <c r="D78" s="280" t="s">
        <v>361</v>
      </c>
      <c r="E78" s="281" t="s">
        <v>53</v>
      </c>
      <c r="F78" s="281"/>
      <c r="G78" s="281"/>
      <c r="H78" s="279" t="s">
        <v>54</v>
      </c>
      <c r="I78" s="279"/>
      <c r="J78" s="279"/>
    </row>
    <row r="79" spans="1:11" collapsed="1" x14ac:dyDescent="0.25">
      <c r="A79" s="278"/>
      <c r="B79" s="279"/>
      <c r="C79" s="279"/>
      <c r="D79" s="280"/>
      <c r="E79" s="230" t="s">
        <v>137</v>
      </c>
      <c r="F79" s="271"/>
      <c r="G79" s="271"/>
      <c r="H79" s="231" t="s">
        <v>137</v>
      </c>
      <c r="I79" s="271"/>
      <c r="J79" s="271"/>
    </row>
    <row r="80" spans="1:11" ht="60" hidden="1" outlineLevel="1" x14ac:dyDescent="0.25">
      <c r="A80" s="232" t="s">
        <v>374</v>
      </c>
      <c r="B80" s="233" t="s">
        <v>375</v>
      </c>
      <c r="C80" s="233" t="s">
        <v>376</v>
      </c>
      <c r="D80" s="233" t="s">
        <v>377</v>
      </c>
      <c r="E80" s="234">
        <v>3310</v>
      </c>
      <c r="F80" s="272"/>
      <c r="G80" s="272"/>
      <c r="H80" s="234">
        <v>1030</v>
      </c>
      <c r="I80" s="273">
        <v>500</v>
      </c>
      <c r="J80" s="273"/>
      <c r="K80" s="235" t="s">
        <v>307</v>
      </c>
    </row>
    <row r="81" spans="1:11" ht="60" hidden="1" outlineLevel="1" x14ac:dyDescent="0.25">
      <c r="A81" s="232" t="s">
        <v>374</v>
      </c>
      <c r="B81" s="233" t="s">
        <v>378</v>
      </c>
      <c r="C81" s="233" t="s">
        <v>376</v>
      </c>
      <c r="D81" s="233" t="s">
        <v>377</v>
      </c>
      <c r="E81" s="234">
        <v>3310</v>
      </c>
      <c r="F81" s="272"/>
      <c r="G81" s="272"/>
      <c r="H81" s="234">
        <v>1030</v>
      </c>
      <c r="I81" s="274">
        <v>1500</v>
      </c>
      <c r="J81" s="274"/>
      <c r="K81" s="235" t="s">
        <v>307</v>
      </c>
    </row>
    <row r="82" spans="1:11" ht="60" hidden="1" outlineLevel="1" x14ac:dyDescent="0.25">
      <c r="A82" s="232" t="s">
        <v>368</v>
      </c>
      <c r="B82" s="233" t="s">
        <v>379</v>
      </c>
      <c r="C82" s="233" t="s">
        <v>380</v>
      </c>
      <c r="D82" s="233" t="s">
        <v>365</v>
      </c>
      <c r="E82" s="234">
        <v>3310</v>
      </c>
      <c r="F82" s="272"/>
      <c r="G82" s="272"/>
      <c r="H82" s="234">
        <v>1030</v>
      </c>
      <c r="I82" s="274">
        <v>3360</v>
      </c>
      <c r="J82" s="274"/>
      <c r="K82" s="235" t="s">
        <v>467</v>
      </c>
    </row>
    <row r="83" spans="1:11" ht="60" hidden="1" outlineLevel="1" x14ac:dyDescent="0.25">
      <c r="A83" s="232" t="s">
        <v>368</v>
      </c>
      <c r="B83" s="233" t="s">
        <v>381</v>
      </c>
      <c r="C83" s="233" t="s">
        <v>382</v>
      </c>
      <c r="D83" s="233" t="s">
        <v>365</v>
      </c>
      <c r="E83" s="234">
        <v>3310</v>
      </c>
      <c r="F83" s="272"/>
      <c r="G83" s="272"/>
      <c r="H83" s="234">
        <v>1030</v>
      </c>
      <c r="I83" s="274">
        <v>4636</v>
      </c>
      <c r="J83" s="274"/>
      <c r="K83" s="235" t="s">
        <v>468</v>
      </c>
    </row>
    <row r="84" spans="1:11" ht="60" hidden="1" outlineLevel="1" x14ac:dyDescent="0.25">
      <c r="A84" s="232" t="s">
        <v>383</v>
      </c>
      <c r="B84" s="233" t="s">
        <v>384</v>
      </c>
      <c r="C84" s="233" t="s">
        <v>364</v>
      </c>
      <c r="D84" s="233" t="s">
        <v>365</v>
      </c>
      <c r="E84" s="234">
        <v>3310</v>
      </c>
      <c r="F84" s="272"/>
      <c r="G84" s="272"/>
      <c r="H84" s="234">
        <v>1030</v>
      </c>
      <c r="I84" s="274">
        <v>2130</v>
      </c>
      <c r="J84" s="274"/>
      <c r="K84" s="235" t="s">
        <v>307</v>
      </c>
    </row>
    <row r="85" spans="1:11" ht="60" hidden="1" outlineLevel="1" x14ac:dyDescent="0.25">
      <c r="A85" s="232" t="s">
        <v>385</v>
      </c>
      <c r="B85" s="233" t="s">
        <v>386</v>
      </c>
      <c r="C85" s="233" t="s">
        <v>380</v>
      </c>
      <c r="D85" s="233" t="s">
        <v>365</v>
      </c>
      <c r="E85" s="234">
        <v>3310</v>
      </c>
      <c r="F85" s="272"/>
      <c r="G85" s="272"/>
      <c r="H85" s="234">
        <v>1030</v>
      </c>
      <c r="I85" s="274">
        <v>17920</v>
      </c>
      <c r="J85" s="274"/>
      <c r="K85" s="235" t="s">
        <v>469</v>
      </c>
    </row>
    <row r="86" spans="1:11" ht="60" hidden="1" outlineLevel="1" x14ac:dyDescent="0.25">
      <c r="A86" s="232" t="s">
        <v>385</v>
      </c>
      <c r="B86" s="233" t="s">
        <v>387</v>
      </c>
      <c r="C86" s="233" t="s">
        <v>364</v>
      </c>
      <c r="D86" s="233" t="s">
        <v>365</v>
      </c>
      <c r="E86" s="234">
        <v>3310</v>
      </c>
      <c r="F86" s="272"/>
      <c r="G86" s="272"/>
      <c r="H86" s="234">
        <v>1030</v>
      </c>
      <c r="I86" s="273">
        <v>800</v>
      </c>
      <c r="J86" s="273"/>
      <c r="K86" s="235" t="s">
        <v>307</v>
      </c>
    </row>
    <row r="87" spans="1:11" collapsed="1" x14ac:dyDescent="0.25">
      <c r="A87" s="282"/>
      <c r="B87" s="282"/>
      <c r="C87" s="282"/>
      <c r="D87" s="282"/>
      <c r="E87" s="283"/>
      <c r="F87" s="283"/>
      <c r="G87" s="283"/>
      <c r="H87" s="284">
        <v>30846</v>
      </c>
      <c r="I87" s="284"/>
      <c r="J87" s="284"/>
    </row>
    <row r="90" spans="1:11" x14ac:dyDescent="0.25">
      <c r="A90" s="226" t="s">
        <v>45</v>
      </c>
      <c r="B90" s="227"/>
      <c r="C90" s="227"/>
      <c r="D90" s="227"/>
      <c r="E90" s="227"/>
      <c r="F90" s="227"/>
      <c r="G90" s="227"/>
      <c r="H90" s="227"/>
      <c r="I90" s="227"/>
      <c r="J90" s="227"/>
    </row>
    <row r="91" spans="1:11" ht="15.75" x14ac:dyDescent="0.25">
      <c r="A91" s="228" t="s">
        <v>356</v>
      </c>
      <c r="B91" s="227"/>
      <c r="C91" s="227"/>
      <c r="D91" s="227"/>
      <c r="E91" s="227"/>
      <c r="F91" s="227"/>
      <c r="G91" s="227"/>
      <c r="H91" s="227"/>
      <c r="I91" s="227"/>
      <c r="J91" s="227"/>
    </row>
    <row r="92" spans="1:11" x14ac:dyDescent="0.25">
      <c r="A92" s="229" t="s">
        <v>47</v>
      </c>
      <c r="B92" s="229" t="s">
        <v>48</v>
      </c>
      <c r="C92" s="227"/>
      <c r="D92" s="227"/>
      <c r="E92" s="227"/>
      <c r="F92" s="227"/>
      <c r="G92" s="227"/>
      <c r="H92" s="227"/>
      <c r="I92" s="227"/>
      <c r="J92" s="227"/>
    </row>
    <row r="93" spans="1:11" x14ac:dyDescent="0.25">
      <c r="A93" s="229" t="s">
        <v>357</v>
      </c>
      <c r="B93" s="229" t="s">
        <v>388</v>
      </c>
      <c r="C93" s="227"/>
      <c r="D93" s="227"/>
      <c r="E93" s="227"/>
      <c r="F93" s="227"/>
      <c r="G93" s="227"/>
      <c r="H93" s="227"/>
      <c r="I93" s="227"/>
      <c r="J93" s="227"/>
    </row>
    <row r="94" spans="1:11" x14ac:dyDescent="0.25">
      <c r="A94" s="278" t="s">
        <v>359</v>
      </c>
      <c r="B94" s="279" t="s">
        <v>145</v>
      </c>
      <c r="C94" s="279" t="s">
        <v>360</v>
      </c>
      <c r="D94" s="280" t="s">
        <v>361</v>
      </c>
      <c r="E94" s="281" t="s">
        <v>53</v>
      </c>
      <c r="F94" s="281"/>
      <c r="G94" s="281"/>
      <c r="H94" s="279" t="s">
        <v>54</v>
      </c>
      <c r="I94" s="279"/>
      <c r="J94" s="279"/>
    </row>
    <row r="95" spans="1:11" x14ac:dyDescent="0.25">
      <c r="A95" s="278"/>
      <c r="B95" s="279"/>
      <c r="C95" s="279"/>
      <c r="D95" s="280"/>
      <c r="E95" s="230" t="s">
        <v>137</v>
      </c>
      <c r="F95" s="271"/>
      <c r="G95" s="271"/>
      <c r="H95" s="231" t="s">
        <v>137</v>
      </c>
      <c r="I95" s="271"/>
      <c r="J95" s="271"/>
    </row>
    <row r="96" spans="1:11" ht="72" x14ac:dyDescent="0.25">
      <c r="A96" s="232" t="s">
        <v>366</v>
      </c>
      <c r="B96" s="233" t="s">
        <v>389</v>
      </c>
      <c r="C96" s="233" t="s">
        <v>390</v>
      </c>
      <c r="D96" s="233" t="s">
        <v>391</v>
      </c>
      <c r="E96" s="234">
        <v>3392</v>
      </c>
      <c r="F96" s="272"/>
      <c r="G96" s="272"/>
      <c r="H96" s="234">
        <v>1030</v>
      </c>
      <c r="I96" s="274">
        <v>198200</v>
      </c>
      <c r="J96" s="274"/>
      <c r="K96" s="235" t="s">
        <v>392</v>
      </c>
    </row>
    <row r="97" spans="1:12" x14ac:dyDescent="0.25">
      <c r="A97" s="282"/>
      <c r="B97" s="282"/>
      <c r="C97" s="282"/>
      <c r="D97" s="282"/>
      <c r="E97" s="283"/>
      <c r="F97" s="283"/>
      <c r="G97" s="283"/>
      <c r="H97" s="284">
        <v>198200</v>
      </c>
      <c r="I97" s="284"/>
      <c r="J97" s="284"/>
    </row>
    <row r="100" spans="1:12" s="247" customFormat="1" x14ac:dyDescent="0.25">
      <c r="A100" s="245" t="s">
        <v>115</v>
      </c>
      <c r="B100" s="246"/>
      <c r="C100" s="246"/>
      <c r="D100" s="246"/>
      <c r="E100" s="246"/>
      <c r="F100" s="246"/>
      <c r="G100" s="246"/>
      <c r="H100" s="246"/>
      <c r="I100" s="246"/>
      <c r="J100" s="246"/>
      <c r="L100" s="248"/>
    </row>
    <row r="101" spans="1:12" ht="15.75" x14ac:dyDescent="0.25">
      <c r="A101" s="228" t="s">
        <v>356</v>
      </c>
      <c r="B101" s="227"/>
      <c r="C101" s="227"/>
      <c r="D101" s="227"/>
      <c r="E101" s="227"/>
      <c r="F101" s="227"/>
      <c r="G101" s="227"/>
      <c r="H101" s="227"/>
      <c r="I101" s="227"/>
      <c r="J101" s="227"/>
    </row>
    <row r="102" spans="1:12" x14ac:dyDescent="0.25">
      <c r="A102" s="229" t="s">
        <v>47</v>
      </c>
      <c r="B102" s="229" t="s">
        <v>48</v>
      </c>
      <c r="C102" s="227"/>
      <c r="D102" s="227"/>
      <c r="E102" s="227"/>
      <c r="F102" s="227"/>
      <c r="G102" s="227"/>
      <c r="H102" s="227"/>
      <c r="I102" s="227"/>
      <c r="J102" s="227"/>
    </row>
    <row r="103" spans="1:12" x14ac:dyDescent="0.25">
      <c r="A103" s="229" t="s">
        <v>357</v>
      </c>
      <c r="B103" s="229" t="s">
        <v>358</v>
      </c>
      <c r="C103" s="227"/>
      <c r="D103" s="227"/>
      <c r="E103" s="227"/>
      <c r="F103" s="227"/>
      <c r="G103" s="227"/>
      <c r="H103" s="227"/>
      <c r="I103" s="227"/>
      <c r="J103" s="227"/>
    </row>
    <row r="104" spans="1:12" x14ac:dyDescent="0.25">
      <c r="A104" s="278" t="s">
        <v>359</v>
      </c>
      <c r="B104" s="279" t="s">
        <v>145</v>
      </c>
      <c r="C104" s="279" t="s">
        <v>360</v>
      </c>
      <c r="D104" s="280" t="s">
        <v>361</v>
      </c>
      <c r="E104" s="281" t="s">
        <v>53</v>
      </c>
      <c r="F104" s="281"/>
      <c r="G104" s="281"/>
      <c r="H104" s="279" t="s">
        <v>54</v>
      </c>
      <c r="I104" s="279"/>
      <c r="J104" s="279"/>
    </row>
    <row r="105" spans="1:12" x14ac:dyDescent="0.25">
      <c r="A105" s="278"/>
      <c r="B105" s="279"/>
      <c r="C105" s="279"/>
      <c r="D105" s="280"/>
      <c r="E105" s="230" t="s">
        <v>137</v>
      </c>
      <c r="F105" s="271"/>
      <c r="G105" s="271"/>
      <c r="H105" s="231" t="s">
        <v>137</v>
      </c>
      <c r="I105" s="271"/>
      <c r="J105" s="271"/>
    </row>
    <row r="106" spans="1:12" ht="60" outlineLevel="1" x14ac:dyDescent="0.25">
      <c r="A106" s="232" t="s">
        <v>397</v>
      </c>
      <c r="B106" s="233" t="s">
        <v>398</v>
      </c>
      <c r="C106" s="233" t="s">
        <v>399</v>
      </c>
      <c r="D106" s="233" t="s">
        <v>400</v>
      </c>
      <c r="E106" s="234">
        <v>1610</v>
      </c>
      <c r="F106" s="272"/>
      <c r="G106" s="272"/>
      <c r="H106" s="234">
        <v>1030</v>
      </c>
      <c r="I106" s="274">
        <v>6600000</v>
      </c>
      <c r="J106" s="274"/>
      <c r="K106" s="235" t="s">
        <v>470</v>
      </c>
    </row>
    <row r="107" spans="1:12" ht="60" outlineLevel="1" x14ac:dyDescent="0.25">
      <c r="A107" s="232" t="s">
        <v>397</v>
      </c>
      <c r="B107" s="233" t="s">
        <v>401</v>
      </c>
      <c r="C107" s="233" t="s">
        <v>402</v>
      </c>
      <c r="D107" s="233" t="s">
        <v>400</v>
      </c>
      <c r="E107" s="234">
        <v>1610</v>
      </c>
      <c r="F107" s="272"/>
      <c r="G107" s="272"/>
      <c r="H107" s="234">
        <v>1030</v>
      </c>
      <c r="I107" s="274">
        <v>572881</v>
      </c>
      <c r="J107" s="274"/>
      <c r="K107" s="242" t="s">
        <v>471</v>
      </c>
    </row>
    <row r="108" spans="1:12" ht="84" outlineLevel="1" x14ac:dyDescent="0.25">
      <c r="A108" s="232" t="s">
        <v>403</v>
      </c>
      <c r="B108" s="233" t="s">
        <v>404</v>
      </c>
      <c r="C108" s="233" t="s">
        <v>405</v>
      </c>
      <c r="D108" s="233" t="s">
        <v>406</v>
      </c>
      <c r="E108" s="234">
        <v>1610</v>
      </c>
      <c r="F108" s="272"/>
      <c r="G108" s="272"/>
      <c r="H108" s="234">
        <v>1030</v>
      </c>
      <c r="I108" s="274">
        <v>2000000</v>
      </c>
      <c r="J108" s="274"/>
      <c r="K108" s="242" t="s">
        <v>472</v>
      </c>
    </row>
    <row r="109" spans="1:12" ht="84" outlineLevel="1" x14ac:dyDescent="0.25">
      <c r="A109" s="232" t="s">
        <v>370</v>
      </c>
      <c r="B109" s="233" t="s">
        <v>407</v>
      </c>
      <c r="C109" s="233" t="s">
        <v>408</v>
      </c>
      <c r="D109" s="233" t="s">
        <v>406</v>
      </c>
      <c r="E109" s="234">
        <v>1610</v>
      </c>
      <c r="F109" s="272"/>
      <c r="G109" s="272"/>
      <c r="H109" s="234">
        <v>1030</v>
      </c>
      <c r="I109" s="274">
        <v>1900</v>
      </c>
      <c r="J109" s="274"/>
      <c r="K109" s="235" t="s">
        <v>307</v>
      </c>
    </row>
    <row r="110" spans="1:12" collapsed="1" x14ac:dyDescent="0.25">
      <c r="A110" s="282"/>
      <c r="B110" s="282"/>
      <c r="C110" s="282"/>
      <c r="D110" s="282"/>
      <c r="E110" s="283"/>
      <c r="F110" s="283"/>
      <c r="G110" s="283"/>
      <c r="H110" s="284">
        <v>9174781</v>
      </c>
      <c r="I110" s="284"/>
      <c r="J110" s="284"/>
    </row>
    <row r="113" spans="1:11" x14ac:dyDescent="0.25">
      <c r="A113" s="226" t="s">
        <v>115</v>
      </c>
      <c r="B113" s="227"/>
      <c r="C113" s="227"/>
      <c r="D113" s="227"/>
      <c r="E113" s="227"/>
      <c r="F113" s="227"/>
      <c r="G113" s="227"/>
      <c r="H113" s="227"/>
      <c r="I113" s="227"/>
      <c r="J113" s="227"/>
    </row>
    <row r="114" spans="1:11" ht="15.75" x14ac:dyDescent="0.25">
      <c r="A114" s="228" t="s">
        <v>356</v>
      </c>
      <c r="B114" s="227"/>
      <c r="C114" s="227"/>
      <c r="D114" s="227"/>
      <c r="E114" s="227"/>
      <c r="F114" s="227"/>
      <c r="G114" s="227"/>
      <c r="H114" s="227"/>
      <c r="I114" s="227"/>
      <c r="J114" s="227"/>
    </row>
    <row r="115" spans="1:11" x14ac:dyDescent="0.25">
      <c r="A115" s="229" t="s">
        <v>47</v>
      </c>
      <c r="B115" s="229" t="s">
        <v>48</v>
      </c>
      <c r="C115" s="227"/>
      <c r="D115" s="227"/>
      <c r="E115" s="227"/>
      <c r="F115" s="227"/>
      <c r="G115" s="227"/>
      <c r="H115" s="227"/>
      <c r="I115" s="227"/>
      <c r="J115" s="227"/>
    </row>
    <row r="116" spans="1:11" x14ac:dyDescent="0.25">
      <c r="A116" s="229" t="s">
        <v>357</v>
      </c>
      <c r="B116" s="229" t="s">
        <v>373</v>
      </c>
      <c r="C116" s="227"/>
      <c r="D116" s="227"/>
      <c r="E116" s="227"/>
      <c r="F116" s="227"/>
      <c r="G116" s="227"/>
      <c r="H116" s="227"/>
      <c r="I116" s="227"/>
      <c r="J116" s="227"/>
    </row>
    <row r="117" spans="1:11" x14ac:dyDescent="0.25">
      <c r="A117" s="278" t="s">
        <v>359</v>
      </c>
      <c r="B117" s="279" t="s">
        <v>145</v>
      </c>
      <c r="C117" s="279" t="s">
        <v>360</v>
      </c>
      <c r="D117" s="280" t="s">
        <v>361</v>
      </c>
      <c r="E117" s="281" t="s">
        <v>53</v>
      </c>
      <c r="F117" s="281"/>
      <c r="G117" s="281"/>
      <c r="H117" s="279" t="s">
        <v>54</v>
      </c>
      <c r="I117" s="279"/>
      <c r="J117" s="279"/>
    </row>
    <row r="118" spans="1:11" x14ac:dyDescent="0.25">
      <c r="A118" s="278"/>
      <c r="B118" s="279"/>
      <c r="C118" s="279"/>
      <c r="D118" s="280"/>
      <c r="E118" s="230" t="s">
        <v>137</v>
      </c>
      <c r="F118" s="271"/>
      <c r="G118" s="271"/>
      <c r="H118" s="231" t="s">
        <v>137</v>
      </c>
      <c r="I118" s="271"/>
      <c r="J118" s="271"/>
    </row>
    <row r="119" spans="1:11" ht="60" outlineLevel="1" x14ac:dyDescent="0.25">
      <c r="A119" s="232" t="s">
        <v>409</v>
      </c>
      <c r="B119" s="233" t="s">
        <v>410</v>
      </c>
      <c r="C119" s="233" t="s">
        <v>411</v>
      </c>
      <c r="D119" s="233" t="s">
        <v>400</v>
      </c>
      <c r="E119" s="234">
        <v>3310</v>
      </c>
      <c r="F119" s="272"/>
      <c r="G119" s="272"/>
      <c r="H119" s="234">
        <v>1030</v>
      </c>
      <c r="I119" s="274">
        <v>3519.04</v>
      </c>
      <c r="J119" s="274"/>
      <c r="K119" s="235" t="s">
        <v>307</v>
      </c>
    </row>
    <row r="120" spans="1:11" ht="60" outlineLevel="1" x14ac:dyDescent="0.25">
      <c r="A120" s="232" t="s">
        <v>412</v>
      </c>
      <c r="B120" s="233" t="s">
        <v>413</v>
      </c>
      <c r="C120" s="233" t="s">
        <v>411</v>
      </c>
      <c r="D120" s="233" t="s">
        <v>400</v>
      </c>
      <c r="E120" s="234">
        <v>3310</v>
      </c>
      <c r="F120" s="272"/>
      <c r="G120" s="272"/>
      <c r="H120" s="234">
        <v>1030</v>
      </c>
      <c r="I120" s="273">
        <v>750</v>
      </c>
      <c r="J120" s="273"/>
      <c r="K120" s="235" t="s">
        <v>307</v>
      </c>
    </row>
    <row r="121" spans="1:11" ht="60" outlineLevel="1" x14ac:dyDescent="0.25">
      <c r="A121" s="232" t="s">
        <v>412</v>
      </c>
      <c r="B121" s="233" t="s">
        <v>414</v>
      </c>
      <c r="C121" s="233" t="s">
        <v>408</v>
      </c>
      <c r="D121" s="233" t="s">
        <v>400</v>
      </c>
      <c r="E121" s="234">
        <v>3310</v>
      </c>
      <c r="F121" s="272"/>
      <c r="G121" s="272"/>
      <c r="H121" s="234">
        <v>1030</v>
      </c>
      <c r="I121" s="273">
        <v>12.88</v>
      </c>
      <c r="J121" s="273"/>
      <c r="K121" s="235" t="s">
        <v>307</v>
      </c>
    </row>
    <row r="122" spans="1:11" ht="60" outlineLevel="1" x14ac:dyDescent="0.25">
      <c r="A122" s="232" t="s">
        <v>397</v>
      </c>
      <c r="B122" s="233" t="s">
        <v>415</v>
      </c>
      <c r="C122" s="233" t="s">
        <v>416</v>
      </c>
      <c r="D122" s="233" t="s">
        <v>400</v>
      </c>
      <c r="E122" s="234">
        <v>3310</v>
      </c>
      <c r="F122" s="272"/>
      <c r="G122" s="272"/>
      <c r="H122" s="234">
        <v>1030</v>
      </c>
      <c r="I122" s="274">
        <v>117442.08</v>
      </c>
      <c r="J122" s="274"/>
      <c r="K122" s="235" t="s">
        <v>473</v>
      </c>
    </row>
    <row r="123" spans="1:11" ht="60" outlineLevel="1" x14ac:dyDescent="0.25">
      <c r="A123" s="232" t="s">
        <v>397</v>
      </c>
      <c r="B123" s="233" t="s">
        <v>417</v>
      </c>
      <c r="C123" s="233" t="s">
        <v>411</v>
      </c>
      <c r="D123" s="233" t="s">
        <v>400</v>
      </c>
      <c r="E123" s="234">
        <v>3310</v>
      </c>
      <c r="F123" s="272"/>
      <c r="G123" s="272"/>
      <c r="H123" s="234">
        <v>1030</v>
      </c>
      <c r="I123" s="274">
        <v>3182.2</v>
      </c>
      <c r="J123" s="274"/>
      <c r="K123" s="235" t="s">
        <v>307</v>
      </c>
    </row>
    <row r="124" spans="1:11" ht="60" outlineLevel="1" x14ac:dyDescent="0.25">
      <c r="A124" s="232" t="s">
        <v>418</v>
      </c>
      <c r="B124" s="233" t="s">
        <v>419</v>
      </c>
      <c r="C124" s="233" t="s">
        <v>411</v>
      </c>
      <c r="D124" s="233" t="s">
        <v>400</v>
      </c>
      <c r="E124" s="234">
        <v>3310</v>
      </c>
      <c r="F124" s="272"/>
      <c r="G124" s="272"/>
      <c r="H124" s="234">
        <v>1030</v>
      </c>
      <c r="I124" s="274">
        <v>1000</v>
      </c>
      <c r="J124" s="274"/>
      <c r="K124" s="235" t="s">
        <v>307</v>
      </c>
    </row>
    <row r="125" spans="1:11" ht="60" outlineLevel="1" x14ac:dyDescent="0.25">
      <c r="A125" s="232" t="s">
        <v>420</v>
      </c>
      <c r="B125" s="233" t="s">
        <v>421</v>
      </c>
      <c r="C125" s="233" t="s">
        <v>411</v>
      </c>
      <c r="D125" s="233" t="s">
        <v>400</v>
      </c>
      <c r="E125" s="234">
        <v>3310</v>
      </c>
      <c r="F125" s="272"/>
      <c r="G125" s="272"/>
      <c r="H125" s="234">
        <v>1030</v>
      </c>
      <c r="I125" s="274">
        <v>8140.71</v>
      </c>
      <c r="J125" s="274"/>
      <c r="K125" s="235" t="s">
        <v>307</v>
      </c>
    </row>
    <row r="126" spans="1:11" ht="60" outlineLevel="1" x14ac:dyDescent="0.25">
      <c r="A126" s="232" t="s">
        <v>420</v>
      </c>
      <c r="B126" s="233" t="s">
        <v>422</v>
      </c>
      <c r="C126" s="233" t="s">
        <v>408</v>
      </c>
      <c r="D126" s="233" t="s">
        <v>400</v>
      </c>
      <c r="E126" s="234">
        <v>3310</v>
      </c>
      <c r="F126" s="272"/>
      <c r="G126" s="272"/>
      <c r="H126" s="234">
        <v>1030</v>
      </c>
      <c r="I126" s="273">
        <v>27.55</v>
      </c>
      <c r="J126" s="273"/>
      <c r="K126" s="235" t="s">
        <v>307</v>
      </c>
    </row>
    <row r="127" spans="1:11" ht="60" outlineLevel="1" x14ac:dyDescent="0.25">
      <c r="A127" s="232" t="s">
        <v>423</v>
      </c>
      <c r="B127" s="233" t="s">
        <v>424</v>
      </c>
      <c r="C127" s="233" t="s">
        <v>408</v>
      </c>
      <c r="D127" s="233" t="s">
        <v>425</v>
      </c>
      <c r="E127" s="234">
        <v>3310</v>
      </c>
      <c r="F127" s="272"/>
      <c r="G127" s="272"/>
      <c r="H127" s="234">
        <v>1030</v>
      </c>
      <c r="I127" s="274">
        <v>2570</v>
      </c>
      <c r="J127" s="274"/>
      <c r="K127" s="235" t="s">
        <v>307</v>
      </c>
    </row>
    <row r="128" spans="1:11" ht="60" outlineLevel="1" x14ac:dyDescent="0.25">
      <c r="A128" s="232" t="s">
        <v>423</v>
      </c>
      <c r="B128" s="233" t="s">
        <v>426</v>
      </c>
      <c r="C128" s="233" t="s">
        <v>408</v>
      </c>
      <c r="D128" s="233" t="s">
        <v>425</v>
      </c>
      <c r="E128" s="234">
        <v>3310</v>
      </c>
      <c r="F128" s="272"/>
      <c r="G128" s="272"/>
      <c r="H128" s="234">
        <v>1030</v>
      </c>
      <c r="I128" s="274">
        <v>3500</v>
      </c>
      <c r="J128" s="274"/>
      <c r="K128" s="235" t="s">
        <v>307</v>
      </c>
    </row>
    <row r="129" spans="1:11" ht="84" outlineLevel="1" x14ac:dyDescent="0.25">
      <c r="A129" s="232" t="s">
        <v>427</v>
      </c>
      <c r="B129" s="233" t="s">
        <v>428</v>
      </c>
      <c r="C129" s="233" t="s">
        <v>429</v>
      </c>
      <c r="D129" s="233" t="s">
        <v>406</v>
      </c>
      <c r="E129" s="234">
        <v>3310</v>
      </c>
      <c r="F129" s="272"/>
      <c r="G129" s="272"/>
      <c r="H129" s="234">
        <v>1030</v>
      </c>
      <c r="I129" s="274">
        <v>399675.36</v>
      </c>
      <c r="J129" s="274"/>
      <c r="K129" s="235" t="s">
        <v>473</v>
      </c>
    </row>
    <row r="130" spans="1:11" ht="60" outlineLevel="1" x14ac:dyDescent="0.25">
      <c r="A130" s="232" t="s">
        <v>427</v>
      </c>
      <c r="B130" s="233" t="s">
        <v>430</v>
      </c>
      <c r="C130" s="233" t="s">
        <v>408</v>
      </c>
      <c r="D130" s="233" t="s">
        <v>425</v>
      </c>
      <c r="E130" s="234">
        <v>3310</v>
      </c>
      <c r="F130" s="272"/>
      <c r="G130" s="272"/>
      <c r="H130" s="234">
        <v>1030</v>
      </c>
      <c r="I130" s="274">
        <v>1000</v>
      </c>
      <c r="J130" s="274"/>
      <c r="K130" s="235" t="s">
        <v>307</v>
      </c>
    </row>
    <row r="131" spans="1:11" ht="60" outlineLevel="1" x14ac:dyDescent="0.25">
      <c r="A131" s="232" t="s">
        <v>431</v>
      </c>
      <c r="B131" s="233" t="s">
        <v>432</v>
      </c>
      <c r="C131" s="233" t="s">
        <v>408</v>
      </c>
      <c r="D131" s="233" t="s">
        <v>425</v>
      </c>
      <c r="E131" s="234">
        <v>3310</v>
      </c>
      <c r="F131" s="272"/>
      <c r="G131" s="272"/>
      <c r="H131" s="234">
        <v>1030</v>
      </c>
      <c r="I131" s="274">
        <v>3210</v>
      </c>
      <c r="J131" s="274"/>
      <c r="K131" s="235" t="s">
        <v>307</v>
      </c>
    </row>
    <row r="132" spans="1:11" ht="60" outlineLevel="1" x14ac:dyDescent="0.25">
      <c r="A132" s="232" t="s">
        <v>374</v>
      </c>
      <c r="B132" s="233" t="s">
        <v>433</v>
      </c>
      <c r="C132" s="233" t="s">
        <v>408</v>
      </c>
      <c r="D132" s="233" t="s">
        <v>425</v>
      </c>
      <c r="E132" s="234">
        <v>3310</v>
      </c>
      <c r="F132" s="272"/>
      <c r="G132" s="272"/>
      <c r="H132" s="234">
        <v>1030</v>
      </c>
      <c r="I132" s="274">
        <v>1900</v>
      </c>
      <c r="J132" s="274"/>
      <c r="K132" s="235" t="s">
        <v>307</v>
      </c>
    </row>
    <row r="133" spans="1:11" ht="60" outlineLevel="1" x14ac:dyDescent="0.25">
      <c r="A133" s="232" t="s">
        <v>366</v>
      </c>
      <c r="B133" s="233" t="s">
        <v>434</v>
      </c>
      <c r="C133" s="233" t="s">
        <v>411</v>
      </c>
      <c r="D133" s="233" t="s">
        <v>400</v>
      </c>
      <c r="E133" s="234">
        <v>3310</v>
      </c>
      <c r="F133" s="272"/>
      <c r="G133" s="272"/>
      <c r="H133" s="234">
        <v>1030</v>
      </c>
      <c r="I133" s="274">
        <v>1000</v>
      </c>
      <c r="J133" s="274"/>
      <c r="K133" s="235" t="s">
        <v>307</v>
      </c>
    </row>
    <row r="134" spans="1:11" ht="84" outlineLevel="1" x14ac:dyDescent="0.25">
      <c r="A134" s="232" t="s">
        <v>435</v>
      </c>
      <c r="B134" s="233" t="s">
        <v>436</v>
      </c>
      <c r="C134" s="233" t="s">
        <v>429</v>
      </c>
      <c r="D134" s="233" t="s">
        <v>406</v>
      </c>
      <c r="E134" s="234">
        <v>3310</v>
      </c>
      <c r="F134" s="272"/>
      <c r="G134" s="272"/>
      <c r="H134" s="234">
        <v>1030</v>
      </c>
      <c r="I134" s="274">
        <v>448728</v>
      </c>
      <c r="J134" s="274"/>
      <c r="K134" s="235" t="s">
        <v>473</v>
      </c>
    </row>
    <row r="135" spans="1:11" ht="60" outlineLevel="1" x14ac:dyDescent="0.25">
      <c r="A135" s="232" t="s">
        <v>435</v>
      </c>
      <c r="B135" s="233" t="s">
        <v>437</v>
      </c>
      <c r="C135" s="233" t="s">
        <v>408</v>
      </c>
      <c r="D135" s="233" t="s">
        <v>425</v>
      </c>
      <c r="E135" s="234">
        <v>3310</v>
      </c>
      <c r="F135" s="272"/>
      <c r="G135" s="272"/>
      <c r="H135" s="234">
        <v>1030</v>
      </c>
      <c r="I135" s="274">
        <v>2100</v>
      </c>
      <c r="J135" s="274"/>
      <c r="K135" s="235" t="s">
        <v>307</v>
      </c>
    </row>
    <row r="136" spans="1:11" ht="72" outlineLevel="1" x14ac:dyDescent="0.25">
      <c r="A136" s="232" t="s">
        <v>438</v>
      </c>
      <c r="B136" s="233" t="s">
        <v>439</v>
      </c>
      <c r="C136" s="233" t="s">
        <v>440</v>
      </c>
      <c r="D136" s="233" t="s">
        <v>425</v>
      </c>
      <c r="E136" s="234">
        <v>3310</v>
      </c>
      <c r="F136" s="272"/>
      <c r="G136" s="272"/>
      <c r="H136" s="234">
        <v>1030</v>
      </c>
      <c r="I136" s="274">
        <v>21364</v>
      </c>
      <c r="J136" s="274"/>
      <c r="K136" s="235" t="s">
        <v>474</v>
      </c>
    </row>
    <row r="137" spans="1:11" ht="60" outlineLevel="1" x14ac:dyDescent="0.25">
      <c r="A137" s="232" t="s">
        <v>438</v>
      </c>
      <c r="B137" s="233" t="s">
        <v>441</v>
      </c>
      <c r="C137" s="233" t="s">
        <v>408</v>
      </c>
      <c r="D137" s="233" t="s">
        <v>425</v>
      </c>
      <c r="E137" s="234">
        <v>3310</v>
      </c>
      <c r="F137" s="272"/>
      <c r="G137" s="272"/>
      <c r="H137" s="234">
        <v>1030</v>
      </c>
      <c r="I137" s="273">
        <v>210</v>
      </c>
      <c r="J137" s="273"/>
      <c r="K137" s="235" t="s">
        <v>307</v>
      </c>
    </row>
    <row r="138" spans="1:11" ht="60" outlineLevel="1" x14ac:dyDescent="0.25">
      <c r="A138" s="232" t="s">
        <v>442</v>
      </c>
      <c r="B138" s="233" t="s">
        <v>443</v>
      </c>
      <c r="C138" s="233" t="s">
        <v>408</v>
      </c>
      <c r="D138" s="233" t="s">
        <v>425</v>
      </c>
      <c r="E138" s="234">
        <v>3310</v>
      </c>
      <c r="F138" s="272"/>
      <c r="G138" s="272"/>
      <c r="H138" s="234">
        <v>1030</v>
      </c>
      <c r="I138" s="274">
        <v>1520</v>
      </c>
      <c r="J138" s="274"/>
      <c r="K138" s="235" t="s">
        <v>307</v>
      </c>
    </row>
    <row r="139" spans="1:11" ht="84" outlineLevel="1" x14ac:dyDescent="0.25">
      <c r="A139" s="232" t="s">
        <v>444</v>
      </c>
      <c r="B139" s="233" t="s">
        <v>445</v>
      </c>
      <c r="C139" s="233" t="s">
        <v>408</v>
      </c>
      <c r="D139" s="233" t="s">
        <v>406</v>
      </c>
      <c r="E139" s="234">
        <v>3310</v>
      </c>
      <c r="F139" s="272"/>
      <c r="G139" s="272"/>
      <c r="H139" s="234">
        <v>1030</v>
      </c>
      <c r="I139" s="273">
        <v>900</v>
      </c>
      <c r="J139" s="273"/>
      <c r="K139" s="235" t="s">
        <v>307</v>
      </c>
    </row>
    <row r="140" spans="1:11" ht="84" outlineLevel="1" x14ac:dyDescent="0.25">
      <c r="A140" s="232" t="s">
        <v>403</v>
      </c>
      <c r="B140" s="233" t="s">
        <v>446</v>
      </c>
      <c r="C140" s="233" t="s">
        <v>408</v>
      </c>
      <c r="D140" s="233" t="s">
        <v>406</v>
      </c>
      <c r="E140" s="234">
        <v>3310</v>
      </c>
      <c r="F140" s="272"/>
      <c r="G140" s="272"/>
      <c r="H140" s="234">
        <v>1030</v>
      </c>
      <c r="I140" s="273">
        <v>470</v>
      </c>
      <c r="J140" s="273"/>
      <c r="K140" s="235" t="s">
        <v>307</v>
      </c>
    </row>
    <row r="141" spans="1:11" collapsed="1" x14ac:dyDescent="0.25">
      <c r="A141" s="282"/>
      <c r="B141" s="282"/>
      <c r="C141" s="282"/>
      <c r="D141" s="282"/>
      <c r="E141" s="283"/>
      <c r="F141" s="283"/>
      <c r="G141" s="283"/>
      <c r="H141" s="284">
        <v>1022221.82</v>
      </c>
      <c r="I141" s="284"/>
      <c r="J141" s="284"/>
    </row>
    <row r="144" spans="1:11" x14ac:dyDescent="0.25">
      <c r="A144" s="226" t="s">
        <v>115</v>
      </c>
      <c r="B144" s="227"/>
      <c r="C144" s="227"/>
      <c r="D144" s="227"/>
      <c r="E144" s="227"/>
      <c r="F144" s="227"/>
      <c r="G144" s="227"/>
      <c r="H144" s="227"/>
      <c r="I144" s="227"/>
      <c r="J144" s="227"/>
    </row>
    <row r="145" spans="1:11" ht="15.75" x14ac:dyDescent="0.25">
      <c r="A145" s="228" t="s">
        <v>356</v>
      </c>
      <c r="B145" s="227"/>
      <c r="C145" s="227"/>
      <c r="D145" s="227"/>
      <c r="E145" s="227"/>
      <c r="F145" s="227"/>
      <c r="G145" s="227"/>
      <c r="H145" s="227"/>
      <c r="I145" s="227"/>
      <c r="J145" s="227"/>
    </row>
    <row r="146" spans="1:11" x14ac:dyDescent="0.25">
      <c r="A146" s="229" t="s">
        <v>47</v>
      </c>
      <c r="B146" s="229" t="s">
        <v>48</v>
      </c>
      <c r="C146" s="227"/>
      <c r="D146" s="227"/>
      <c r="E146" s="227"/>
      <c r="F146" s="227"/>
      <c r="G146" s="227"/>
      <c r="H146" s="227"/>
      <c r="I146" s="227"/>
      <c r="J146" s="227"/>
    </row>
    <row r="147" spans="1:11" x14ac:dyDescent="0.25">
      <c r="A147" s="229" t="s">
        <v>357</v>
      </c>
      <c r="B147" s="229" t="s">
        <v>447</v>
      </c>
      <c r="C147" s="227"/>
      <c r="D147" s="227"/>
      <c r="E147" s="227"/>
      <c r="F147" s="227"/>
      <c r="G147" s="227"/>
      <c r="H147" s="227"/>
      <c r="I147" s="227"/>
      <c r="J147" s="227"/>
    </row>
    <row r="148" spans="1:11" x14ac:dyDescent="0.25">
      <c r="A148" s="278" t="s">
        <v>359</v>
      </c>
      <c r="B148" s="279" t="s">
        <v>145</v>
      </c>
      <c r="C148" s="279" t="s">
        <v>360</v>
      </c>
      <c r="D148" s="280" t="s">
        <v>361</v>
      </c>
      <c r="E148" s="281" t="s">
        <v>53</v>
      </c>
      <c r="F148" s="281"/>
      <c r="G148" s="281"/>
      <c r="H148" s="279" t="s">
        <v>54</v>
      </c>
      <c r="I148" s="279"/>
      <c r="J148" s="279"/>
    </row>
    <row r="149" spans="1:11" x14ac:dyDescent="0.25">
      <c r="A149" s="278"/>
      <c r="B149" s="279"/>
      <c r="C149" s="279"/>
      <c r="D149" s="280"/>
      <c r="E149" s="230" t="s">
        <v>137</v>
      </c>
      <c r="F149" s="271"/>
      <c r="G149" s="271"/>
      <c r="H149" s="231" t="s">
        <v>137</v>
      </c>
      <c r="I149" s="271"/>
      <c r="J149" s="271"/>
    </row>
    <row r="150" spans="1:11" ht="48" outlineLevel="1" x14ac:dyDescent="0.25">
      <c r="A150" s="232" t="s">
        <v>397</v>
      </c>
      <c r="B150" s="233" t="s">
        <v>448</v>
      </c>
      <c r="C150" s="233" t="s">
        <v>449</v>
      </c>
      <c r="D150" s="233" t="s">
        <v>450</v>
      </c>
      <c r="E150" s="234">
        <v>1030</v>
      </c>
      <c r="F150" s="285">
        <v>7290324</v>
      </c>
      <c r="G150" s="285"/>
      <c r="H150" s="234">
        <v>3510</v>
      </c>
      <c r="I150" s="286"/>
      <c r="J150" s="286"/>
      <c r="K150" s="235" t="s">
        <v>475</v>
      </c>
    </row>
    <row r="151" spans="1:11" ht="48" outlineLevel="1" x14ac:dyDescent="0.25">
      <c r="A151" s="232" t="s">
        <v>423</v>
      </c>
      <c r="B151" s="233" t="s">
        <v>451</v>
      </c>
      <c r="C151" s="233" t="s">
        <v>425</v>
      </c>
      <c r="D151" s="233" t="s">
        <v>452</v>
      </c>
      <c r="E151" s="234">
        <v>1030</v>
      </c>
      <c r="F151" s="285">
        <v>5600000</v>
      </c>
      <c r="G151" s="285"/>
      <c r="H151" s="234">
        <v>3510</v>
      </c>
      <c r="I151" s="286"/>
      <c r="J151" s="286"/>
      <c r="K151" s="235" t="s">
        <v>470</v>
      </c>
    </row>
    <row r="152" spans="1:11" ht="48" outlineLevel="1" x14ac:dyDescent="0.25">
      <c r="A152" s="232" t="s">
        <v>453</v>
      </c>
      <c r="B152" s="233" t="s">
        <v>454</v>
      </c>
      <c r="C152" s="233" t="s">
        <v>425</v>
      </c>
      <c r="D152" s="233" t="s">
        <v>452</v>
      </c>
      <c r="E152" s="234">
        <v>1030</v>
      </c>
      <c r="F152" s="285">
        <v>1160000</v>
      </c>
      <c r="G152" s="285"/>
      <c r="H152" s="234">
        <v>3510</v>
      </c>
      <c r="I152" s="286"/>
      <c r="J152" s="286"/>
      <c r="K152" s="235" t="s">
        <v>470</v>
      </c>
    </row>
    <row r="153" spans="1:11" ht="48" outlineLevel="1" x14ac:dyDescent="0.25">
      <c r="A153" s="232" t="s">
        <v>455</v>
      </c>
      <c r="B153" s="233" t="s">
        <v>456</v>
      </c>
      <c r="C153" s="233" t="s">
        <v>425</v>
      </c>
      <c r="D153" s="233" t="s">
        <v>452</v>
      </c>
      <c r="E153" s="234">
        <v>1030</v>
      </c>
      <c r="F153" s="285">
        <v>2000000</v>
      </c>
      <c r="G153" s="285"/>
      <c r="H153" s="234">
        <v>3510</v>
      </c>
      <c r="I153" s="286"/>
      <c r="J153" s="286"/>
      <c r="K153" s="235" t="s">
        <v>470</v>
      </c>
    </row>
    <row r="154" spans="1:11" collapsed="1" x14ac:dyDescent="0.25">
      <c r="A154" s="282"/>
      <c r="B154" s="282"/>
      <c r="C154" s="282"/>
      <c r="D154" s="282"/>
      <c r="E154" s="287">
        <v>16050324</v>
      </c>
      <c r="F154" s="287"/>
      <c r="G154" s="287"/>
      <c r="H154" s="288"/>
      <c r="I154" s="288"/>
      <c r="J154" s="288"/>
    </row>
    <row r="157" spans="1:11" x14ac:dyDescent="0.25">
      <c r="A157" s="226" t="s">
        <v>115</v>
      </c>
      <c r="B157" s="227"/>
      <c r="C157" s="227"/>
      <c r="D157" s="227"/>
      <c r="E157" s="227"/>
      <c r="F157" s="227"/>
      <c r="G157" s="227"/>
      <c r="H157" s="227"/>
      <c r="I157" s="227"/>
      <c r="J157" s="227"/>
    </row>
    <row r="158" spans="1:11" ht="15.75" x14ac:dyDescent="0.25">
      <c r="A158" s="228" t="s">
        <v>356</v>
      </c>
      <c r="B158" s="227"/>
      <c r="C158" s="227"/>
      <c r="D158" s="227"/>
      <c r="E158" s="227"/>
      <c r="F158" s="227"/>
      <c r="G158" s="227"/>
      <c r="H158" s="227"/>
      <c r="I158" s="227"/>
      <c r="J158" s="227"/>
    </row>
    <row r="159" spans="1:11" x14ac:dyDescent="0.25">
      <c r="A159" s="229" t="s">
        <v>47</v>
      </c>
      <c r="B159" s="229" t="s">
        <v>48</v>
      </c>
      <c r="C159" s="227"/>
      <c r="D159" s="227"/>
      <c r="E159" s="227"/>
      <c r="F159" s="227"/>
      <c r="G159" s="227"/>
      <c r="H159" s="227"/>
      <c r="I159" s="227"/>
      <c r="J159" s="227"/>
    </row>
    <row r="160" spans="1:11" x14ac:dyDescent="0.25">
      <c r="A160" s="229" t="s">
        <v>357</v>
      </c>
      <c r="B160" s="229" t="s">
        <v>457</v>
      </c>
      <c r="C160" s="227"/>
      <c r="D160" s="227"/>
      <c r="E160" s="227"/>
      <c r="F160" s="227"/>
      <c r="G160" s="227"/>
      <c r="H160" s="227"/>
      <c r="I160" s="227"/>
      <c r="J160" s="227"/>
    </row>
    <row r="161" spans="1:11" x14ac:dyDescent="0.25">
      <c r="A161" s="278" t="s">
        <v>359</v>
      </c>
      <c r="B161" s="279" t="s">
        <v>145</v>
      </c>
      <c r="C161" s="279" t="s">
        <v>360</v>
      </c>
      <c r="D161" s="280" t="s">
        <v>361</v>
      </c>
      <c r="E161" s="281" t="s">
        <v>53</v>
      </c>
      <c r="F161" s="281"/>
      <c r="G161" s="281"/>
      <c r="H161" s="279" t="s">
        <v>54</v>
      </c>
      <c r="I161" s="279"/>
      <c r="J161" s="279"/>
    </row>
    <row r="162" spans="1:11" x14ac:dyDescent="0.25">
      <c r="A162" s="278"/>
      <c r="B162" s="279"/>
      <c r="C162" s="279"/>
      <c r="D162" s="280"/>
      <c r="E162" s="230" t="s">
        <v>137</v>
      </c>
      <c r="F162" s="271"/>
      <c r="G162" s="271"/>
      <c r="H162" s="231" t="s">
        <v>137</v>
      </c>
      <c r="I162" s="271"/>
      <c r="J162" s="271"/>
    </row>
    <row r="163" spans="1:11" ht="48" outlineLevel="1" x14ac:dyDescent="0.25">
      <c r="A163" s="232" t="s">
        <v>458</v>
      </c>
      <c r="B163" s="233" t="s">
        <v>459</v>
      </c>
      <c r="C163" s="233" t="s">
        <v>460</v>
      </c>
      <c r="D163" s="233" t="s">
        <v>461</v>
      </c>
      <c r="E163" s="234">
        <v>3310</v>
      </c>
      <c r="F163" s="272"/>
      <c r="G163" s="272"/>
      <c r="H163" s="234">
        <v>1251</v>
      </c>
      <c r="I163" s="274">
        <v>3566</v>
      </c>
      <c r="J163" s="274"/>
      <c r="K163" s="235" t="s">
        <v>476</v>
      </c>
    </row>
    <row r="164" spans="1:11" ht="48" outlineLevel="1" x14ac:dyDescent="0.25">
      <c r="A164" s="232" t="s">
        <v>462</v>
      </c>
      <c r="B164" s="233" t="s">
        <v>463</v>
      </c>
      <c r="C164" s="233" t="s">
        <v>460</v>
      </c>
      <c r="D164" s="233" t="s">
        <v>461</v>
      </c>
      <c r="E164" s="234">
        <v>3310</v>
      </c>
      <c r="F164" s="272"/>
      <c r="G164" s="272"/>
      <c r="H164" s="234">
        <v>1251</v>
      </c>
      <c r="I164" s="274">
        <v>1982</v>
      </c>
      <c r="J164" s="274"/>
      <c r="K164" s="235" t="s">
        <v>476</v>
      </c>
    </row>
    <row r="165" spans="1:11" ht="60" outlineLevel="1" x14ac:dyDescent="0.25">
      <c r="A165" s="232" t="s">
        <v>442</v>
      </c>
      <c r="B165" s="233" t="s">
        <v>464</v>
      </c>
      <c r="C165" s="233" t="s">
        <v>465</v>
      </c>
      <c r="D165" s="233" t="s">
        <v>461</v>
      </c>
      <c r="E165" s="234">
        <v>3310</v>
      </c>
      <c r="F165" s="272"/>
      <c r="G165" s="272"/>
      <c r="H165" s="234">
        <v>1251</v>
      </c>
      <c r="I165" s="274">
        <v>4900</v>
      </c>
      <c r="J165" s="274"/>
      <c r="K165" s="235" t="s">
        <v>477</v>
      </c>
    </row>
    <row r="166" spans="1:11" ht="60" outlineLevel="1" x14ac:dyDescent="0.25">
      <c r="A166" s="232" t="s">
        <v>442</v>
      </c>
      <c r="B166" s="233" t="s">
        <v>464</v>
      </c>
      <c r="C166" s="233" t="s">
        <v>466</v>
      </c>
      <c r="D166" s="233" t="s">
        <v>461</v>
      </c>
      <c r="E166" s="234">
        <v>3310</v>
      </c>
      <c r="F166" s="272"/>
      <c r="G166" s="272"/>
      <c r="H166" s="234">
        <v>1251</v>
      </c>
      <c r="I166" s="274">
        <v>8400</v>
      </c>
      <c r="J166" s="274"/>
      <c r="K166" s="235" t="s">
        <v>477</v>
      </c>
    </row>
    <row r="167" spans="1:11" ht="60" outlineLevel="1" x14ac:dyDescent="0.25">
      <c r="A167" s="232" t="s">
        <v>442</v>
      </c>
      <c r="B167" s="233" t="s">
        <v>464</v>
      </c>
      <c r="C167" s="233" t="s">
        <v>466</v>
      </c>
      <c r="D167" s="233" t="s">
        <v>461</v>
      </c>
      <c r="E167" s="234">
        <v>3310</v>
      </c>
      <c r="F167" s="272"/>
      <c r="G167" s="272"/>
      <c r="H167" s="234">
        <v>1251</v>
      </c>
      <c r="I167" s="274">
        <v>8400</v>
      </c>
      <c r="J167" s="274"/>
      <c r="K167" s="235" t="s">
        <v>477</v>
      </c>
    </row>
    <row r="168" spans="1:11" collapsed="1" x14ac:dyDescent="0.25">
      <c r="A168" s="282"/>
      <c r="B168" s="282"/>
      <c r="C168" s="282"/>
      <c r="D168" s="282"/>
      <c r="E168" s="283"/>
      <c r="F168" s="283"/>
      <c r="G168" s="283"/>
      <c r="H168" s="284">
        <v>27248</v>
      </c>
      <c r="I168" s="284"/>
      <c r="J168" s="284"/>
    </row>
  </sheetData>
  <mergeCells count="231">
    <mergeCell ref="F166:G166"/>
    <mergeCell ref="I166:J166"/>
    <mergeCell ref="F167:G167"/>
    <mergeCell ref="I167:J167"/>
    <mergeCell ref="A168:D168"/>
    <mergeCell ref="E168:G168"/>
    <mergeCell ref="H168:J168"/>
    <mergeCell ref="F163:G163"/>
    <mergeCell ref="I163:J163"/>
    <mergeCell ref="F164:G164"/>
    <mergeCell ref="I164:J164"/>
    <mergeCell ref="F165:G165"/>
    <mergeCell ref="I165:J165"/>
    <mergeCell ref="F150:G150"/>
    <mergeCell ref="I150:J150"/>
    <mergeCell ref="F151:G151"/>
    <mergeCell ref="I151:J151"/>
    <mergeCell ref="F140:G140"/>
    <mergeCell ref="I140:J140"/>
    <mergeCell ref="A161:A162"/>
    <mergeCell ref="B161:B162"/>
    <mergeCell ref="C161:C162"/>
    <mergeCell ref="D161:D162"/>
    <mergeCell ref="E161:G161"/>
    <mergeCell ref="H161:J161"/>
    <mergeCell ref="F162:G162"/>
    <mergeCell ref="I162:J162"/>
    <mergeCell ref="F152:G152"/>
    <mergeCell ref="I152:J152"/>
    <mergeCell ref="F153:G153"/>
    <mergeCell ref="I153:J153"/>
    <mergeCell ref="A154:D154"/>
    <mergeCell ref="E154:G154"/>
    <mergeCell ref="H154:J154"/>
    <mergeCell ref="A141:D141"/>
    <mergeCell ref="E141:G141"/>
    <mergeCell ref="H141:J141"/>
    <mergeCell ref="A148:A149"/>
    <mergeCell ref="B148:B149"/>
    <mergeCell ref="C148:C149"/>
    <mergeCell ref="D148:D149"/>
    <mergeCell ref="E148:G148"/>
    <mergeCell ref="F137:G137"/>
    <mergeCell ref="I137:J137"/>
    <mergeCell ref="F138:G138"/>
    <mergeCell ref="I138:J138"/>
    <mergeCell ref="F139:G139"/>
    <mergeCell ref="I139:J139"/>
    <mergeCell ref="H148:J148"/>
    <mergeCell ref="F149:G149"/>
    <mergeCell ref="I149:J149"/>
    <mergeCell ref="F134:G134"/>
    <mergeCell ref="I134:J134"/>
    <mergeCell ref="F135:G135"/>
    <mergeCell ref="I135:J135"/>
    <mergeCell ref="F136:G136"/>
    <mergeCell ref="I136:J136"/>
    <mergeCell ref="F131:G131"/>
    <mergeCell ref="I131:J131"/>
    <mergeCell ref="F132:G132"/>
    <mergeCell ref="I132:J132"/>
    <mergeCell ref="F133:G133"/>
    <mergeCell ref="I133:J133"/>
    <mergeCell ref="F128:G128"/>
    <mergeCell ref="I128:J128"/>
    <mergeCell ref="F129:G129"/>
    <mergeCell ref="I129:J129"/>
    <mergeCell ref="F130:G130"/>
    <mergeCell ref="I130:J130"/>
    <mergeCell ref="F125:G125"/>
    <mergeCell ref="I125:J125"/>
    <mergeCell ref="F126:G126"/>
    <mergeCell ref="I126:J126"/>
    <mergeCell ref="F127:G127"/>
    <mergeCell ref="I127:J127"/>
    <mergeCell ref="F122:G122"/>
    <mergeCell ref="I122:J122"/>
    <mergeCell ref="F123:G123"/>
    <mergeCell ref="I123:J123"/>
    <mergeCell ref="F124:G124"/>
    <mergeCell ref="I124:J124"/>
    <mergeCell ref="F119:G119"/>
    <mergeCell ref="I119:J119"/>
    <mergeCell ref="F120:G120"/>
    <mergeCell ref="I120:J120"/>
    <mergeCell ref="F121:G121"/>
    <mergeCell ref="I121:J121"/>
    <mergeCell ref="F106:G106"/>
    <mergeCell ref="I106:J106"/>
    <mergeCell ref="F107:G107"/>
    <mergeCell ref="I107:J107"/>
    <mergeCell ref="F96:G96"/>
    <mergeCell ref="I96:J96"/>
    <mergeCell ref="A117:A118"/>
    <mergeCell ref="B117:B118"/>
    <mergeCell ref="C117:C118"/>
    <mergeCell ref="D117:D118"/>
    <mergeCell ref="E117:G117"/>
    <mergeCell ref="H117:J117"/>
    <mergeCell ref="F118:G118"/>
    <mergeCell ref="I118:J118"/>
    <mergeCell ref="F108:G108"/>
    <mergeCell ref="I108:J108"/>
    <mergeCell ref="F109:G109"/>
    <mergeCell ref="I109:J109"/>
    <mergeCell ref="A110:D110"/>
    <mergeCell ref="E110:G110"/>
    <mergeCell ref="H110:J110"/>
    <mergeCell ref="A97:D97"/>
    <mergeCell ref="E97:G97"/>
    <mergeCell ref="H97:J97"/>
    <mergeCell ref="A104:A105"/>
    <mergeCell ref="B104:B105"/>
    <mergeCell ref="C104:C105"/>
    <mergeCell ref="D104:D105"/>
    <mergeCell ref="E104:G104"/>
    <mergeCell ref="A94:A95"/>
    <mergeCell ref="B94:B95"/>
    <mergeCell ref="C94:C95"/>
    <mergeCell ref="D94:D95"/>
    <mergeCell ref="E94:G94"/>
    <mergeCell ref="H94:J94"/>
    <mergeCell ref="F95:G95"/>
    <mergeCell ref="I95:J95"/>
    <mergeCell ref="H104:J104"/>
    <mergeCell ref="F105:G105"/>
    <mergeCell ref="I105:J105"/>
    <mergeCell ref="F85:G85"/>
    <mergeCell ref="I85:J85"/>
    <mergeCell ref="F86:G86"/>
    <mergeCell ref="I86:J86"/>
    <mergeCell ref="A87:D87"/>
    <mergeCell ref="E87:G87"/>
    <mergeCell ref="H87:J87"/>
    <mergeCell ref="F82:G82"/>
    <mergeCell ref="I82:J82"/>
    <mergeCell ref="F83:G83"/>
    <mergeCell ref="I83:J83"/>
    <mergeCell ref="F84:G84"/>
    <mergeCell ref="I84:J84"/>
    <mergeCell ref="F79:G79"/>
    <mergeCell ref="I79:J79"/>
    <mergeCell ref="F80:G80"/>
    <mergeCell ref="I80:J80"/>
    <mergeCell ref="F81:G81"/>
    <mergeCell ref="I81:J81"/>
    <mergeCell ref="I70:J70"/>
    <mergeCell ref="A71:D71"/>
    <mergeCell ref="E71:G71"/>
    <mergeCell ref="H71:J71"/>
    <mergeCell ref="A78:A79"/>
    <mergeCell ref="B78:B79"/>
    <mergeCell ref="C78:C79"/>
    <mergeCell ref="D78:D79"/>
    <mergeCell ref="E78:G78"/>
    <mergeCell ref="H78:J78"/>
    <mergeCell ref="F70:G70"/>
    <mergeCell ref="F67:G67"/>
    <mergeCell ref="I67:J67"/>
    <mergeCell ref="F68:G68"/>
    <mergeCell ref="I68:J68"/>
    <mergeCell ref="F69:G69"/>
    <mergeCell ref="I69:J69"/>
    <mergeCell ref="C65:C66"/>
    <mergeCell ref="D65:D66"/>
    <mergeCell ref="E65:G65"/>
    <mergeCell ref="H65:J65"/>
    <mergeCell ref="F66:G66"/>
    <mergeCell ref="I66:J66"/>
    <mergeCell ref="F52:G52"/>
    <mergeCell ref="A55:A57"/>
    <mergeCell ref="B55:B57"/>
    <mergeCell ref="D55:E55"/>
    <mergeCell ref="F55:G55"/>
    <mergeCell ref="D46:E46"/>
    <mergeCell ref="F46:G46"/>
    <mergeCell ref="A49:A51"/>
    <mergeCell ref="B49:B51"/>
    <mergeCell ref="D49:E49"/>
    <mergeCell ref="F49:G49"/>
    <mergeCell ref="A65:A66"/>
    <mergeCell ref="B65:B66"/>
    <mergeCell ref="A52:A54"/>
    <mergeCell ref="B52:B54"/>
    <mergeCell ref="A46:A48"/>
    <mergeCell ref="B46:B48"/>
    <mergeCell ref="A34:A36"/>
    <mergeCell ref="B34:B36"/>
    <mergeCell ref="D34:E34"/>
    <mergeCell ref="D52:E52"/>
    <mergeCell ref="F34:G34"/>
    <mergeCell ref="D45:E45"/>
    <mergeCell ref="F45:G45"/>
    <mergeCell ref="A28:A30"/>
    <mergeCell ref="B28:B30"/>
    <mergeCell ref="D28:E28"/>
    <mergeCell ref="F28:G28"/>
    <mergeCell ref="A31:A33"/>
    <mergeCell ref="B31:B33"/>
    <mergeCell ref="D31:E31"/>
    <mergeCell ref="F31:G31"/>
    <mergeCell ref="A22:A24"/>
    <mergeCell ref="B22:B24"/>
    <mergeCell ref="D22:E22"/>
    <mergeCell ref="F22:G22"/>
    <mergeCell ref="A25:A27"/>
    <mergeCell ref="B25:B27"/>
    <mergeCell ref="D25:E25"/>
    <mergeCell ref="F25:G25"/>
    <mergeCell ref="A16:A18"/>
    <mergeCell ref="B16:B18"/>
    <mergeCell ref="D16:E16"/>
    <mergeCell ref="F16:G16"/>
    <mergeCell ref="A19:A21"/>
    <mergeCell ref="B19:B21"/>
    <mergeCell ref="D19:E19"/>
    <mergeCell ref="F19:G19"/>
    <mergeCell ref="A10:A12"/>
    <mergeCell ref="B10:B12"/>
    <mergeCell ref="D10:E10"/>
    <mergeCell ref="F10:G10"/>
    <mergeCell ref="A13:A15"/>
    <mergeCell ref="B13:B15"/>
    <mergeCell ref="D13:E13"/>
    <mergeCell ref="F13:G13"/>
    <mergeCell ref="D6:E6"/>
    <mergeCell ref="F6:G6"/>
    <mergeCell ref="A7:A9"/>
    <mergeCell ref="B7:B9"/>
    <mergeCell ref="D7:E7"/>
    <mergeCell ref="F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ОФП</vt:lpstr>
      <vt:lpstr>ОПУ</vt:lpstr>
      <vt:lpstr>ОИК</vt:lpstr>
      <vt:lpstr>ОДДС</vt:lpstr>
      <vt:lpstr>ОСВ</vt:lpstr>
      <vt:lpstr>карточки</vt:lpstr>
      <vt:lpstr>Лист1</vt:lpstr>
      <vt:lpstr>ОДДС!Область_печати</vt:lpstr>
      <vt:lpstr>ОИК!Область_печати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Лаура</dc:creator>
  <cp:lastModifiedBy>bmambetaliev</cp:lastModifiedBy>
  <cp:lastPrinted>2015-11-12T08:40:03Z</cp:lastPrinted>
  <dcterms:created xsi:type="dcterms:W3CDTF">2015-11-09T04:37:31Z</dcterms:created>
  <dcterms:modified xsi:type="dcterms:W3CDTF">2015-11-13T03:24:39Z</dcterms:modified>
</cp:coreProperties>
</file>