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dmin\Desktop\Interim 1H 2018\пакет для биржы\"/>
    </mc:Choice>
  </mc:AlternateContent>
  <xr:revisionPtr revIDLastSave="0" documentId="10_ncr:100000_{FCDDDA28-B98E-4C72-89C0-CAC4F64DAB7D}" xr6:coauthVersionLast="31" xr6:coauthVersionMax="31" xr10:uidLastSave="{00000000-0000-0000-0000-000000000000}"/>
  <bookViews>
    <workbookView xWindow="0" yWindow="0" windowWidth="24000" windowHeight="9990" activeTab="1" xr2:uid="{00000000-000D-0000-FFFF-FFFF00000000}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35" i="3"/>
  <c r="B48" i="3"/>
  <c r="I13" i="4"/>
  <c r="G13" i="4"/>
  <c r="G12" i="4"/>
  <c r="F14" i="4"/>
  <c r="H14" i="4"/>
  <c r="H9" i="4"/>
  <c r="B15" i="4" l="1"/>
  <c r="C15" i="4"/>
  <c r="D15" i="4"/>
  <c r="F12" i="4"/>
  <c r="E9" i="4"/>
  <c r="E15" i="4" s="1"/>
  <c r="B44" i="3"/>
  <c r="B41" i="3"/>
  <c r="C8" i="3"/>
  <c r="D42" i="2"/>
  <c r="C53" i="1"/>
  <c r="D46" i="1"/>
  <c r="C46" i="1"/>
  <c r="C33" i="1"/>
  <c r="C37" i="1" s="1"/>
  <c r="D33" i="1"/>
  <c r="D37" i="1" s="1"/>
  <c r="D25" i="1"/>
  <c r="C25" i="1"/>
  <c r="D15" i="1"/>
  <c r="C54" i="1" l="1"/>
  <c r="C55" i="1" s="1"/>
  <c r="D26" i="1"/>
  <c r="C15" i="1" l="1"/>
  <c r="C26" i="1" s="1"/>
  <c r="C60" i="1" s="1"/>
  <c r="H11" i="4" l="1"/>
  <c r="F11" i="4"/>
  <c r="H15" i="4"/>
  <c r="F9" i="4"/>
  <c r="F15" i="4" s="1"/>
  <c r="D59" i="2"/>
  <c r="B52" i="3"/>
  <c r="C42" i="2"/>
  <c r="D53" i="1" l="1"/>
  <c r="D54" i="1" s="1"/>
  <c r="D55" i="1" s="1"/>
  <c r="D60" i="1" s="1"/>
  <c r="D56" i="1" l="1"/>
  <c r="C56" i="1"/>
  <c r="C41" i="3" l="1"/>
  <c r="C17" i="3" l="1"/>
  <c r="C22" i="3" s="1"/>
  <c r="C26" i="3" s="1"/>
  <c r="E17" i="4"/>
  <c r="A17" i="4"/>
  <c r="B50" i="3"/>
  <c r="A50" i="3"/>
  <c r="D57" i="2"/>
  <c r="B57" i="2"/>
  <c r="A52" i="3" l="1"/>
  <c r="E19" i="4" l="1"/>
  <c r="A19" i="4"/>
  <c r="G9" i="4"/>
  <c r="A22" i="4"/>
  <c r="A55" i="3"/>
  <c r="B62" i="2"/>
  <c r="B59" i="2"/>
  <c r="I9" i="4" l="1"/>
  <c r="H29" i="4"/>
  <c r="F29" i="4" l="1"/>
  <c r="G14" i="4"/>
  <c r="I14" i="4" s="1"/>
  <c r="G10" i="4" l="1"/>
  <c r="I10" i="4" l="1"/>
  <c r="D13" i="2" l="1"/>
  <c r="D26" i="2" l="1"/>
  <c r="D30" i="2" s="1"/>
  <c r="D21" i="2"/>
  <c r="D36" i="2"/>
  <c r="D39" i="2" l="1"/>
  <c r="D41" i="2" s="1"/>
  <c r="D43" i="2" s="1"/>
  <c r="C13" i="2"/>
  <c r="C21" i="2" s="1"/>
  <c r="D46" i="2" l="1"/>
  <c r="G11" i="4"/>
  <c r="C35" i="3"/>
  <c r="C43" i="3" s="1"/>
  <c r="C46" i="3" s="1"/>
  <c r="C26" i="2"/>
  <c r="B8" i="3" s="1"/>
  <c r="B17" i="3" l="1"/>
  <c r="B22" i="3" s="1"/>
  <c r="B26" i="3" s="1"/>
  <c r="B43" i="3" s="1"/>
  <c r="B46" i="3" s="1"/>
  <c r="B47" i="3" s="1"/>
  <c r="C30" i="2"/>
  <c r="C36" i="2" s="1"/>
  <c r="C39" i="2" s="1"/>
  <c r="I11" i="4"/>
  <c r="G15" i="4"/>
  <c r="C41" i="2" l="1"/>
  <c r="I12" i="4"/>
  <c r="G29" i="4"/>
  <c r="I15" i="4" l="1"/>
  <c r="I29" i="4" s="1"/>
  <c r="C43" i="2"/>
  <c r="C46" i="2"/>
</calcChain>
</file>

<file path=xl/sharedStrings.xml><?xml version="1.0" encoding="utf-8"?>
<sst xmlns="http://schemas.openxmlformats.org/spreadsheetml/2006/main" count="169" uniqueCount="139">
  <si>
    <t>АО «АТАМЕКЕН-АГРО»</t>
  </si>
  <si>
    <t>В тысячах казахстанских тенге</t>
  </si>
  <si>
    <t>АКТИВЫ</t>
  </si>
  <si>
    <t>Долгосрочные активы</t>
  </si>
  <si>
    <t>Основные средства</t>
  </si>
  <si>
    <t>Биологические активы</t>
  </si>
  <si>
    <t>Нематериальные активы и права землепользования</t>
  </si>
  <si>
    <t>Прочие долгосрочные активы</t>
  </si>
  <si>
    <t>Итого долгосрочные активы</t>
  </si>
  <si>
    <t>Краткосрочные активы</t>
  </si>
  <si>
    <t>Запасы</t>
  </si>
  <si>
    <t>Торговая и прочая дебиторская задолженность</t>
  </si>
  <si>
    <t>Предоплата по текущему подоходному налогу</t>
  </si>
  <si>
    <t>Денежные средства и их эквиваленты</t>
  </si>
  <si>
    <t>Итого краткосрочные активы</t>
  </si>
  <si>
    <t>ВСЕГО АКТИВЫ</t>
  </si>
  <si>
    <t>КАПИТАЛ</t>
  </si>
  <si>
    <t xml:space="preserve"> </t>
  </si>
  <si>
    <t>Выкупленные собственные простые акции</t>
  </si>
  <si>
    <t>Резерв по переоценке</t>
  </si>
  <si>
    <t>Накопленный убыток</t>
  </si>
  <si>
    <t>Капитал, относимый на собственников Группы</t>
  </si>
  <si>
    <t>Неконтролирующая доля</t>
  </si>
  <si>
    <t>ВСЕГО КАПИТАЛ</t>
  </si>
  <si>
    <t>ОБЯЗАТЕЛЬСТВА</t>
  </si>
  <si>
    <t>Долгосрочные обязательства</t>
  </si>
  <si>
    <t>Обязательство по привилегированным акциям</t>
  </si>
  <si>
    <t>Кредиты и займы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</si>
  <si>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</si>
  <si>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</si>
  <si>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</si>
  <si>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Торговая и прочая кредиторская задолженность</t>
  </si>
  <si>
    <t>Итого краткосрочные обязательства</t>
  </si>
  <si>
    <t>ВСЕГО ОБЯЗАТЕЛЬСТВА</t>
  </si>
  <si>
    <t>ВСЕГО ОБЯЗАТЕЛЬСТВА И КАПИТАЛА</t>
  </si>
  <si>
    <t>проверка</t>
  </si>
  <si>
    <t>Балансовая стоимость одной простой акции (в тенге)</t>
  </si>
  <si>
    <t>Балансовая стоимость одной привилигированной акции 1 группы (в тенге)</t>
  </si>
  <si>
    <t>г. Кокшетау, Акмолинская область</t>
  </si>
  <si>
    <t>Выручка</t>
  </si>
  <si>
    <t>Себестоимость реализации</t>
  </si>
  <si>
    <t xml:space="preserve">Валовая прибыль </t>
  </si>
  <si>
    <t>Государственные субсидии</t>
  </si>
  <si>
    <t>Прочие операционные доходы</t>
  </si>
  <si>
    <t>Общие и административные расходы</t>
  </si>
  <si>
    <t>Расходы по реализации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</si>
  <si>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</si>
  <si>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</si>
  <si>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</si>
  <si>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</si>
  <si>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Прибыль / (убыток) до налогообложения</t>
  </si>
  <si>
    <t>Экономия/(расходы) по подоходному налогу</t>
  </si>
  <si>
    <t xml:space="preserve">Прибыль / (убыток) за год </t>
  </si>
  <si>
    <t>Прибыль/(убыток), относимый на :</t>
  </si>
  <si>
    <t xml:space="preserve"> - неконтролирующую долю</t>
  </si>
  <si>
    <t>Прибыль/(убыток) за год</t>
  </si>
  <si>
    <t xml:space="preserve">Прочий совокупный доход </t>
  </si>
  <si>
    <t>Всего совокупный доход за период</t>
  </si>
  <si>
    <t>Средневзвешенное количество обыкновенных акций в обращении</t>
  </si>
  <si>
    <t>Прибыль на акцию, относимая на собственников Группы, базовая и разводненная (в тенге на акцию)</t>
  </si>
  <si>
    <t>По прибыли от продолжающейся деятельности</t>
  </si>
  <si>
    <t>простые акции</t>
  </si>
  <si>
    <t>Потоки денежных средств от операционной деятельности</t>
  </si>
  <si>
    <t>Прибыль/(убыток) до налогообложения</t>
  </si>
  <si>
    <t xml:space="preserve">С корректировкой на: </t>
  </si>
  <si>
    <t xml:space="preserve">Потоки денежных средств от операционной деятельности до изменений оборотного капитала </t>
  </si>
  <si>
    <t>(Увеличение)/уменьшение торговой и прочей дебиторской задолженности</t>
  </si>
  <si>
    <t>Уменьшение запасов</t>
  </si>
  <si>
    <t>Увеличение/(уменьшение) торговой и прочей кредиторской задолженности</t>
  </si>
  <si>
    <t xml:space="preserve">Оттоки денежных средств от операционной деятельности </t>
  </si>
  <si>
    <t xml:space="preserve">Подоходный налог уплаченный </t>
  </si>
  <si>
    <t>Чистая сумма денежных средств, использованных в операционной деятельности</t>
  </si>
  <si>
    <t>Потоки денежных средств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</si>
  <si>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</si>
  <si>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</si>
  <si>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биологических активов</t>
  </si>
  <si>
    <t>Приобритение доли в дочерних предприятиях</t>
  </si>
  <si>
    <t>Чистая сумма денежных средств, использованных в инвестиционной деятельности</t>
  </si>
  <si>
    <t>Потоки денежных средств от финансовой деятельности</t>
  </si>
  <si>
    <t>Чистая сумма денежных средств, от финансовой деятельности</t>
  </si>
  <si>
    <t>Чистое изменение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</si>
  <si>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</si>
  <si>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</si>
  <si>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АО "Атамекен-Агро"</t>
  </si>
  <si>
    <t>Консолидированный промежуточный сжатый Отчет об изменениях в капитале</t>
  </si>
  <si>
    <t>Контролирующая компания</t>
  </si>
  <si>
    <t xml:space="preserve">Доля меньшинства </t>
  </si>
  <si>
    <t>ВСЕГО КАПИТАЛА</t>
  </si>
  <si>
    <t>Нераспределенная прибыль /(непокрытый убыток)</t>
  </si>
  <si>
    <t>Итого</t>
  </si>
  <si>
    <t>в тыс. тенге</t>
  </si>
  <si>
    <t>привилегированные акции</t>
  </si>
  <si>
    <t>совокупный доход(убыток) за период</t>
  </si>
  <si>
    <t xml:space="preserve">Прибыль/(убыток) от переоценки с/х продукции </t>
  </si>
  <si>
    <t>(Убыток/прибыль на акцию, относимая на собственников Группы, базовая и разводненная (в тенге на акцию)</t>
  </si>
  <si>
    <t>Простые акции</t>
  </si>
  <si>
    <t>Убытки за вычетом прибылей по курсовой разнице</t>
  </si>
  <si>
    <t xml:space="preserve">Финансовые расходы </t>
  </si>
  <si>
    <t>Доход по НДС по специальному налоговому режиму</t>
  </si>
  <si>
    <t>(Увеличение ) / уменьшение прочих долгосрочных активов</t>
  </si>
  <si>
    <t>Проценты уплаченные, за вычетом полученных субсидий</t>
  </si>
  <si>
    <t>Проценты полученные</t>
  </si>
  <si>
    <t xml:space="preserve">Погашение кредитов и займов </t>
  </si>
  <si>
    <t>Погашение обязательства по финансовой аренде</t>
  </si>
  <si>
    <t>Выпушенные акции</t>
  </si>
  <si>
    <t>Изменение в неконтролирующей доли дочерних предприятий</t>
  </si>
  <si>
    <t>Главный бухгалтер</t>
  </si>
  <si>
    <t>Размещение депозитов</t>
  </si>
  <si>
    <t>Снятие депозитов</t>
  </si>
  <si>
    <t>Прибыль / (убыток) от переоценки биологических активов</t>
  </si>
  <si>
    <t>Амортизацию основных средств и нематериальных активов</t>
  </si>
  <si>
    <t>Прочие</t>
  </si>
  <si>
    <t>Поступление кредитов и займов</t>
  </si>
  <si>
    <t>Влияние изменения обменного курса валют на денежные средства и их эквиваленты</t>
  </si>
  <si>
    <t>Заместитель Председателя Правления</t>
  </si>
  <si>
    <t>Саджитова А.Т.</t>
  </si>
  <si>
    <r>
      <t>Консолидированный промежуточный сжатый Отчет о финансовом положении по состоянию на 30 июня 2018 года</t>
    </r>
    <r>
      <rPr>
        <sz val="10"/>
        <color theme="1"/>
        <rFont val="Book Antiqua"/>
        <family val="1"/>
        <charset val="204"/>
      </rPr>
      <t xml:space="preserve"> (неаудированный)</t>
    </r>
  </si>
  <si>
    <r>
      <t xml:space="preserve">Консолидированный промежуточный сжатый Отчет о прибыли или убытке и прочем совокупном доходе за первое полугодие 2018 года </t>
    </r>
    <r>
      <rPr>
        <sz val="10"/>
        <color theme="1"/>
        <rFont val="Book Antiqua"/>
        <family val="1"/>
        <charset val="204"/>
      </rPr>
      <t>(неаудированный)</t>
    </r>
  </si>
  <si>
    <t>за 1 полугодие 2017 года</t>
  </si>
  <si>
    <t>за 1 полугодие 2018 года</t>
  </si>
  <si>
    <t>за 1 полугодие, закончившийся 30 июня 2018 года (неаудированный)</t>
  </si>
  <si>
    <t>Выкупленные собственные акции</t>
  </si>
  <si>
    <t>Акционерный капитал</t>
  </si>
  <si>
    <t>Остаток на 31 декабря 2017 года</t>
  </si>
  <si>
    <t>Перенос на нераспределеную прибыль</t>
  </si>
  <si>
    <t>Остаток на 30 июня 2018 года</t>
  </si>
  <si>
    <t>Прочие краткосрочные активы</t>
  </si>
  <si>
    <t>Доходы будущих периодов по государственным займам</t>
  </si>
  <si>
    <t>Задолженность по корпоративному подоходному налогу</t>
  </si>
  <si>
    <t>Байтенов Н. М.</t>
  </si>
  <si>
    <t>14 августа 2018 года</t>
  </si>
  <si>
    <t xml:space="preserve"> - собственников Группы</t>
  </si>
  <si>
    <t>Всего совокупный доход / (убыток), относимый на:</t>
  </si>
  <si>
    <t>Итого совокупный доход / (убыток) за период</t>
  </si>
  <si>
    <t xml:space="preserve">Денежные средства с ограничением в использовании </t>
  </si>
  <si>
    <t>30 июня   2018 г.</t>
  </si>
  <si>
    <t>31 декабря   2017 г.</t>
  </si>
  <si>
    <t>Движение входящего сальдо</t>
  </si>
  <si>
    <r>
      <t xml:space="preserve">Консолидированный промежуточный сжатый Отчет о движении денежных средств по состоянию за первое полугодие 2018 года </t>
    </r>
    <r>
      <rPr>
        <sz val="10"/>
        <color theme="1"/>
        <rFont val="Book Antiqua"/>
        <family val="1"/>
        <charset val="204"/>
      </rPr>
      <t>(неаудированный)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</si>
</sst>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(* #,##0_);_(* \(#,##0\);_(* &quot;-&quot;??_);_(@_)"/>
    <numFmt numFmtId="166" formatCode="_(* #,##0_);_(* \(#,##0\);_(* &quot;-&quot;_);_(@_)"/>
    <numFmt numFmtId="167" formatCode="#,##0_ ;\-#,##0\ "/>
    <numFmt numFmtId="168" formatCode="_(* #,##0.00_);_(* \(#,##0.00\);_(* &quot;-&quot;??_);_(@_)"/>
    <numFmt numFmtId="169" formatCode="_(* #,##0.000_);_(* \(#,##0.000\);_(* &quot;-&quot;??_);_(@_)"/>
    <numFmt numFmtId="170" formatCode="_(* #,##0.000000_);_(* \(#,##0.000000\);_(* &quot;-&quot;??_);_(@_)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10"/>
      <color rgb="FFFF0000"/>
      <name val="Book Antiqua"/>
      <family val="1"/>
      <charset val="204"/>
    </font>
    <font>
      <b/>
      <i/>
      <sz val="10"/>
      <color rgb="FFFF0000"/>
      <name val="Book Antiqua"/>
      <family val="1"/>
      <charset val="204"/>
    </font>
    <font>
      <sz val="10"/>
      <color rgb="FFFF0000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3" fontId="3" fillId="0" borderId="0" xfId="0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3" fontId="3" fillId="0" borderId="0" xfId="0" applyNumberFormat="1" applyFont="1"/>
    <xf numFmtId="0" fontId="3" fillId="0" borderId="2" xfId="0" applyFont="1" applyBorder="1"/>
    <xf numFmtId="165" fontId="3" fillId="0" borderId="2" xfId="1" applyNumberFormat="1" applyFont="1" applyBorder="1" applyAlignment="1">
      <alignment horizontal="right" vertical="center" wrapText="1"/>
    </xf>
    <xf numFmtId="0" fontId="2" fillId="0" borderId="2" xfId="0" applyFont="1" applyBorder="1"/>
    <xf numFmtId="165" fontId="3" fillId="0" borderId="0" xfId="0" applyNumberFormat="1" applyFont="1"/>
    <xf numFmtId="0" fontId="3" fillId="0" borderId="0" xfId="0" applyFont="1" applyAlignment="1">
      <alignment wrapText="1"/>
    </xf>
    <xf numFmtId="0" fontId="2" fillId="0" borderId="3" xfId="0" applyFont="1" applyBorder="1"/>
    <xf numFmtId="165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3" xfId="0" applyFont="1" applyBorder="1"/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top" wrapText="1"/>
    </xf>
    <xf numFmtId="165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165" fontId="2" fillId="0" borderId="0" xfId="1" applyNumberFormat="1" applyFont="1" applyAlignment="1">
      <alignment horizontal="right" vertical="center" wrapText="1"/>
    </xf>
    <xf numFmtId="3" fontId="2" fillId="0" borderId="0" xfId="0" applyNumberFormat="1" applyFont="1" applyAlignment="1">
      <alignment wrapText="1"/>
    </xf>
    <xf numFmtId="3" fontId="3" fillId="0" borderId="2" xfId="0" applyNumberFormat="1" applyFont="1" applyBorder="1"/>
    <xf numFmtId="3" fontId="2" fillId="0" borderId="2" xfId="0" applyNumberFormat="1" applyFont="1" applyBorder="1"/>
    <xf numFmtId="165" fontId="2" fillId="0" borderId="4" xfId="1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wrapText="1"/>
    </xf>
    <xf numFmtId="3" fontId="2" fillId="0" borderId="0" xfId="0" applyNumberFormat="1" applyFont="1"/>
    <xf numFmtId="3" fontId="2" fillId="0" borderId="4" xfId="0" applyNumberFormat="1" applyFont="1" applyBorder="1" applyAlignment="1">
      <alignment wrapText="1"/>
    </xf>
    <xf numFmtId="165" fontId="2" fillId="0" borderId="4" xfId="1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/>
    </xf>
    <xf numFmtId="3" fontId="7" fillId="0" borderId="0" xfId="0" applyNumberFormat="1" applyFont="1"/>
    <xf numFmtId="0" fontId="3" fillId="0" borderId="11" xfId="0" applyFont="1" applyBorder="1"/>
    <xf numFmtId="0" fontId="2" fillId="0" borderId="6" xfId="0" applyFont="1" applyBorder="1" applyAlignment="1">
      <alignment vertical="top" wrapText="1"/>
    </xf>
    <xf numFmtId="167" fontId="2" fillId="0" borderId="6" xfId="0" applyNumberFormat="1" applyFont="1" applyBorder="1" applyAlignment="1">
      <alignment vertical="top" wrapText="1"/>
    </xf>
    <xf numFmtId="165" fontId="2" fillId="0" borderId="6" xfId="1" applyNumberFormat="1" applyFont="1" applyBorder="1" applyAlignment="1">
      <alignment vertical="center" wrapText="1"/>
    </xf>
    <xf numFmtId="0" fontId="3" fillId="0" borderId="6" xfId="0" quotePrefix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1" xfId="0" applyNumberFormat="1" applyFont="1" applyBorder="1"/>
    <xf numFmtId="3" fontId="3" fillId="0" borderId="0" xfId="0" applyNumberFormat="1" applyFont="1" applyBorder="1"/>
    <xf numFmtId="167" fontId="2" fillId="0" borderId="6" xfId="0" applyNumberFormat="1" applyFont="1" applyFill="1" applyBorder="1" applyAlignment="1">
      <alignment vertical="top" wrapText="1"/>
    </xf>
    <xf numFmtId="165" fontId="2" fillId="0" borderId="6" xfId="1" applyNumberFormat="1" applyFont="1" applyFill="1" applyBorder="1" applyAlignment="1">
      <alignment vertical="center" wrapText="1"/>
    </xf>
    <xf numFmtId="167" fontId="3" fillId="0" borderId="6" xfId="0" applyNumberFormat="1" applyFont="1" applyFill="1" applyBorder="1" applyAlignment="1">
      <alignment vertical="top" wrapText="1"/>
    </xf>
    <xf numFmtId="167" fontId="3" fillId="0" borderId="5" xfId="0" applyNumberFormat="1" applyFont="1" applyFill="1" applyBorder="1" applyAlignment="1">
      <alignment vertical="top" wrapText="1"/>
    </xf>
    <xf numFmtId="165" fontId="3" fillId="0" borderId="6" xfId="1" applyNumberFormat="1" applyFont="1" applyFill="1" applyBorder="1" applyAlignment="1">
      <alignment vertical="center" wrapText="1"/>
    </xf>
    <xf numFmtId="165" fontId="3" fillId="0" borderId="0" xfId="1" applyNumberFormat="1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Alignment="1">
      <alignment horizontal="right" vertical="center" wrapText="1"/>
    </xf>
    <xf numFmtId="165" fontId="3" fillId="0" borderId="2" xfId="1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6" fontId="3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Fill="1" applyBorder="1" applyAlignment="1">
      <alignment horizontal="right" wrapText="1"/>
    </xf>
    <xf numFmtId="165" fontId="6" fillId="0" borderId="0" xfId="0" applyNumberFormat="1" applyFont="1" applyFill="1" applyAlignment="1">
      <alignment horizontal="right"/>
    </xf>
    <xf numFmtId="165" fontId="0" fillId="0" borderId="0" xfId="0" applyNumberFormat="1" applyFill="1"/>
    <xf numFmtId="0" fontId="0" fillId="0" borderId="0" xfId="0" applyFill="1"/>
    <xf numFmtId="0" fontId="3" fillId="0" borderId="3" xfId="0" applyFont="1" applyFill="1" applyBorder="1"/>
    <xf numFmtId="0" fontId="3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165" fontId="2" fillId="0" borderId="0" xfId="1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2" fillId="0" borderId="4" xfId="1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/>
    <xf numFmtId="165" fontId="3" fillId="0" borderId="0" xfId="0" applyNumberFormat="1" applyFont="1" applyFill="1"/>
    <xf numFmtId="166" fontId="3" fillId="0" borderId="0" xfId="0" applyNumberFormat="1" applyFont="1"/>
    <xf numFmtId="2" fontId="0" fillId="0" borderId="0" xfId="0" applyNumberFormat="1" applyFill="1"/>
    <xf numFmtId="165" fontId="2" fillId="0" borderId="11" xfId="1" applyNumberFormat="1" applyFont="1" applyFill="1" applyBorder="1" applyAlignment="1">
      <alignment vertical="center" wrapText="1"/>
    </xf>
    <xf numFmtId="165" fontId="2" fillId="0" borderId="0" xfId="0" applyNumberFormat="1" applyFont="1"/>
    <xf numFmtId="165" fontId="6" fillId="0" borderId="2" xfId="0" applyNumberFormat="1" applyFont="1" applyFill="1" applyBorder="1" applyAlignment="1">
      <alignment horizontal="right"/>
    </xf>
    <xf numFmtId="169" fontId="3" fillId="0" borderId="0" xfId="0" applyNumberFormat="1" applyFont="1"/>
    <xf numFmtId="165" fontId="3" fillId="0" borderId="0" xfId="0" applyNumberFormat="1" applyFont="1" applyFill="1" applyAlignment="1">
      <alignment horizontal="right"/>
    </xf>
    <xf numFmtId="168" fontId="3" fillId="0" borderId="0" xfId="1" applyNumberFormat="1" applyFont="1" applyFill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/>
    </xf>
    <xf numFmtId="167" fontId="2" fillId="0" borderId="11" xfId="0" applyNumberFormat="1" applyFont="1" applyBorder="1" applyAlignment="1">
      <alignment horizontal="center" vertical="top" wrapText="1"/>
    </xf>
    <xf numFmtId="167" fontId="3" fillId="0" borderId="5" xfId="0" applyNumberFormat="1" applyFont="1" applyFill="1" applyBorder="1" applyAlignment="1">
      <alignment vertical="center" wrapText="1"/>
    </xf>
    <xf numFmtId="0" fontId="3" fillId="0" borderId="6" xfId="0" applyFont="1" applyBorder="1"/>
    <xf numFmtId="170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65" fontId="3" fillId="0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2" fillId="0" borderId="0" xfId="0" applyFont="1" applyBorder="1"/>
    <xf numFmtId="166" fontId="3" fillId="0" borderId="0" xfId="0" applyNumberFormat="1" applyFont="1" applyFill="1" applyBorder="1" applyAlignment="1">
      <alignment horizontal="right" vertical="center" wrapText="1"/>
    </xf>
    <xf numFmtId="165" fontId="3" fillId="3" borderId="0" xfId="1" applyNumberFormat="1" applyFont="1" applyFill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5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top" wrapText="1"/>
    </xf>
    <xf numFmtId="167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68" fontId="3" fillId="3" borderId="0" xfId="1" applyNumberFormat="1" applyFont="1" applyFill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70"/>
  <sheetViews>
    <sheetView topLeftCell="A10" workbookViewId="0">
      <selection activeCell="B2" sqref="B2"/>
    </sheetView>
  </sheetViews>
  <sheetFormatPr defaultRowHeight="15" x14ac:dyDescent="0.25"/>
  <cols>
    <col min="1" max="1" width="4" customWidth="1"/>
    <col min="2" max="2" width="50.42578125" customWidth="1"/>
    <col min="3" max="3" width="12" style="84" customWidth="1"/>
    <col min="4" max="4" width="14.140625" style="84" customWidth="1"/>
    <col min="5" max="5" width="16.140625" customWidth="1"/>
  </cols>
  <sheetData>
    <row r="2" spans="2:5" x14ac:dyDescent="0.25">
      <c r="B2" s="1" t="s">
        <v>0</v>
      </c>
      <c r="C2" s="67"/>
      <c r="D2" s="67"/>
      <c r="E2" s="2"/>
    </row>
    <row r="3" spans="2:5" x14ac:dyDescent="0.25">
      <c r="B3" s="122" t="s">
        <v>116</v>
      </c>
      <c r="C3" s="122"/>
      <c r="D3" s="68"/>
      <c r="E3" s="2"/>
    </row>
    <row r="4" spans="2:5" x14ac:dyDescent="0.25">
      <c r="B4" s="122"/>
      <c r="C4" s="122"/>
      <c r="D4" s="68"/>
      <c r="E4" s="2"/>
    </row>
    <row r="5" spans="2:5" x14ac:dyDescent="0.25">
      <c r="B5" s="4"/>
      <c r="C5" s="68"/>
      <c r="D5" s="68"/>
      <c r="E5" s="2"/>
    </row>
    <row r="6" spans="2:5" ht="14.25" customHeight="1" x14ac:dyDescent="0.25">
      <c r="B6" s="123" t="s">
        <v>1</v>
      </c>
      <c r="C6" s="125" t="s">
        <v>135</v>
      </c>
      <c r="D6" s="125" t="s">
        <v>136</v>
      </c>
      <c r="E6" s="2"/>
    </row>
    <row r="7" spans="2:5" ht="14.25" customHeight="1" x14ac:dyDescent="0.25">
      <c r="B7" s="124"/>
      <c r="C7" s="126"/>
      <c r="D7" s="126"/>
      <c r="E7" s="2"/>
    </row>
    <row r="8" spans="2:5" x14ac:dyDescent="0.25">
      <c r="B8" s="2"/>
      <c r="C8" s="69"/>
      <c r="D8" s="115"/>
      <c r="E8" s="2"/>
    </row>
    <row r="9" spans="2:5" ht="15.75" x14ac:dyDescent="0.3">
      <c r="B9" s="7" t="s">
        <v>2</v>
      </c>
      <c r="C9" s="69"/>
      <c r="D9" s="115"/>
      <c r="E9" s="2"/>
    </row>
    <row r="10" spans="2:5" ht="15.75" x14ac:dyDescent="0.3">
      <c r="B10" s="7" t="s">
        <v>3</v>
      </c>
      <c r="C10" s="69"/>
      <c r="D10" s="115"/>
      <c r="E10" s="2"/>
    </row>
    <row r="11" spans="2:5" x14ac:dyDescent="0.25">
      <c r="B11" s="2" t="s">
        <v>4</v>
      </c>
      <c r="C11" s="70">
        <v>46690513</v>
      </c>
      <c r="D11" s="74">
        <v>47476197</v>
      </c>
      <c r="E11" s="10"/>
    </row>
    <row r="12" spans="2:5" x14ac:dyDescent="0.25">
      <c r="B12" s="2" t="s">
        <v>5</v>
      </c>
      <c r="C12" s="70">
        <v>2040619</v>
      </c>
      <c r="D12" s="74">
        <v>1941565</v>
      </c>
      <c r="E12" s="10"/>
    </row>
    <row r="13" spans="2:5" x14ac:dyDescent="0.25">
      <c r="B13" s="2" t="s">
        <v>6</v>
      </c>
      <c r="C13" s="70">
        <v>822023</v>
      </c>
      <c r="D13" s="74">
        <v>844219</v>
      </c>
      <c r="E13" s="10"/>
    </row>
    <row r="14" spans="2:5" x14ac:dyDescent="0.25">
      <c r="B14" s="11" t="s">
        <v>7</v>
      </c>
      <c r="C14" s="71">
        <v>1223271</v>
      </c>
      <c r="D14" s="75">
        <v>1058421</v>
      </c>
      <c r="E14" s="2"/>
    </row>
    <row r="15" spans="2:5" ht="15.75" x14ac:dyDescent="0.3">
      <c r="B15" s="13" t="s">
        <v>8</v>
      </c>
      <c r="C15" s="72">
        <f>SUM(C11:C14)</f>
        <v>50776426</v>
      </c>
      <c r="D15" s="72">
        <f>SUM(D11:D14)</f>
        <v>51320402</v>
      </c>
      <c r="E15" s="14"/>
    </row>
    <row r="16" spans="2:5" x14ac:dyDescent="0.25">
      <c r="B16" s="2"/>
      <c r="C16" s="69"/>
      <c r="D16" s="69"/>
      <c r="E16" s="2"/>
    </row>
    <row r="17" spans="2:5" ht="15.75" x14ac:dyDescent="0.3">
      <c r="B17" s="7" t="s">
        <v>9</v>
      </c>
      <c r="C17" s="69"/>
      <c r="D17" s="69"/>
      <c r="E17" s="2"/>
    </row>
    <row r="18" spans="2:5" x14ac:dyDescent="0.25">
      <c r="B18" s="2" t="s">
        <v>10</v>
      </c>
      <c r="C18" s="70">
        <v>19641056</v>
      </c>
      <c r="D18" s="74">
        <v>13497821</v>
      </c>
      <c r="E18" s="2"/>
    </row>
    <row r="19" spans="2:5" x14ac:dyDescent="0.25">
      <c r="B19" s="2" t="s">
        <v>5</v>
      </c>
      <c r="C19" s="70">
        <v>34617</v>
      </c>
      <c r="D19" s="74">
        <v>232054</v>
      </c>
      <c r="E19" s="2"/>
    </row>
    <row r="20" spans="2:5" x14ac:dyDescent="0.25">
      <c r="B20" s="15" t="s">
        <v>11</v>
      </c>
      <c r="C20" s="70">
        <v>7047453</v>
      </c>
      <c r="D20" s="74">
        <v>5697317</v>
      </c>
      <c r="E20" s="2"/>
    </row>
    <row r="21" spans="2:5" x14ac:dyDescent="0.25">
      <c r="B21" s="15" t="s">
        <v>12</v>
      </c>
      <c r="C21" s="70">
        <v>188709</v>
      </c>
      <c r="D21" s="74">
        <v>140572</v>
      </c>
      <c r="E21" s="2"/>
    </row>
    <row r="22" spans="2:5" x14ac:dyDescent="0.25">
      <c r="B22" s="2" t="s">
        <v>134</v>
      </c>
      <c r="C22" s="70">
        <v>13735</v>
      </c>
      <c r="D22" s="74">
        <v>2155</v>
      </c>
      <c r="E22" s="2"/>
    </row>
    <row r="23" spans="2:5" x14ac:dyDescent="0.25">
      <c r="B23" s="3" t="s">
        <v>13</v>
      </c>
      <c r="C23" s="80">
        <v>95728</v>
      </c>
      <c r="D23" s="94">
        <v>30836</v>
      </c>
      <c r="E23" s="2"/>
    </row>
    <row r="24" spans="2:5" x14ac:dyDescent="0.25">
      <c r="B24" s="11" t="s">
        <v>126</v>
      </c>
      <c r="C24" s="71">
        <v>0</v>
      </c>
      <c r="D24" s="75">
        <v>24091</v>
      </c>
      <c r="E24" s="2"/>
    </row>
    <row r="25" spans="2:5" ht="15.75" x14ac:dyDescent="0.3">
      <c r="B25" s="13" t="s">
        <v>14</v>
      </c>
      <c r="C25" s="72">
        <f>SUM(C18:C24)</f>
        <v>27021298</v>
      </c>
      <c r="D25" s="72">
        <f>SUM(D18:D24)</f>
        <v>19624846</v>
      </c>
      <c r="E25" s="2"/>
    </row>
    <row r="26" spans="2:5" ht="16.5" thickBot="1" x14ac:dyDescent="0.35">
      <c r="B26" s="16" t="s">
        <v>15</v>
      </c>
      <c r="C26" s="73">
        <f>C25+C15</f>
        <v>77797724</v>
      </c>
      <c r="D26" s="73">
        <f>D25+D15</f>
        <v>70945248</v>
      </c>
      <c r="E26" s="2"/>
    </row>
    <row r="27" spans="2:5" x14ac:dyDescent="0.25">
      <c r="B27" s="2"/>
      <c r="C27" s="69"/>
      <c r="D27" s="69"/>
      <c r="E27" s="2"/>
    </row>
    <row r="28" spans="2:5" ht="15.75" x14ac:dyDescent="0.3">
      <c r="B28" s="7" t="s">
        <v>16</v>
      </c>
      <c r="C28" s="69"/>
      <c r="D28" s="77"/>
      <c r="E28" s="2"/>
    </row>
    <row r="29" spans="2:5" x14ac:dyDescent="0.25">
      <c r="B29" s="2" t="s">
        <v>122</v>
      </c>
      <c r="C29" s="70">
        <v>14254483</v>
      </c>
      <c r="D29" s="70">
        <v>14254483</v>
      </c>
      <c r="E29" s="14"/>
    </row>
    <row r="30" spans="2:5" x14ac:dyDescent="0.25">
      <c r="B30" s="2" t="s">
        <v>18</v>
      </c>
      <c r="C30" s="74">
        <v>-35700</v>
      </c>
      <c r="D30" s="74">
        <v>-35700</v>
      </c>
      <c r="E30" s="14"/>
    </row>
    <row r="31" spans="2:5" x14ac:dyDescent="0.25">
      <c r="B31" s="2" t="s">
        <v>19</v>
      </c>
      <c r="C31" s="70">
        <v>16473845</v>
      </c>
      <c r="D31" s="74">
        <v>17115406</v>
      </c>
      <c r="E31" s="14"/>
    </row>
    <row r="32" spans="2:5" x14ac:dyDescent="0.25">
      <c r="B32" s="11" t="s">
        <v>20</v>
      </c>
      <c r="C32" s="75">
        <v>-25294307</v>
      </c>
      <c r="D32" s="75">
        <v>-24349417</v>
      </c>
      <c r="E32" s="14"/>
    </row>
    <row r="33" spans="2:5" x14ac:dyDescent="0.25">
      <c r="B33" s="19" t="s">
        <v>21</v>
      </c>
      <c r="C33" s="76">
        <f>SUM(C29:C32)</f>
        <v>5398321</v>
      </c>
      <c r="D33" s="76">
        <f>SUM(D29:D32)</f>
        <v>6984772</v>
      </c>
      <c r="E33" s="14"/>
    </row>
    <row r="34" spans="2:5" ht="3.75" customHeight="1" x14ac:dyDescent="0.25">
      <c r="B34" s="2"/>
      <c r="C34" s="77"/>
      <c r="D34" s="77"/>
      <c r="E34" s="14"/>
    </row>
    <row r="35" spans="2:5" ht="15.75" x14ac:dyDescent="0.3">
      <c r="B35" s="13" t="s">
        <v>22</v>
      </c>
      <c r="C35" s="78">
        <v>1009889</v>
      </c>
      <c r="D35" s="78">
        <v>1078437</v>
      </c>
      <c r="E35" s="102"/>
    </row>
    <row r="36" spans="2:5" ht="4.5" customHeight="1" x14ac:dyDescent="0.3">
      <c r="B36" s="119"/>
      <c r="C36" s="120"/>
      <c r="D36" s="120"/>
      <c r="E36" s="102"/>
    </row>
    <row r="37" spans="2:5" ht="16.5" thickBot="1" x14ac:dyDescent="0.35">
      <c r="B37" s="16" t="s">
        <v>23</v>
      </c>
      <c r="C37" s="73">
        <f>SUM(C33:C35)</f>
        <v>6408210</v>
      </c>
      <c r="D37" s="73">
        <f>SUM(D33:D35)</f>
        <v>8063209</v>
      </c>
      <c r="E37" s="14"/>
    </row>
    <row r="38" spans="2:5" x14ac:dyDescent="0.25">
      <c r="B38" s="2"/>
      <c r="C38" s="79"/>
      <c r="D38" s="79"/>
      <c r="E38" s="14"/>
    </row>
    <row r="39" spans="2:5" ht="15.75" x14ac:dyDescent="0.3">
      <c r="B39" s="7" t="s">
        <v>24</v>
      </c>
      <c r="C39" s="69"/>
      <c r="D39" s="69"/>
      <c r="E39" s="2"/>
    </row>
    <row r="40" spans="2:5" ht="15.75" x14ac:dyDescent="0.3">
      <c r="B40" s="7" t="s">
        <v>25</v>
      </c>
      <c r="C40" s="69"/>
      <c r="D40" s="69"/>
      <c r="E40" s="2"/>
    </row>
    <row r="41" spans="2:5" x14ac:dyDescent="0.25">
      <c r="B41" s="2" t="s">
        <v>26</v>
      </c>
      <c r="C41" s="74">
        <v>6790264</v>
      </c>
      <c r="D41" s="74">
        <v>6790264</v>
      </c>
      <c r="E41" s="2"/>
    </row>
    <row r="42" spans="2:5" x14ac:dyDescent="0.25">
      <c r="B42" s="2" t="s">
        <v>27</v>
      </c>
      <c r="C42" s="70">
        <v>28555516</v>
      </c>
      <c r="D42" s="74">
        <v>18471936</v>
      </c>
      <c r="E42" s="2"/>
    </row>
    <row r="43" spans="2:5" x14ac:dyDescent="0.25">
      <c r="B43" s="3" t="s">
        <v>127</v>
      </c>
      <c r="C43" s="80">
        <v>3288327</v>
      </c>
      <c r="D43" s="74">
        <v>3245908</v>
      </c>
      <c r="E43" s="2"/>
    </row>
    <row r="44" spans="2:5" x14ac:dyDescent="0.25">
      <c r="B44" s="3" t="s">
        <v>28</v>
      </c>
      <c r="C44" s="80">
        <v>1163953</v>
      </c>
      <c r="D44" s="94">
        <v>1167304</v>
      </c>
      <c r="E44" s="14"/>
    </row>
    <row r="45" spans="2:5" ht="15" customHeight="1" x14ac:dyDescent="0.25">
      <c r="B45" s="11" t="s">
        <v>31</v>
      </c>
      <c r="C45" s="71">
        <v>156025</v>
      </c>
      <c r="D45" s="75">
        <v>16868</v>
      </c>
      <c r="E45" s="2"/>
    </row>
    <row r="46" spans="2:5" ht="15.75" x14ac:dyDescent="0.3">
      <c r="B46" s="13" t="s">
        <v>29</v>
      </c>
      <c r="C46" s="72">
        <f>SUM(C41:C45)</f>
        <v>39954085</v>
      </c>
      <c r="D46" s="72">
        <f>SUM(D41:D45)</f>
        <v>29692280</v>
      </c>
      <c r="E46" s="2"/>
    </row>
    <row r="47" spans="2:5" ht="15" customHeight="1" x14ac:dyDescent="0.25">
      <c r="B47" s="2"/>
      <c r="C47" s="69"/>
      <c r="D47" s="69"/>
      <c r="E47" s="2"/>
    </row>
    <row r="48" spans="2:5" ht="15.75" x14ac:dyDescent="0.3">
      <c r="B48" s="7" t="s">
        <v>30</v>
      </c>
      <c r="C48" s="69"/>
      <c r="D48" s="69"/>
      <c r="E48" s="2"/>
    </row>
    <row r="49" spans="2:5" x14ac:dyDescent="0.25">
      <c r="B49" s="2" t="s">
        <v>27</v>
      </c>
      <c r="C49" s="70">
        <v>21761552</v>
      </c>
      <c r="D49" s="74">
        <v>11946596</v>
      </c>
      <c r="E49" s="14" t="s">
        <v>17</v>
      </c>
    </row>
    <row r="50" spans="2:5" x14ac:dyDescent="0.25">
      <c r="B50" s="3" t="s">
        <v>127</v>
      </c>
      <c r="C50" s="70">
        <v>829543</v>
      </c>
      <c r="D50" s="74">
        <v>885845</v>
      </c>
      <c r="E50" s="14"/>
    </row>
    <row r="51" spans="2:5" x14ac:dyDescent="0.25">
      <c r="B51" s="3" t="s">
        <v>128</v>
      </c>
      <c r="C51" s="70">
        <v>28489</v>
      </c>
      <c r="D51" s="74">
        <v>32240</v>
      </c>
      <c r="E51" s="14"/>
    </row>
    <row r="52" spans="2:5" x14ac:dyDescent="0.25">
      <c r="B52" s="11" t="s">
        <v>31</v>
      </c>
      <c r="C52" s="71">
        <v>8815845</v>
      </c>
      <c r="D52" s="75">
        <v>20325078</v>
      </c>
      <c r="E52" s="14" t="s">
        <v>17</v>
      </c>
    </row>
    <row r="53" spans="2:5" ht="15.75" x14ac:dyDescent="0.3">
      <c r="B53" s="13" t="s">
        <v>32</v>
      </c>
      <c r="C53" s="72">
        <f>SUM(C49:C52)</f>
        <v>31435429</v>
      </c>
      <c r="D53" s="72">
        <f>SUM(D49:D52)</f>
        <v>33189759</v>
      </c>
      <c r="E53" s="14" t="s">
        <v>17</v>
      </c>
    </row>
    <row r="54" spans="2:5" ht="16.5" thickBot="1" x14ac:dyDescent="0.35">
      <c r="B54" s="16" t="s">
        <v>33</v>
      </c>
      <c r="C54" s="73">
        <f>C53+C46</f>
        <v>71389514</v>
      </c>
      <c r="D54" s="73">
        <f>D53+D46</f>
        <v>62882039</v>
      </c>
      <c r="E54" s="2"/>
    </row>
    <row r="55" spans="2:5" ht="16.5" thickBot="1" x14ac:dyDescent="0.35">
      <c r="B55" s="16" t="s">
        <v>34</v>
      </c>
      <c r="C55" s="81">
        <f>C54+C37</f>
        <v>77797724</v>
      </c>
      <c r="D55" s="81">
        <f>D54+D37</f>
        <v>70945248</v>
      </c>
      <c r="E55" s="2"/>
    </row>
    <row r="56" spans="2:5" ht="32.25" hidden="1" customHeight="1" thickBot="1" x14ac:dyDescent="0.3">
      <c r="B56" s="21" t="s">
        <v>35</v>
      </c>
      <c r="C56" s="82">
        <f>C55-C26</f>
        <v>0</v>
      </c>
      <c r="D56" s="82">
        <f>D55-D26</f>
        <v>0</v>
      </c>
      <c r="E56" s="2"/>
    </row>
    <row r="57" spans="2:5" ht="15.75" hidden="1" x14ac:dyDescent="0.3">
      <c r="B57" s="21"/>
      <c r="C57" s="106"/>
      <c r="D57" s="106"/>
      <c r="E57" s="2"/>
    </row>
    <row r="58" spans="2:5" hidden="1" x14ac:dyDescent="0.25">
      <c r="B58" s="22" t="s">
        <v>36</v>
      </c>
      <c r="C58" s="143">
        <v>0</v>
      </c>
      <c r="D58" s="109">
        <v>-356.6</v>
      </c>
      <c r="E58" s="2"/>
    </row>
    <row r="59" spans="2:5" ht="27.75" hidden="1" thickBot="1" x14ac:dyDescent="0.3">
      <c r="B59" s="23" t="s">
        <v>37</v>
      </c>
      <c r="C59" s="144">
        <v>0</v>
      </c>
      <c r="D59" s="110">
        <v>13090.15</v>
      </c>
      <c r="E59" s="2"/>
    </row>
    <row r="60" spans="2:5" hidden="1" x14ac:dyDescent="0.25">
      <c r="B60" s="2"/>
      <c r="C60" s="101">
        <f>C55-C26</f>
        <v>0</v>
      </c>
      <c r="D60" s="101">
        <f>D55-D26</f>
        <v>0</v>
      </c>
      <c r="E60" s="2"/>
    </row>
    <row r="61" spans="2:5" x14ac:dyDescent="0.25">
      <c r="B61" s="2"/>
      <c r="C61" s="108"/>
      <c r="D61" s="101" t="s">
        <v>17</v>
      </c>
      <c r="E61" s="2"/>
    </row>
    <row r="62" spans="2:5" ht="15.75" x14ac:dyDescent="0.3">
      <c r="B62" s="24" t="s">
        <v>114</v>
      </c>
      <c r="C62" s="67"/>
      <c r="D62" s="100" t="s">
        <v>115</v>
      </c>
      <c r="E62" s="2"/>
    </row>
    <row r="63" spans="2:5" ht="15.75" x14ac:dyDescent="0.3">
      <c r="B63" s="24"/>
      <c r="C63" s="67"/>
      <c r="D63" s="100"/>
      <c r="E63" s="2"/>
    </row>
    <row r="64" spans="2:5" ht="15.75" customHeight="1" x14ac:dyDescent="0.3">
      <c r="B64" s="24" t="s">
        <v>106</v>
      </c>
      <c r="C64" s="67"/>
      <c r="D64" s="100" t="s">
        <v>129</v>
      </c>
      <c r="E64" s="2"/>
    </row>
    <row r="65" spans="2:5" ht="15.75" customHeight="1" x14ac:dyDescent="0.25">
      <c r="B65" s="2"/>
      <c r="C65" s="67"/>
      <c r="D65" s="67"/>
      <c r="E65" s="2"/>
    </row>
    <row r="66" spans="2:5" ht="15.75" x14ac:dyDescent="0.3">
      <c r="B66" s="7" t="s">
        <v>38</v>
      </c>
      <c r="C66" s="67"/>
      <c r="D66" s="101"/>
      <c r="E66" s="2"/>
    </row>
    <row r="67" spans="2:5" ht="15.75" x14ac:dyDescent="0.3">
      <c r="B67" s="7" t="s">
        <v>130</v>
      </c>
      <c r="C67" s="67"/>
      <c r="D67" s="67"/>
      <c r="E67" s="2"/>
    </row>
    <row r="68" spans="2:5" x14ac:dyDescent="0.25">
      <c r="C68" s="83"/>
      <c r="D68" s="83"/>
    </row>
    <row r="69" spans="2:5" x14ac:dyDescent="0.25">
      <c r="C69" s="83"/>
      <c r="D69" s="83"/>
    </row>
    <row r="70" spans="2:5" x14ac:dyDescent="0.25">
      <c r="C70" s="103"/>
      <c r="D70" s="103"/>
    </row>
  </sheetData>
  <mergeCells count="4">
    <mergeCell ref="B3:C4"/>
    <mergeCell ref="B6:B7"/>
    <mergeCell ref="C6:C7"/>
    <mergeCell ref="D6:D7"/>
  </mergeCells>
  <pageMargins left="0" right="0" top="0" bottom="0" header="0" footer="0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66"/>
  <sheetViews>
    <sheetView tabSelected="1" topLeftCell="A25" workbookViewId="0">
      <selection activeCell="C29" sqref="C29"/>
    </sheetView>
  </sheetViews>
  <sheetFormatPr defaultRowHeight="13.5" x14ac:dyDescent="0.25"/>
  <cols>
    <col min="1" max="1" width="1.28515625" style="2" customWidth="1"/>
    <col min="2" max="2" width="48.42578125" style="2" customWidth="1"/>
    <col min="3" max="3" width="18.140625" style="67" customWidth="1"/>
    <col min="4" max="4" width="17.7109375" style="2" customWidth="1"/>
    <col min="5" max="16384" width="9.140625" style="2"/>
  </cols>
  <sheetData>
    <row r="2" spans="2:4" ht="15" x14ac:dyDescent="0.25">
      <c r="B2" s="1" t="s">
        <v>0</v>
      </c>
    </row>
    <row r="3" spans="2:4" ht="15" customHeight="1" x14ac:dyDescent="0.25">
      <c r="B3" s="122" t="s">
        <v>117</v>
      </c>
      <c r="C3" s="122"/>
      <c r="D3" s="122"/>
    </row>
    <row r="4" spans="2:4" ht="15" customHeight="1" x14ac:dyDescent="0.25">
      <c r="B4" s="122"/>
      <c r="C4" s="122"/>
      <c r="D4" s="122"/>
    </row>
    <row r="5" spans="2:4" x14ac:dyDescent="0.25">
      <c r="B5" s="3"/>
      <c r="C5" s="68"/>
      <c r="D5" s="3"/>
    </row>
    <row r="6" spans="2:4" ht="13.5" customHeight="1" x14ac:dyDescent="0.25">
      <c r="B6" s="127" t="s">
        <v>1</v>
      </c>
      <c r="C6" s="129" t="s">
        <v>119</v>
      </c>
      <c r="D6" s="129" t="s">
        <v>118</v>
      </c>
    </row>
    <row r="7" spans="2:4" ht="14.25" customHeight="1" thickBot="1" x14ac:dyDescent="0.3">
      <c r="B7" s="128"/>
      <c r="C7" s="130"/>
      <c r="D7" s="130"/>
    </row>
    <row r="8" spans="2:4" x14ac:dyDescent="0.25">
      <c r="C8" s="86"/>
      <c r="D8" s="6"/>
    </row>
    <row r="9" spans="2:4" x14ac:dyDescent="0.25">
      <c r="B9" s="2" t="s">
        <v>39</v>
      </c>
      <c r="C9" s="70">
        <v>7377733</v>
      </c>
      <c r="D9" s="70">
        <v>5379077</v>
      </c>
    </row>
    <row r="10" spans="2:4" x14ac:dyDescent="0.25">
      <c r="B10" s="2" t="s">
        <v>93</v>
      </c>
      <c r="C10" s="74">
        <v>2009</v>
      </c>
      <c r="D10" s="9">
        <v>0</v>
      </c>
    </row>
    <row r="11" spans="2:4" x14ac:dyDescent="0.25">
      <c r="B11" s="11" t="s">
        <v>40</v>
      </c>
      <c r="C11" s="75">
        <v>-5555898</v>
      </c>
      <c r="D11" s="75">
        <v>-8953232</v>
      </c>
    </row>
    <row r="12" spans="2:4" ht="12" customHeight="1" x14ac:dyDescent="0.25">
      <c r="C12" s="87"/>
      <c r="D12" s="18"/>
    </row>
    <row r="13" spans="2:4" ht="15.75" thickBot="1" x14ac:dyDescent="0.35">
      <c r="B13" s="16" t="s">
        <v>41</v>
      </c>
      <c r="C13" s="88">
        <f>C9+C11+C10</f>
        <v>1823844</v>
      </c>
      <c r="D13" s="27">
        <f>D9+D11+D10</f>
        <v>-3574155</v>
      </c>
    </row>
    <row r="14" spans="2:4" x14ac:dyDescent="0.25">
      <c r="C14" s="70"/>
      <c r="D14" s="5"/>
    </row>
    <row r="15" spans="2:4" x14ac:dyDescent="0.25">
      <c r="B15" s="2" t="s">
        <v>42</v>
      </c>
      <c r="C15" s="70">
        <v>812506</v>
      </c>
      <c r="D15" s="70">
        <v>2442050</v>
      </c>
    </row>
    <row r="16" spans="2:4" x14ac:dyDescent="0.25">
      <c r="B16" s="2" t="s">
        <v>43</v>
      </c>
      <c r="C16" s="70">
        <v>547113</v>
      </c>
      <c r="D16" s="70">
        <v>586512</v>
      </c>
    </row>
    <row r="17" spans="2:4" x14ac:dyDescent="0.25">
      <c r="B17" s="2" t="s">
        <v>44</v>
      </c>
      <c r="C17" s="74">
        <v>-1344309</v>
      </c>
      <c r="D17" s="74">
        <v>-1615128</v>
      </c>
    </row>
    <row r="18" spans="2:4" x14ac:dyDescent="0.25">
      <c r="B18" s="2" t="s">
        <v>45</v>
      </c>
      <c r="C18" s="74">
        <v>-91966</v>
      </c>
      <c r="D18" s="74">
        <v>-30110</v>
      </c>
    </row>
    <row r="19" spans="2:4" x14ac:dyDescent="0.25">
      <c r="B19" s="11" t="s">
        <v>46</v>
      </c>
      <c r="C19" s="75">
        <v>-547829</v>
      </c>
      <c r="D19" s="75">
        <v>-398151</v>
      </c>
    </row>
    <row r="20" spans="2:4" ht="15" x14ac:dyDescent="0.25">
      <c r="C20" s="87"/>
      <c r="D20" s="18"/>
    </row>
    <row r="21" spans="2:4" ht="15" x14ac:dyDescent="0.3">
      <c r="B21" s="7" t="s">
        <v>47</v>
      </c>
      <c r="C21" s="76">
        <f>SUM(C13:C19)</f>
        <v>1199359</v>
      </c>
      <c r="D21" s="20">
        <f>SUM(D13:D19)</f>
        <v>-2588982</v>
      </c>
    </row>
    <row r="22" spans="2:4" x14ac:dyDescent="0.25">
      <c r="C22" s="70"/>
      <c r="D22" s="5"/>
    </row>
    <row r="23" spans="2:4" x14ac:dyDescent="0.25">
      <c r="B23" s="2" t="s">
        <v>48</v>
      </c>
      <c r="C23" s="70">
        <v>36537</v>
      </c>
      <c r="D23" s="70">
        <v>23160</v>
      </c>
    </row>
    <row r="24" spans="2:4" x14ac:dyDescent="0.25">
      <c r="B24" s="11" t="s">
        <v>49</v>
      </c>
      <c r="C24" s="75">
        <v>-2459924</v>
      </c>
      <c r="D24" s="75">
        <v>-2079011</v>
      </c>
    </row>
    <row r="25" spans="2:4" ht="15" x14ac:dyDescent="0.25">
      <c r="C25" s="87"/>
      <c r="D25" s="18"/>
    </row>
    <row r="26" spans="2:4" ht="15" x14ac:dyDescent="0.3">
      <c r="B26" s="7" t="s">
        <v>50</v>
      </c>
      <c r="C26" s="76">
        <f>SUM(C21:C24)</f>
        <v>-1224028</v>
      </c>
      <c r="D26" s="20">
        <f>SUM(D21:D24)</f>
        <v>-4644833</v>
      </c>
    </row>
    <row r="27" spans="2:4" x14ac:dyDescent="0.25">
      <c r="C27" s="70"/>
      <c r="D27" s="5"/>
    </row>
    <row r="28" spans="2:4" x14ac:dyDescent="0.25">
      <c r="B28" s="11" t="s">
        <v>51</v>
      </c>
      <c r="C28" s="75">
        <v>-13800</v>
      </c>
      <c r="D28" s="75">
        <v>-27082</v>
      </c>
    </row>
    <row r="29" spans="2:4" x14ac:dyDescent="0.25">
      <c r="C29" s="70"/>
      <c r="D29" s="5"/>
    </row>
    <row r="30" spans="2:4" ht="15.75" thickBot="1" x14ac:dyDescent="0.3">
      <c r="B30" s="28" t="s">
        <v>52</v>
      </c>
      <c r="C30" s="73">
        <f>C26+C28</f>
        <v>-1237828</v>
      </c>
      <c r="D30" s="17">
        <f>D26+D28</f>
        <v>-4671915</v>
      </c>
    </row>
    <row r="31" spans="2:4" x14ac:dyDescent="0.25">
      <c r="C31" s="70"/>
      <c r="D31" s="5"/>
    </row>
    <row r="32" spans="2:4" ht="15" x14ac:dyDescent="0.3">
      <c r="B32" s="7" t="s">
        <v>53</v>
      </c>
      <c r="C32" s="87"/>
      <c r="D32" s="18"/>
    </row>
    <row r="33" spans="2:4" x14ac:dyDescent="0.25">
      <c r="B33" s="2" t="s">
        <v>131</v>
      </c>
      <c r="C33" s="74">
        <v>-1232819</v>
      </c>
      <c r="D33" s="74">
        <v>-4665709</v>
      </c>
    </row>
    <row r="34" spans="2:4" x14ac:dyDescent="0.25">
      <c r="B34" s="11" t="s">
        <v>54</v>
      </c>
      <c r="C34" s="75">
        <v>-5009</v>
      </c>
      <c r="D34" s="75">
        <v>-6206</v>
      </c>
    </row>
    <row r="35" spans="2:4" x14ac:dyDescent="0.25">
      <c r="C35" s="70"/>
      <c r="D35" s="5"/>
    </row>
    <row r="36" spans="2:4" ht="15.75" thickBot="1" x14ac:dyDescent="0.35">
      <c r="B36" s="16" t="s">
        <v>55</v>
      </c>
      <c r="C36" s="73">
        <f>C33+C34</f>
        <v>-1237828</v>
      </c>
      <c r="D36" s="17">
        <f>D33+D34</f>
        <v>-4671915</v>
      </c>
    </row>
    <row r="37" spans="2:4" x14ac:dyDescent="0.25">
      <c r="C37" s="70"/>
      <c r="D37" s="5"/>
    </row>
    <row r="38" spans="2:4" x14ac:dyDescent="0.25">
      <c r="B38" s="2" t="s">
        <v>56</v>
      </c>
      <c r="C38" s="70">
        <v>0</v>
      </c>
      <c r="D38" s="8">
        <v>0</v>
      </c>
    </row>
    <row r="39" spans="2:4" ht="15" x14ac:dyDescent="0.3">
      <c r="B39" s="13" t="s">
        <v>57</v>
      </c>
      <c r="C39" s="29">
        <f>C36+C38</f>
        <v>-1237828</v>
      </c>
      <c r="D39" s="29">
        <f>D36+D38</f>
        <v>-4671915</v>
      </c>
    </row>
    <row r="40" spans="2:4" ht="21.75" customHeight="1" x14ac:dyDescent="0.3">
      <c r="B40" s="30" t="s">
        <v>132</v>
      </c>
      <c r="C40" s="87"/>
      <c r="D40" s="18"/>
    </row>
    <row r="41" spans="2:4" x14ac:dyDescent="0.25">
      <c r="B41" s="2" t="s">
        <v>131</v>
      </c>
      <c r="C41" s="9">
        <f>C39-C42</f>
        <v>-1232819</v>
      </c>
      <c r="D41" s="9">
        <f>D39-D42</f>
        <v>-4665709</v>
      </c>
    </row>
    <row r="42" spans="2:4" x14ac:dyDescent="0.25">
      <c r="B42" s="11" t="s">
        <v>54</v>
      </c>
      <c r="C42" s="12">
        <f>C34</f>
        <v>-5009</v>
      </c>
      <c r="D42" s="12">
        <f>D34</f>
        <v>-6206</v>
      </c>
    </row>
    <row r="43" spans="2:4" ht="15.75" thickBot="1" x14ac:dyDescent="0.35">
      <c r="B43" s="31" t="s">
        <v>133</v>
      </c>
      <c r="C43" s="73">
        <f>C41+C42</f>
        <v>-1237828</v>
      </c>
      <c r="D43" s="17">
        <f>D41+D42</f>
        <v>-4671915</v>
      </c>
    </row>
    <row r="44" spans="2:4" ht="15" x14ac:dyDescent="0.3">
      <c r="B44" s="32"/>
      <c r="C44" s="89"/>
      <c r="D44" s="33"/>
    </row>
    <row r="45" spans="2:4" ht="45" hidden="1" x14ac:dyDescent="0.3">
      <c r="B45" s="32" t="s">
        <v>94</v>
      </c>
      <c r="C45" s="89"/>
      <c r="D45" s="33"/>
    </row>
    <row r="46" spans="2:4" ht="14.25" hidden="1" thickBot="1" x14ac:dyDescent="0.3">
      <c r="B46" s="23" t="s">
        <v>95</v>
      </c>
      <c r="C46" s="116">
        <f>C41/14978571*1000</f>
        <v>-82.305514992050973</v>
      </c>
      <c r="D46" s="116">
        <f>D41/14978571*1000</f>
        <v>-311.49226451575385</v>
      </c>
    </row>
    <row r="47" spans="2:4" ht="15" hidden="1" x14ac:dyDescent="0.3">
      <c r="B47" s="32"/>
      <c r="C47" s="114"/>
      <c r="D47" s="114"/>
    </row>
    <row r="48" spans="2:4" ht="27" hidden="1" x14ac:dyDescent="0.25">
      <c r="B48" s="15" t="s">
        <v>58</v>
      </c>
      <c r="C48" s="70"/>
      <c r="D48" s="8">
        <v>8999327</v>
      </c>
    </row>
    <row r="49" spans="2:4" hidden="1" x14ac:dyDescent="0.25">
      <c r="C49" s="86"/>
      <c r="D49" s="35"/>
    </row>
    <row r="50" spans="2:4" ht="27" hidden="1" x14ac:dyDescent="0.25">
      <c r="B50" s="36" t="s">
        <v>59</v>
      </c>
    </row>
    <row r="51" spans="2:4" hidden="1" x14ac:dyDescent="0.25"/>
    <row r="52" spans="2:4" hidden="1" x14ac:dyDescent="0.25">
      <c r="B52" s="2" t="s">
        <v>60</v>
      </c>
    </row>
    <row r="53" spans="2:4" hidden="1" x14ac:dyDescent="0.25"/>
    <row r="54" spans="2:4" ht="14.25" hidden="1" thickBot="1" x14ac:dyDescent="0.3">
      <c r="B54" s="26" t="s">
        <v>61</v>
      </c>
      <c r="C54" s="85"/>
      <c r="D54" s="26"/>
    </row>
    <row r="55" spans="2:4" hidden="1" x14ac:dyDescent="0.25"/>
    <row r="56" spans="2:4" hidden="1" x14ac:dyDescent="0.25"/>
    <row r="57" spans="2:4" ht="15" x14ac:dyDescent="0.3">
      <c r="B57" s="24" t="str">
        <f>'форма 1'!B62</f>
        <v>Заместитель Председателя Правления</v>
      </c>
      <c r="D57" s="25" t="str">
        <f>'форма 1'!D62</f>
        <v>Саджитова А.Т.</v>
      </c>
    </row>
    <row r="58" spans="2:4" ht="15" x14ac:dyDescent="0.3">
      <c r="B58" s="24"/>
      <c r="D58" s="24"/>
    </row>
    <row r="59" spans="2:4" ht="15" x14ac:dyDescent="0.3">
      <c r="B59" s="24" t="str">
        <f>'форма 1'!B64</f>
        <v>Главный бухгалтер</v>
      </c>
      <c r="D59" s="25" t="str">
        <f>'форма 1'!D64</f>
        <v>Байтенов Н. М.</v>
      </c>
    </row>
    <row r="60" spans="2:4" x14ac:dyDescent="0.25">
      <c r="D60" s="37"/>
    </row>
    <row r="61" spans="2:4" ht="15" x14ac:dyDescent="0.3">
      <c r="B61" s="7" t="s">
        <v>38</v>
      </c>
    </row>
    <row r="62" spans="2:4" ht="15" x14ac:dyDescent="0.3">
      <c r="B62" s="7" t="str">
        <f>'форма 1'!B67</f>
        <v>14 августа 2018 года</v>
      </c>
    </row>
    <row r="65" spans="3:4" x14ac:dyDescent="0.25">
      <c r="C65" s="101"/>
      <c r="D65" s="14"/>
    </row>
    <row r="66" spans="3:4" x14ac:dyDescent="0.25">
      <c r="D66" s="107"/>
    </row>
  </sheetData>
  <mergeCells count="4">
    <mergeCell ref="B3:D4"/>
    <mergeCell ref="B6:B7"/>
    <mergeCell ref="C6:C7"/>
    <mergeCell ref="D6:D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56"/>
  <sheetViews>
    <sheetView workbookViewId="0">
      <selection activeCell="A13" sqref="A13"/>
    </sheetView>
  </sheetViews>
  <sheetFormatPr defaultRowHeight="13.5" x14ac:dyDescent="0.25"/>
  <cols>
    <col min="1" max="1" width="62.85546875" style="2" customWidth="1"/>
    <col min="2" max="2" width="17.42578125" style="67" customWidth="1"/>
    <col min="3" max="3" width="16.7109375" style="2" customWidth="1"/>
    <col min="4" max="4" width="3.28515625" style="2" customWidth="1"/>
    <col min="5" max="16384" width="9.140625" style="2"/>
  </cols>
  <sheetData>
    <row r="2" spans="1:3" ht="15" x14ac:dyDescent="0.25">
      <c r="A2" s="1" t="s">
        <v>0</v>
      </c>
    </row>
    <row r="3" spans="1:3" ht="15" customHeight="1" x14ac:dyDescent="0.25">
      <c r="A3" s="122" t="s">
        <v>138</v>
      </c>
      <c r="B3" s="122"/>
    </row>
    <row r="4" spans="1:3" ht="15" customHeight="1" x14ac:dyDescent="0.25">
      <c r="A4" s="122"/>
      <c r="B4" s="122"/>
    </row>
    <row r="5" spans="1:3" ht="15" customHeight="1" x14ac:dyDescent="0.25">
      <c r="A5" s="117"/>
      <c r="B5" s="129" t="s">
        <v>119</v>
      </c>
      <c r="C5" s="129" t="s">
        <v>118</v>
      </c>
    </row>
    <row r="6" spans="1:3" ht="15.75" thickBot="1" x14ac:dyDescent="0.35">
      <c r="A6" s="118" t="s">
        <v>1</v>
      </c>
      <c r="B6" s="130"/>
      <c r="C6" s="130"/>
    </row>
    <row r="7" spans="1:3" ht="15" x14ac:dyDescent="0.3">
      <c r="A7" s="7" t="s">
        <v>62</v>
      </c>
      <c r="B7" s="91"/>
      <c r="C7" s="10"/>
    </row>
    <row r="8" spans="1:3" ht="15" x14ac:dyDescent="0.25">
      <c r="A8" s="2" t="s">
        <v>63</v>
      </c>
      <c r="B8" s="92">
        <f>'форма 2'!C26</f>
        <v>-1224028</v>
      </c>
      <c r="C8" s="92">
        <f>'форма 2'!D26</f>
        <v>-4644833</v>
      </c>
    </row>
    <row r="9" spans="1:3" x14ac:dyDescent="0.25">
      <c r="A9" s="2" t="s">
        <v>64</v>
      </c>
      <c r="B9" s="93"/>
      <c r="C9" s="34"/>
    </row>
    <row r="10" spans="1:3" x14ac:dyDescent="0.25">
      <c r="A10" s="2" t="s">
        <v>110</v>
      </c>
      <c r="B10" s="74">
        <v>2401478</v>
      </c>
      <c r="C10" s="74">
        <v>1898716</v>
      </c>
    </row>
    <row r="11" spans="1:3" x14ac:dyDescent="0.25">
      <c r="A11" s="2" t="s">
        <v>96</v>
      </c>
      <c r="B11" s="94">
        <v>59331</v>
      </c>
      <c r="C11" s="94">
        <v>-141139</v>
      </c>
    </row>
    <row r="12" spans="1:3" x14ac:dyDescent="0.25">
      <c r="A12" s="3" t="s">
        <v>109</v>
      </c>
      <c r="B12" s="94">
        <v>0</v>
      </c>
      <c r="C12" s="94">
        <v>214511</v>
      </c>
    </row>
    <row r="13" spans="1:3" x14ac:dyDescent="0.25">
      <c r="A13" s="3" t="s">
        <v>48</v>
      </c>
      <c r="B13" s="94">
        <v>-36537</v>
      </c>
      <c r="C13" s="94">
        <v>-23160</v>
      </c>
    </row>
    <row r="14" spans="1:3" x14ac:dyDescent="0.25">
      <c r="A14" s="3" t="s">
        <v>97</v>
      </c>
      <c r="B14" s="94">
        <v>2459924</v>
      </c>
      <c r="C14" s="94">
        <v>2079011</v>
      </c>
    </row>
    <row r="15" spans="1:3" x14ac:dyDescent="0.25">
      <c r="A15" s="3" t="s">
        <v>98</v>
      </c>
      <c r="B15" s="94">
        <v>-37804</v>
      </c>
      <c r="C15" s="94">
        <v>-214068</v>
      </c>
    </row>
    <row r="16" spans="1:3" x14ac:dyDescent="0.25">
      <c r="A16" s="11" t="s">
        <v>111</v>
      </c>
      <c r="B16" s="75">
        <f>-121571-370783</f>
        <v>-492354</v>
      </c>
      <c r="C16" s="75">
        <v>-169528</v>
      </c>
    </row>
    <row r="17" spans="1:3" ht="30" x14ac:dyDescent="0.3">
      <c r="A17" s="39" t="s">
        <v>65</v>
      </c>
      <c r="B17" s="92">
        <f>SUM(B8:B16)</f>
        <v>3130010</v>
      </c>
      <c r="C17" s="38">
        <f>SUM(C8:C16)</f>
        <v>-1000490</v>
      </c>
    </row>
    <row r="18" spans="1:3" x14ac:dyDescent="0.25">
      <c r="A18" s="10" t="s">
        <v>66</v>
      </c>
      <c r="B18" s="74">
        <v>-1290348</v>
      </c>
      <c r="C18" s="74">
        <v>1956012</v>
      </c>
    </row>
    <row r="19" spans="1:3" x14ac:dyDescent="0.25">
      <c r="A19" s="10" t="s">
        <v>67</v>
      </c>
      <c r="B19" s="74">
        <v>-6044852</v>
      </c>
      <c r="C19" s="74">
        <v>-3766351</v>
      </c>
    </row>
    <row r="20" spans="1:3" x14ac:dyDescent="0.25">
      <c r="A20" s="60" t="s">
        <v>68</v>
      </c>
      <c r="B20" s="94">
        <v>-11978627</v>
      </c>
      <c r="C20" s="94">
        <v>3215028</v>
      </c>
    </row>
    <row r="21" spans="1:3" x14ac:dyDescent="0.25">
      <c r="A21" s="40" t="s">
        <v>99</v>
      </c>
      <c r="B21" s="75">
        <v>-167579</v>
      </c>
      <c r="C21" s="75">
        <v>-134683</v>
      </c>
    </row>
    <row r="22" spans="1:3" ht="15" x14ac:dyDescent="0.3">
      <c r="A22" s="41" t="s">
        <v>69</v>
      </c>
      <c r="B22" s="95">
        <f>SUM(B17:B21)</f>
        <v>-16351396</v>
      </c>
      <c r="C22" s="42">
        <f>SUM(C17:C21)</f>
        <v>269516</v>
      </c>
    </row>
    <row r="23" spans="1:3" x14ac:dyDescent="0.25">
      <c r="A23" s="59" t="s">
        <v>70</v>
      </c>
      <c r="B23" s="96">
        <v>-88023</v>
      </c>
      <c r="C23" s="96">
        <v>-93858</v>
      </c>
    </row>
    <row r="24" spans="1:3" x14ac:dyDescent="0.25">
      <c r="A24" s="60" t="s">
        <v>100</v>
      </c>
      <c r="B24" s="94">
        <v>-1395019</v>
      </c>
      <c r="C24" s="94">
        <v>-1434987</v>
      </c>
    </row>
    <row r="25" spans="1:3" x14ac:dyDescent="0.25">
      <c r="A25" s="40" t="s">
        <v>101</v>
      </c>
      <c r="B25" s="75">
        <v>387386</v>
      </c>
      <c r="C25" s="75">
        <v>613202</v>
      </c>
    </row>
    <row r="26" spans="1:3" ht="30" x14ac:dyDescent="0.3">
      <c r="A26" s="43" t="s">
        <v>71</v>
      </c>
      <c r="B26" s="95">
        <f>SUM(B22:B25)</f>
        <v>-17447052</v>
      </c>
      <c r="C26" s="42">
        <f>SUM(C22:C25)</f>
        <v>-646127</v>
      </c>
    </row>
    <row r="27" spans="1:3" x14ac:dyDescent="0.25">
      <c r="A27" s="10"/>
      <c r="B27" s="93"/>
      <c r="C27" s="34"/>
    </row>
    <row r="28" spans="1:3" ht="15" x14ac:dyDescent="0.3">
      <c r="A28" s="44" t="s">
        <v>72</v>
      </c>
      <c r="B28" s="93"/>
      <c r="C28" s="34"/>
    </row>
    <row r="29" spans="1:3" x14ac:dyDescent="0.25">
      <c r="A29" s="10" t="s">
        <v>73</v>
      </c>
      <c r="B29" s="74">
        <v>-1182771</v>
      </c>
      <c r="C29" s="74">
        <v>-2276517</v>
      </c>
    </row>
    <row r="30" spans="1:3" x14ac:dyDescent="0.25">
      <c r="A30" s="10" t="s">
        <v>74</v>
      </c>
      <c r="B30" s="90">
        <v>148444</v>
      </c>
      <c r="C30" s="90">
        <v>69012</v>
      </c>
    </row>
    <row r="31" spans="1:3" x14ac:dyDescent="0.25">
      <c r="A31" s="10" t="s">
        <v>107</v>
      </c>
      <c r="B31" s="74">
        <v>-4346512</v>
      </c>
      <c r="C31" s="74">
        <v>-3292538</v>
      </c>
    </row>
    <row r="32" spans="1:3" x14ac:dyDescent="0.25">
      <c r="A32" s="10" t="s">
        <v>108</v>
      </c>
      <c r="B32" s="74">
        <v>4359432</v>
      </c>
      <c r="C32" s="74">
        <v>-2012701</v>
      </c>
    </row>
    <row r="33" spans="1:3" hidden="1" x14ac:dyDescent="0.25">
      <c r="A33" s="10" t="s">
        <v>75</v>
      </c>
      <c r="B33" s="74">
        <v>0</v>
      </c>
      <c r="C33" s="74">
        <v>0</v>
      </c>
    </row>
    <row r="34" spans="1:3" hidden="1" x14ac:dyDescent="0.25">
      <c r="A34" s="10" t="s">
        <v>76</v>
      </c>
      <c r="B34" s="121">
        <v>0</v>
      </c>
      <c r="C34" s="74">
        <v>0</v>
      </c>
    </row>
    <row r="35" spans="1:3" ht="30" x14ac:dyDescent="0.3">
      <c r="A35" s="45" t="s">
        <v>77</v>
      </c>
      <c r="B35" s="46">
        <f>SUM(B29:B34)</f>
        <v>-1021407</v>
      </c>
      <c r="C35" s="46">
        <f>SUM(C29:C34)</f>
        <v>-7512744</v>
      </c>
    </row>
    <row r="36" spans="1:3" x14ac:dyDescent="0.25">
      <c r="A36" s="10"/>
      <c r="B36" s="93"/>
      <c r="C36" s="34"/>
    </row>
    <row r="37" spans="1:3" ht="15" x14ac:dyDescent="0.3">
      <c r="A37" s="44" t="s">
        <v>78</v>
      </c>
      <c r="B37" s="93"/>
      <c r="C37" s="34"/>
    </row>
    <row r="38" spans="1:3" x14ac:dyDescent="0.25">
      <c r="A38" s="10" t="s">
        <v>112</v>
      </c>
      <c r="B38" s="34">
        <v>23100434</v>
      </c>
      <c r="C38" s="34">
        <v>12264220</v>
      </c>
    </row>
    <row r="39" spans="1:3" x14ac:dyDescent="0.25">
      <c r="A39" s="10" t="s">
        <v>102</v>
      </c>
      <c r="B39" s="74">
        <v>-3945481</v>
      </c>
      <c r="C39" s="74">
        <v>-2542014</v>
      </c>
    </row>
    <row r="40" spans="1:3" x14ac:dyDescent="0.25">
      <c r="A40" s="10" t="s">
        <v>103</v>
      </c>
      <c r="B40" s="74">
        <v>-609253</v>
      </c>
      <c r="C40" s="74">
        <v>-777177</v>
      </c>
    </row>
    <row r="41" spans="1:3" ht="15" x14ac:dyDescent="0.3">
      <c r="A41" s="47" t="s">
        <v>79</v>
      </c>
      <c r="B41" s="97">
        <f>SUM(B37:B40)</f>
        <v>18545700</v>
      </c>
      <c r="C41" s="46">
        <f>SUM(C38:C40)</f>
        <v>8945029</v>
      </c>
    </row>
    <row r="42" spans="1:3" x14ac:dyDescent="0.25">
      <c r="A42" s="48" t="s">
        <v>113</v>
      </c>
      <c r="B42" s="49">
        <v>-12349</v>
      </c>
      <c r="C42" s="49">
        <v>322547</v>
      </c>
    </row>
    <row r="43" spans="1:3" ht="15" x14ac:dyDescent="0.3">
      <c r="A43" s="13" t="s">
        <v>80</v>
      </c>
      <c r="B43" s="50">
        <f>B26+B35+B41+B42</f>
        <v>64892</v>
      </c>
      <c r="C43" s="50">
        <f>C26+C35+C41+C42</f>
        <v>1108705</v>
      </c>
    </row>
    <row r="44" spans="1:3" ht="15" x14ac:dyDescent="0.3">
      <c r="A44" s="13" t="s">
        <v>81</v>
      </c>
      <c r="B44" s="98">
        <f>'форма 1'!D23</f>
        <v>30836</v>
      </c>
      <c r="C44" s="98">
        <v>100193</v>
      </c>
    </row>
    <row r="45" spans="1:3" x14ac:dyDescent="0.25">
      <c r="B45" s="90"/>
      <c r="C45" s="34"/>
    </row>
    <row r="46" spans="1:3" ht="15.75" thickBot="1" x14ac:dyDescent="0.35">
      <c r="A46" s="16" t="s">
        <v>82</v>
      </c>
      <c r="B46" s="99">
        <f>B43+B44</f>
        <v>95728</v>
      </c>
      <c r="C46" s="51">
        <f>C43+C44</f>
        <v>1208898</v>
      </c>
    </row>
    <row r="47" spans="1:3" ht="15" hidden="1" x14ac:dyDescent="0.25">
      <c r="A47"/>
      <c r="B47" s="91">
        <f>'форма 1'!C23-'форма 3'!B46</f>
        <v>0</v>
      </c>
    </row>
    <row r="48" spans="1:3" hidden="1" x14ac:dyDescent="0.25">
      <c r="B48" s="91">
        <f>'форма 1'!C23</f>
        <v>95728</v>
      </c>
    </row>
    <row r="49" spans="1:3" ht="9.75" customHeight="1" x14ac:dyDescent="0.25">
      <c r="B49" s="91"/>
    </row>
    <row r="50" spans="1:3" ht="15" x14ac:dyDescent="0.3">
      <c r="A50" s="24" t="str">
        <f>'форма 1'!B62</f>
        <v>Заместитель Председателя Правления</v>
      </c>
      <c r="B50" s="100" t="str">
        <f>'форма 1'!D62</f>
        <v>Саджитова А.Т.</v>
      </c>
      <c r="C50" s="7"/>
    </row>
    <row r="51" spans="1:3" ht="15" x14ac:dyDescent="0.3">
      <c r="A51" s="24"/>
      <c r="B51" s="100"/>
      <c r="C51" s="7"/>
    </row>
    <row r="52" spans="1:3" ht="15" x14ac:dyDescent="0.3">
      <c r="A52" s="24" t="str">
        <f>'форма 1'!B64</f>
        <v>Главный бухгалтер</v>
      </c>
      <c r="B52" s="25" t="str">
        <f>'форма 1'!D64</f>
        <v>Байтенов Н. М.</v>
      </c>
    </row>
    <row r="54" spans="1:3" ht="15" x14ac:dyDescent="0.3">
      <c r="A54" s="7" t="s">
        <v>38</v>
      </c>
    </row>
    <row r="55" spans="1:3" ht="15" x14ac:dyDescent="0.3">
      <c r="A55" s="7" t="str">
        <f>'форма 1'!B67</f>
        <v>14 августа 2018 года</v>
      </c>
      <c r="B55" s="101" t="s">
        <v>17</v>
      </c>
      <c r="C55" s="14" t="s">
        <v>17</v>
      </c>
    </row>
    <row r="56" spans="1:3" x14ac:dyDescent="0.25">
      <c r="B56" s="101" t="s">
        <v>17</v>
      </c>
      <c r="C56" s="14" t="s">
        <v>17</v>
      </c>
    </row>
  </sheetData>
  <mergeCells count="3">
    <mergeCell ref="A3:B4"/>
    <mergeCell ref="B5:B6"/>
    <mergeCell ref="C5:C6"/>
  </mergeCells>
  <pageMargins left="0.23622047244094491" right="0.23622047244094491" top="0.35433070866141736" bottom="0.15748031496062992" header="0.19685039370078741" footer="0.11811023622047245"/>
  <pageSetup paperSize="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29"/>
  <sheetViews>
    <sheetView workbookViewId="0">
      <selection activeCell="A10" sqref="A10"/>
    </sheetView>
  </sheetViews>
  <sheetFormatPr defaultRowHeight="15" x14ac:dyDescent="0.3"/>
  <cols>
    <col min="1" max="1" width="36.28515625" style="2" customWidth="1"/>
    <col min="2" max="2" width="12" style="2" customWidth="1"/>
    <col min="3" max="3" width="16.28515625" style="2" customWidth="1"/>
    <col min="4" max="4" width="15.85546875" style="2" customWidth="1"/>
    <col min="5" max="5" width="12.28515625" style="2" bestFit="1" customWidth="1"/>
    <col min="6" max="6" width="22.42578125" style="2" customWidth="1"/>
    <col min="7" max="7" width="10.5703125" style="7" bestFit="1" customWidth="1"/>
    <col min="8" max="8" width="14.140625" style="2" customWidth="1"/>
    <col min="9" max="9" width="19.5703125" style="2" bestFit="1" customWidth="1"/>
    <col min="10" max="16384" width="9.140625" style="2"/>
  </cols>
  <sheetData>
    <row r="2" spans="1:13" x14ac:dyDescent="0.3">
      <c r="A2" s="7" t="s">
        <v>83</v>
      </c>
    </row>
    <row r="3" spans="1:13" x14ac:dyDescent="0.3">
      <c r="A3" s="25" t="s">
        <v>84</v>
      </c>
      <c r="B3" s="25"/>
      <c r="C3" s="25"/>
      <c r="D3" s="25"/>
      <c r="E3" s="25"/>
      <c r="F3" s="25"/>
      <c r="G3" s="25"/>
      <c r="H3" s="25"/>
      <c r="I3" s="25"/>
    </row>
    <row r="4" spans="1:13" x14ac:dyDescent="0.3">
      <c r="A4" s="25" t="s">
        <v>120</v>
      </c>
      <c r="B4" s="25"/>
      <c r="C4" s="25"/>
      <c r="D4" s="25"/>
      <c r="E4" s="25"/>
      <c r="F4" s="25"/>
      <c r="G4" s="25"/>
      <c r="H4" s="25"/>
      <c r="I4" s="25"/>
    </row>
    <row r="6" spans="1:13" ht="15" customHeight="1" x14ac:dyDescent="0.3">
      <c r="A6" s="136" t="s">
        <v>85</v>
      </c>
      <c r="B6" s="137"/>
      <c r="C6" s="137"/>
      <c r="D6" s="137"/>
      <c r="E6" s="137"/>
      <c r="F6" s="137"/>
      <c r="G6" s="138"/>
      <c r="H6" s="131" t="s">
        <v>86</v>
      </c>
      <c r="I6" s="131" t="s">
        <v>87</v>
      </c>
    </row>
    <row r="7" spans="1:13" ht="30" customHeight="1" x14ac:dyDescent="0.25">
      <c r="A7" s="113"/>
      <c r="B7" s="141" t="s">
        <v>122</v>
      </c>
      <c r="C7" s="142"/>
      <c r="D7" s="139" t="s">
        <v>121</v>
      </c>
      <c r="E7" s="134" t="s">
        <v>19</v>
      </c>
      <c r="F7" s="134" t="s">
        <v>88</v>
      </c>
      <c r="G7" s="131" t="s">
        <v>89</v>
      </c>
      <c r="H7" s="132"/>
      <c r="I7" s="132"/>
    </row>
    <row r="8" spans="1:13" ht="30" x14ac:dyDescent="0.25">
      <c r="A8" s="53" t="s">
        <v>90</v>
      </c>
      <c r="B8" s="111" t="s">
        <v>61</v>
      </c>
      <c r="C8" s="111" t="s">
        <v>91</v>
      </c>
      <c r="D8" s="140"/>
      <c r="E8" s="135"/>
      <c r="F8" s="135"/>
      <c r="G8" s="133"/>
      <c r="H8" s="133"/>
      <c r="I8" s="133"/>
      <c r="M8" s="2" t="s">
        <v>17</v>
      </c>
    </row>
    <row r="9" spans="1:13" s="19" customFormat="1" x14ac:dyDescent="0.25">
      <c r="A9" s="54" t="s">
        <v>123</v>
      </c>
      <c r="B9" s="55">
        <v>1379310</v>
      </c>
      <c r="C9" s="55">
        <v>12875173</v>
      </c>
      <c r="D9" s="56">
        <v>-35700</v>
      </c>
      <c r="E9" s="55">
        <f>'форма 1'!D31</f>
        <v>17115406</v>
      </c>
      <c r="F9" s="56">
        <f>'форма 1'!D32</f>
        <v>-24349417</v>
      </c>
      <c r="G9" s="56">
        <f>SUM(B9:F9)</f>
        <v>6984772</v>
      </c>
      <c r="H9" s="56">
        <f>'форма 1'!D35</f>
        <v>1078437</v>
      </c>
      <c r="I9" s="56">
        <f>G9+H9</f>
        <v>8063209</v>
      </c>
    </row>
    <row r="10" spans="1:13" s="19" customFormat="1" x14ac:dyDescent="0.25">
      <c r="A10" s="57" t="s">
        <v>104</v>
      </c>
      <c r="B10" s="66"/>
      <c r="C10" s="61"/>
      <c r="D10" s="104"/>
      <c r="E10" s="61"/>
      <c r="F10" s="62"/>
      <c r="G10" s="62">
        <f>SUM(B10:F10)</f>
        <v>0</v>
      </c>
      <c r="H10" s="62"/>
      <c r="I10" s="56">
        <f>SUM(G10:H10)</f>
        <v>0</v>
      </c>
    </row>
    <row r="11" spans="1:13" s="58" customFormat="1" x14ac:dyDescent="0.25">
      <c r="A11" s="57" t="s">
        <v>92</v>
      </c>
      <c r="B11" s="63" t="s">
        <v>17</v>
      </c>
      <c r="C11" s="63" t="s">
        <v>17</v>
      </c>
      <c r="D11" s="64"/>
      <c r="E11" s="63"/>
      <c r="F11" s="65">
        <f>'форма 2'!C33</f>
        <v>-1232819</v>
      </c>
      <c r="G11" s="62">
        <f>SUM(B11:F11)</f>
        <v>-1232819</v>
      </c>
      <c r="H11" s="65">
        <f>'форма 2'!C34</f>
        <v>-5009</v>
      </c>
      <c r="I11" s="62">
        <f>SUM(G11:H11)</f>
        <v>-1237828</v>
      </c>
    </row>
    <row r="12" spans="1:13" s="58" customFormat="1" x14ac:dyDescent="0.25">
      <c r="A12" s="57" t="s">
        <v>124</v>
      </c>
      <c r="B12" s="63"/>
      <c r="C12" s="63"/>
      <c r="D12" s="64"/>
      <c r="E12" s="66">
        <v>-995397</v>
      </c>
      <c r="F12" s="65">
        <f>-E12</f>
        <v>995397</v>
      </c>
      <c r="G12" s="62">
        <f>SUM(B12:F12)</f>
        <v>0</v>
      </c>
      <c r="H12" s="65"/>
      <c r="I12" s="62">
        <f>SUM(G12:H12)</f>
        <v>0</v>
      </c>
    </row>
    <row r="13" spans="1:13" s="58" customFormat="1" x14ac:dyDescent="0.25">
      <c r="A13" s="57" t="s">
        <v>137</v>
      </c>
      <c r="B13" s="63"/>
      <c r="C13" s="63"/>
      <c r="D13" s="64"/>
      <c r="E13" s="64"/>
      <c r="F13" s="66">
        <v>-353632</v>
      </c>
      <c r="G13" s="62">
        <f>SUM(B13:F13)</f>
        <v>-353632</v>
      </c>
      <c r="H13" s="65"/>
      <c r="I13" s="62">
        <f>SUM(G13:H13)</f>
        <v>-353632</v>
      </c>
    </row>
    <row r="14" spans="1:13" s="58" customFormat="1" ht="27" x14ac:dyDescent="0.25">
      <c r="A14" s="57" t="s">
        <v>105</v>
      </c>
      <c r="B14" s="63"/>
      <c r="C14" s="63"/>
      <c r="D14" s="64"/>
      <c r="E14" s="112">
        <v>353836</v>
      </c>
      <c r="F14" s="65">
        <f>-353836</f>
        <v>-353836</v>
      </c>
      <c r="G14" s="62">
        <f>SUM(B14:F14)</f>
        <v>0</v>
      </c>
      <c r="H14" s="65">
        <f>-3776-59763</f>
        <v>-63539</v>
      </c>
      <c r="I14" s="62">
        <f>SUM(G14:H14)</f>
        <v>-63539</v>
      </c>
    </row>
    <row r="15" spans="1:13" s="19" customFormat="1" x14ac:dyDescent="0.25">
      <c r="A15" s="54" t="s">
        <v>125</v>
      </c>
      <c r="B15" s="61">
        <f t="shared" ref="B15:I15" si="0">SUM(B9:B14)</f>
        <v>1379310</v>
      </c>
      <c r="C15" s="61">
        <f t="shared" si="0"/>
        <v>12875173</v>
      </c>
      <c r="D15" s="61">
        <f t="shared" si="0"/>
        <v>-35700</v>
      </c>
      <c r="E15" s="61">
        <f t="shared" si="0"/>
        <v>16473845</v>
      </c>
      <c r="F15" s="62">
        <f t="shared" si="0"/>
        <v>-25294307</v>
      </c>
      <c r="G15" s="62">
        <f t="shared" si="0"/>
        <v>5398321</v>
      </c>
      <c r="H15" s="62">
        <f t="shared" si="0"/>
        <v>1009889</v>
      </c>
      <c r="I15" s="62">
        <f t="shared" si="0"/>
        <v>6408210</v>
      </c>
    </row>
    <row r="16" spans="1:13" ht="13.5" x14ac:dyDescent="0.25">
      <c r="B16" s="52"/>
      <c r="C16" s="52"/>
      <c r="D16" s="52"/>
      <c r="E16" s="52"/>
      <c r="F16" s="52"/>
      <c r="G16" s="52"/>
      <c r="H16" s="52"/>
      <c r="I16" s="52"/>
    </row>
    <row r="17" spans="1:9" x14ac:dyDescent="0.3">
      <c r="A17" s="24" t="str">
        <f>'форма 1'!B62</f>
        <v>Заместитель Председателя Правления</v>
      </c>
      <c r="B17" s="7"/>
      <c r="E17" s="25" t="str">
        <f>'форма 1'!D62</f>
        <v>Саджитова А.Т.</v>
      </c>
    </row>
    <row r="18" spans="1:9" x14ac:dyDescent="0.3">
      <c r="A18" s="24"/>
      <c r="B18" s="7"/>
      <c r="F18" s="7"/>
    </row>
    <row r="19" spans="1:9" x14ac:dyDescent="0.3">
      <c r="A19" s="24" t="str">
        <f>'форма 1'!B64</f>
        <v>Главный бухгалтер</v>
      </c>
      <c r="B19" s="67"/>
      <c r="C19" s="25"/>
      <c r="E19" s="25" t="str">
        <f>'форма 1'!D64</f>
        <v>Байтенов Н. М.</v>
      </c>
      <c r="F19" s="7"/>
    </row>
    <row r="20" spans="1:9" x14ac:dyDescent="0.3">
      <c r="B20" s="7"/>
      <c r="F20" s="7" t="s">
        <v>17</v>
      </c>
    </row>
    <row r="21" spans="1:9" x14ac:dyDescent="0.3">
      <c r="A21" s="7" t="s">
        <v>38</v>
      </c>
    </row>
    <row r="22" spans="1:9" x14ac:dyDescent="0.3">
      <c r="A22" s="7" t="str">
        <f>'форма 1'!B67</f>
        <v>14 августа 2018 года</v>
      </c>
    </row>
    <row r="29" spans="1:9" x14ac:dyDescent="0.3">
      <c r="F29" s="14">
        <f>F15-'форма 1'!C32</f>
        <v>0</v>
      </c>
      <c r="G29" s="105">
        <f>G15-'форма 1'!C33</f>
        <v>0</v>
      </c>
      <c r="H29" s="14">
        <f>H15-'форма 1'!C35</f>
        <v>0</v>
      </c>
      <c r="I29" s="14">
        <f>I15-'форма 1'!C37</f>
        <v>0</v>
      </c>
    </row>
  </sheetData>
  <mergeCells count="8">
    <mergeCell ref="H6:H8"/>
    <mergeCell ref="E7:E8"/>
    <mergeCell ref="F7:F8"/>
    <mergeCell ref="A6:G6"/>
    <mergeCell ref="I6:I8"/>
    <mergeCell ref="G7:G8"/>
    <mergeCell ref="D7:D8"/>
    <mergeCell ref="B7:C7"/>
  </mergeCells>
  <pageMargins left="0.25" right="0.25" top="0.75" bottom="0.75" header="0.3" footer="0.3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Crown</dc:creator>
  <cp:lastModifiedBy>admin</cp:lastModifiedBy>
  <cp:lastPrinted>2018-08-14T12:49:07Z</cp:lastPrinted>
  <dcterms:created xsi:type="dcterms:W3CDTF">2015-08-20T10:00:21Z</dcterms:created>
  <dcterms:modified xsi:type="dcterms:W3CDTF">2018-08-14T12:52:16Z</dcterms:modified>
</cp:coreProperties>
</file>