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Рабочий стол\"/>
    </mc:Choice>
  </mc:AlternateContent>
  <xr:revisionPtr revIDLastSave="0" documentId="13_ncr:1_{F2B0BF42-2857-460B-9536-D4591D4EB34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  <sheet name="Расчет по акциям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  <c r="E51" i="1"/>
  <c r="B30" i="3" l="1"/>
  <c r="D33" i="2" l="1"/>
  <c r="D41" i="2" s="1"/>
  <c r="H17" i="4" l="1"/>
  <c r="H18" i="4" l="1"/>
  <c r="C17" i="4" l="1"/>
  <c r="D17" i="4"/>
  <c r="D18" i="4" s="1"/>
  <c r="B17" i="4"/>
  <c r="C18" i="4" s="1"/>
  <c r="D51" i="1"/>
  <c r="F9" i="4" l="1"/>
  <c r="E9" i="4"/>
  <c r="E17" i="4" s="1"/>
  <c r="E18" i="4" s="1"/>
  <c r="D12" i="2"/>
  <c r="G14" i="4" l="1"/>
  <c r="G15" i="4"/>
  <c r="G16" i="4"/>
  <c r="G9" i="4"/>
  <c r="G10" i="4"/>
  <c r="C41" i="3"/>
  <c r="C34" i="3"/>
  <c r="C16" i="3"/>
  <c r="C21" i="3" s="1"/>
  <c r="C25" i="3" l="1"/>
  <c r="C43" i="3" s="1"/>
  <c r="C46" i="3" s="1"/>
  <c r="E41" i="2" l="1"/>
  <c r="E35" i="2"/>
  <c r="E12" i="2"/>
  <c r="E20" i="2" s="1"/>
  <c r="E25" i="2" s="1"/>
  <c r="E29" i="2" s="1"/>
  <c r="E38" i="2" l="1"/>
  <c r="E40" i="2" s="1"/>
  <c r="E42" i="2" s="1"/>
  <c r="E45" i="2"/>
  <c r="E31" i="1" l="1"/>
  <c r="F13" i="4" l="1"/>
  <c r="G13" i="4" s="1"/>
  <c r="E5" i="5" l="1"/>
  <c r="I15" i="4" l="1"/>
  <c r="D20" i="5" l="1"/>
  <c r="E20" i="5"/>
  <c r="E21" i="5" s="1"/>
  <c r="D25" i="2" l="1"/>
  <c r="B16" i="3" s="1"/>
  <c r="B21" i="3" s="1"/>
  <c r="B25" i="3" s="1"/>
  <c r="E42" i="1"/>
  <c r="D42" i="1"/>
  <c r="D52" i="1" s="1"/>
  <c r="E33" i="1"/>
  <c r="D31" i="1"/>
  <c r="D33" i="1" s="1"/>
  <c r="E23" i="1"/>
  <c r="D23" i="1"/>
  <c r="E14" i="1"/>
  <c r="D14" i="1"/>
  <c r="D53" i="1" l="1"/>
  <c r="E24" i="1"/>
  <c r="E4" i="5" s="1"/>
  <c r="D29" i="2"/>
  <c r="D24" i="1"/>
  <c r="E52" i="1"/>
  <c r="E53" i="1" s="1"/>
  <c r="D3" i="5"/>
  <c r="D32" i="2" l="1"/>
  <c r="D40" i="2" s="1"/>
  <c r="D64" i="1"/>
  <c r="E64" i="1"/>
  <c r="E6" i="5"/>
  <c r="I16" i="4"/>
  <c r="D35" i="2" l="1"/>
  <c r="D38" i="2" s="1"/>
  <c r="E9" i="5"/>
  <c r="E10" i="5" s="1"/>
  <c r="F11" i="4"/>
  <c r="F17" i="4" s="1"/>
  <c r="F18" i="4" s="1"/>
  <c r="D42" i="2"/>
  <c r="D14" i="5"/>
  <c r="D45" i="2" l="1"/>
  <c r="E15" i="5"/>
  <c r="D15" i="5"/>
  <c r="D5" i="5"/>
  <c r="D21" i="5" l="1"/>
  <c r="E56" i="1"/>
  <c r="B34" i="3"/>
  <c r="I14" i="4"/>
  <c r="D56" i="1" l="1"/>
  <c r="I13" i="4"/>
  <c r="B41" i="3"/>
  <c r="D6" i="5" l="1"/>
  <c r="D4" i="5" l="1"/>
  <c r="D9" i="5" l="1"/>
  <c r="D10" i="5" s="1"/>
  <c r="D55" i="1" l="1"/>
  <c r="E55" i="1"/>
  <c r="E24" i="4" l="1"/>
  <c r="I9" i="4"/>
  <c r="I10" i="4" l="1"/>
  <c r="B43" i="3" l="1"/>
  <c r="B46" i="3" s="1"/>
  <c r="B47" i="3" s="1"/>
  <c r="G11" i="4" l="1"/>
  <c r="I11" i="4" l="1"/>
  <c r="I17" i="4" s="1"/>
  <c r="G17" i="4"/>
</calcChain>
</file>

<file path=xl/sharedStrings.xml><?xml version="1.0" encoding="utf-8"?>
<sst xmlns="http://schemas.openxmlformats.org/spreadsheetml/2006/main" count="193" uniqueCount="159">
  <si>
    <t>АО «АТАМЕКЕН-АГРО»</t>
  </si>
  <si>
    <t>В тысячах казахстанских тенге</t>
  </si>
  <si>
    <t>Прим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</si>
  <si>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</si>
  <si>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</si>
  <si>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</si>
  <si>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</si>
  <si>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</si>
  <si>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</si>
  <si>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</si>
  <si>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</si>
  <si>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</si>
  <si>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</si>
  <si>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</si>
  <si>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</si>
  <si>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Прочие краткосрочные активы</t>
  </si>
  <si>
    <t>Итого краткосрочные активы</t>
  </si>
  <si>
    <t>ВСЕГО АКТИВЫ</t>
  </si>
  <si>
    <t>КАПИТАЛ</t>
  </si>
  <si>
    <t>Акционерный капитал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</si>
  <si>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</si>
  <si>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</si>
  <si>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</si>
  <si>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</si>
  <si>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</si>
  <si>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</si>
  <si>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</si>
  <si>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</si>
  <si>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</si>
  <si>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</si>
  <si>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 по государственным займам</t>
  </si>
  <si>
    <t>Отложенные налоговые обязательства</t>
  </si>
  <si>
    <t>Торговая и прочая кредиторская задолженность</t>
  </si>
  <si>
    <t>Итого долгосрочные обязательства</t>
  </si>
  <si>
    <t>Краткосрочные обязательства</t>
  </si>
  <si>
    <t>Задолженность по корпоративному подоходному налогу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</si>
  <si>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</si>
  <si>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</si>
  <si>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</si>
  <si>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</si>
  <si>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</si>
  <si>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Главный бухгалтер</t>
  </si>
  <si>
    <t>Туякова А.Б.</t>
  </si>
  <si>
    <t>г. Кокшетау, Акмолинская область</t>
  </si>
  <si>
    <t>Выручка</t>
  </si>
  <si>
    <t>Прибыль/ (убыток) от переоценки с/х продукции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</si>
  <si>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</si>
  <si>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</si>
  <si>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</si>
  <si>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</si>
  <si>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</si>
  <si>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</si>
  <si>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</si>
  <si>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</si>
  <si>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</si>
  <si>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</si>
  <si>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</si>
  <si>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</si>
  <si>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>Прибыль / (убыток) за период</t>
  </si>
  <si>
    <t>Прибыль/(убыток), относимый на :</t>
  </si>
  <si>
    <t xml:space="preserve"> - собственников Группы</t>
  </si>
  <si>
    <t xml:space="preserve"> - неконтролирующую долю</t>
  </si>
  <si>
    <t>Прибыль/(убыток) за период</t>
  </si>
  <si>
    <t xml:space="preserve">Прочий совокупный доход </t>
  </si>
  <si>
    <t>Всего совокупный доход за период</t>
  </si>
  <si>
    <t>Всего совокупный доход / (убыток), относимый на:</t>
  </si>
  <si>
    <t>Итого совокупный доход / (убыток) за период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</si>
  <si>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</si>
  <si>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</si>
  <si>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</si>
  <si>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</si>
  <si>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</si>
  <si>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>Амортизацию основных средств и нематериальных активов</t>
  </si>
  <si>
    <t>Убытки за вычетом прибылей по курсовой разнице</t>
  </si>
  <si>
    <t>Прибыль / (убыток) от переоценки биологических активов</t>
  </si>
  <si>
    <t xml:space="preserve">Финансовые расходы </t>
  </si>
  <si>
    <t>Доход по НДС по специальному налоговому режиму</t>
  </si>
  <si>
    <t>Прочие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</si>
  <si>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</si>
  <si>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</si>
  <si>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Увеличение/(уменьшение) торговой и прочей кредиторской задолженности</t>
  </si>
  <si>
    <t>(Увеличение ) / уменьшение прочих долгосрочных активов</t>
  </si>
  <si>
    <t xml:space="preserve">Оттоки денежных средств от операционной деятельности </t>
  </si>
  <si>
    <t xml:space="preserve">Подоходный налог уплаченный </t>
  </si>
  <si>
    <t>Проценты уплаченные, за вычетом полученных субсидий</t>
  </si>
  <si>
    <t>Проценты полученные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</si>
  <si>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</si>
  <si>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</si>
  <si>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</si>
  <si>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</t>
  </si>
  <si>
    <t>Размещение депозитов</t>
  </si>
  <si>
    <t>Снятие депозитов</t>
  </si>
  <si>
    <t>Приобретение биологических активов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</si>
  <si>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</si>
  <si>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</si>
  <si>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</si>
  <si>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 xml:space="preserve">Погашение кредитов и займов </t>
  </si>
  <si>
    <t>Погашение обязательства по финансовой аренде</t>
  </si>
  <si>
    <t>Чистая сумма денежных средств, от финансовой деятельности</t>
  </si>
  <si>
    <t>Влияние изменения обменного курса валют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</si>
  <si>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</si>
  <si>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</si>
  <si>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</si>
  <si>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АО "Атамекен-Агро"</t>
  </si>
  <si>
    <t>Контролирующая компания</t>
  </si>
  <si>
    <t xml:space="preserve">Доля меньшинства </t>
  </si>
  <si>
    <t>Выкупленные собственные акции</t>
  </si>
  <si>
    <t>Итого</t>
  </si>
  <si>
    <t>простые акции</t>
  </si>
  <si>
    <t>привилегированные акции</t>
  </si>
  <si>
    <t>Выпушенные акции</t>
  </si>
  <si>
    <t xml:space="preserve">Прибыль за период </t>
  </si>
  <si>
    <t xml:space="preserve"> </t>
  </si>
  <si>
    <t>Прочий совокупный доход</t>
  </si>
  <si>
    <t>Движение входящего сальдо</t>
  </si>
  <si>
    <t>Изменение в неконтролирующей доли дочерних предприятий</t>
  </si>
  <si>
    <t>Присоединение компании</t>
  </si>
  <si>
    <t>№</t>
  </si>
  <si>
    <t>Показатели</t>
  </si>
  <si>
    <t>Активы в бухгалтерском балансе, тыс. тенге</t>
  </si>
  <si>
    <t>Нематериальные активы в бухгалтерском балансе, тыс. тенге</t>
  </si>
  <si>
    <t>Краткосрочные и долгосрочные обязательства в бухгалтерском балансе, тыс. тенге</t>
  </si>
  <si>
    <t>Количество простых акций, штук</t>
  </si>
  <si>
    <t>Сальдо по привилегированным акциям в капитале, тыс. тенге</t>
  </si>
  <si>
    <t>Чистые активы для простых акций ((стр1-стр2)-стрЗ-стр5), тыс. тенге</t>
  </si>
  <si>
    <t>Балансовая стоимость одной простой акции (стр6/стр4), тенге</t>
  </si>
  <si>
    <t>Капитал, принадлежащий: привилегированных акциям 1 группы, тыс. тенге</t>
  </si>
  <si>
    <t>Начисленные дивиденды, тыс. тенге</t>
  </si>
  <si>
    <t>Оплаченные дивиденды, тыс. тенге</t>
  </si>
  <si>
    <t>Сальдо по дивидендам, тыс. тенге</t>
  </si>
  <si>
    <t>Количество привилегированных акций, штук</t>
  </si>
  <si>
    <t>Долговая составляющая привилегированных акций, тыс. тенге</t>
  </si>
  <si>
    <t>Балансовая стоимость одной привилегированной акции 1 группы (стр1 + стр4+стр6/стр5), тенге</t>
  </si>
  <si>
    <t>30 июня 2022 г. (неаудировано)</t>
  </si>
  <si>
    <t>31 декабря 2021 г. (аудировано)</t>
  </si>
  <si>
    <t>Остаток на 31 декабря 2021 года (аудировано)</t>
  </si>
  <si>
    <t>Остаток на 30 июня 2022 года (неаудировано)</t>
  </si>
  <si>
    <t>31 декабря 2021 г.(аудировано)</t>
  </si>
  <si>
    <t>Отложенные налоговые активы</t>
  </si>
  <si>
    <t>за 1 полугодие 2022 г. (неаудировано)</t>
  </si>
  <si>
    <t>за 1 полугодие  2021 г. (неаудировано)</t>
  </si>
  <si>
    <t>за 1 полугодие  2022 г. (неаудировано)</t>
  </si>
  <si>
    <t>за 1 полугодие 2021 г. (неаудировано)</t>
  </si>
  <si>
    <t>Приобретение доли в дочерних предприятиях</t>
  </si>
  <si>
    <t>6.  Расчет балансовой стоимости одной простой акции на 30 июня 2022 года</t>
  </si>
  <si>
    <t>7.  Расчет балансовой стоимости одной привилегированной акции 1 группы на 30 июня 2022 года</t>
  </si>
  <si>
    <t>Перенос на нераспределенную прибыль</t>
  </si>
  <si>
    <t>Изменение запасов</t>
  </si>
  <si>
    <t>Выплата дивидендов по привелигированным акциям</t>
  </si>
  <si>
    <t>-</t>
  </si>
  <si>
    <t>Начисленные обязательства</t>
  </si>
  <si>
    <t>Председатель Правления</t>
  </si>
  <si>
    <t>Исламов К.К.</t>
  </si>
  <si>
    <t>Нераспределенная прибыль / (непокрытый убыток)</t>
  </si>
  <si>
    <r>
      <t>Промежуточный сокращенный консолидированный отчет о финансовом положении по состоянию на 30 июня 2022 года</t>
    </r>
    <r>
      <rPr>
        <sz val="10"/>
        <rFont val="Trebuchet MS"/>
        <family val="2"/>
        <charset val="204"/>
      </rPr>
      <t xml:space="preserve"> (неаудированный)</t>
    </r>
  </si>
  <si>
    <t>Промежуточный сокращенный консолидированный отчет о движении денежных средств по состоянию за 1 полугодие, закончившееся 30 июня 2022 года (неаудированный)</t>
  </si>
  <si>
    <t>в тысячах казахстанских тенге</t>
  </si>
  <si>
    <t>Промежуточный сокращенный консолидированный отчет об изменениях в капитале за 1 полугодие, закончившееся 30 июня 2022 года (неаудированный)</t>
  </si>
  <si>
    <t>Промежуточный сокращенный консолидированный отчет о совокупном доходе за 1 полугодие, закончившееся 30 июня 2022 года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</si>
</sst>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  <numFmt numFmtId="170" formatCode="#,##0.000"/>
    <numFmt numFmtId="171" formatCode="_(* #,##0.00_);_(* \(#,##0.00\);_(* &quot;-&quot;_);_(@_)"/>
    <numFmt numFmtId="172" formatCode="_(* #,##0.0000_);_(* \(#,##0.0000\);_(* &quot;-&quot;??_);_(@_)"/>
    <numFmt numFmtId="173" formatCode="[$-F800]dddd\,\ mmmm\ dd\,\ yy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  <charset val="204"/>
    </font>
    <font>
      <b/>
      <sz val="11"/>
      <color rgb="FF000000"/>
      <name val="Trebuchet MS"/>
      <family val="2"/>
      <charset val="204"/>
    </font>
    <font>
      <sz val="11"/>
      <color rgb="FF000000"/>
      <name val="Trebuchet MS"/>
      <family val="2"/>
      <charset val="204"/>
    </font>
    <font>
      <sz val="11"/>
      <name val="Trebuchet MS"/>
      <family val="2"/>
      <charset val="204"/>
    </font>
    <font>
      <sz val="11"/>
      <color rgb="FF110D14"/>
      <name val="Trebuchet MS"/>
      <family val="2"/>
      <charset val="204"/>
    </font>
    <font>
      <sz val="11"/>
      <color rgb="FF181B2A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i/>
      <sz val="10"/>
      <color theme="1"/>
      <name val="Trebuchet MS"/>
      <family val="2"/>
      <charset val="204"/>
    </font>
    <font>
      <b/>
      <sz val="8"/>
      <color theme="1"/>
      <name val="Trebuchet MS"/>
      <family val="2"/>
      <charset val="204"/>
    </font>
    <font>
      <sz val="8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sz val="10"/>
      <name val="Trebuchet MS"/>
      <family val="2"/>
      <charset val="204"/>
    </font>
    <font>
      <i/>
      <sz val="10"/>
      <color rgb="FFFF0000"/>
      <name val="Trebuchet MS"/>
      <family val="2"/>
      <charset val="204"/>
    </font>
    <font>
      <b/>
      <i/>
      <sz val="10"/>
      <color rgb="FFFF0000"/>
      <name val="Trebuchet MS"/>
      <family val="2"/>
      <charset val="204"/>
    </font>
    <font>
      <sz val="10"/>
      <color rgb="FFFF0000"/>
      <name val="Trebuchet MS"/>
      <family val="2"/>
      <charset val="204"/>
    </font>
    <font>
      <b/>
      <sz val="11"/>
      <color rgb="FFFF000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4" fillId="2" borderId="6" xfId="0" applyFont="1" applyFill="1" applyBorder="1" applyAlignment="1">
      <alignment horizontal="center" vertical="center" wrapText="1"/>
    </xf>
    <xf numFmtId="15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0" fontId="7" fillId="2" borderId="6" xfId="0" applyFont="1" applyFill="1" applyBorder="1" applyAlignment="1">
      <alignment horizontal="left" vertical="center" wrapText="1"/>
    </xf>
    <xf numFmtId="166" fontId="6" fillId="0" borderId="6" xfId="1" applyNumberFormat="1" applyFont="1" applyFill="1" applyBorder="1" applyAlignment="1">
      <alignment horizontal="right" vertical="center" wrapText="1"/>
    </xf>
    <xf numFmtId="171" fontId="6" fillId="0" borderId="6" xfId="1" applyNumberFormat="1" applyFont="1" applyFill="1" applyBorder="1" applyAlignment="1">
      <alignment horizontal="right" vertical="center" wrapText="1"/>
    </xf>
    <xf numFmtId="170" fontId="3" fillId="0" borderId="0" xfId="0" applyNumberFormat="1" applyFont="1"/>
    <xf numFmtId="0" fontId="8" fillId="2" borderId="6" xfId="0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3" borderId="6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0" xfId="2" applyFont="1" applyAlignment="1">
      <alignment vertical="center"/>
    </xf>
    <xf numFmtId="0" fontId="11" fillId="0" borderId="0" xfId="2" applyFont="1"/>
    <xf numFmtId="0" fontId="11" fillId="0" borderId="0" xfId="0" applyFont="1"/>
    <xf numFmtId="3" fontId="11" fillId="0" borderId="0" xfId="2" applyNumberFormat="1" applyFont="1" applyAlignment="1">
      <alignment horizontal="right" vertical="center" wrapText="1"/>
    </xf>
    <xf numFmtId="0" fontId="11" fillId="0" borderId="0" xfId="2" applyFont="1" applyAlignment="1">
      <alignment horizontal="right" vertical="center" wrapText="1"/>
    </xf>
    <xf numFmtId="165" fontId="11" fillId="0" borderId="0" xfId="3" applyNumberFormat="1" applyFont="1" applyFill="1" applyAlignment="1">
      <alignment horizontal="right" vertical="center" wrapText="1"/>
    </xf>
    <xf numFmtId="0" fontId="11" fillId="0" borderId="2" xfId="2" applyFont="1" applyBorder="1"/>
    <xf numFmtId="165" fontId="11" fillId="0" borderId="2" xfId="3" applyNumberFormat="1" applyFont="1" applyFill="1" applyBorder="1" applyAlignment="1">
      <alignment horizontal="right" vertical="center" wrapText="1"/>
    </xf>
    <xf numFmtId="0" fontId="10" fillId="0" borderId="3" xfId="2" applyFont="1" applyBorder="1"/>
    <xf numFmtId="165" fontId="10" fillId="0" borderId="3" xfId="2" applyNumberFormat="1" applyFont="1" applyBorder="1" applyAlignment="1">
      <alignment horizontal="right" vertical="center" wrapText="1"/>
    </xf>
    <xf numFmtId="165" fontId="11" fillId="0" borderId="0" xfId="3" applyNumberFormat="1" applyFont="1" applyFill="1" applyBorder="1" applyAlignment="1">
      <alignment horizontal="right" vertical="center" wrapText="1"/>
    </xf>
    <xf numFmtId="166" fontId="3" fillId="0" borderId="0" xfId="2" applyNumberFormat="1" applyFont="1"/>
    <xf numFmtId="0" fontId="10" fillId="0" borderId="2" xfId="2" applyFont="1" applyBorder="1"/>
    <xf numFmtId="165" fontId="11" fillId="0" borderId="2" xfId="2" applyNumberFormat="1" applyFont="1" applyBorder="1" applyAlignment="1">
      <alignment horizontal="right" vertical="center" wrapText="1"/>
    </xf>
    <xf numFmtId="0" fontId="10" fillId="0" borderId="0" xfId="2" applyFont="1" applyAlignment="1">
      <alignment wrapText="1"/>
    </xf>
    <xf numFmtId="3" fontId="10" fillId="0" borderId="0" xfId="2" applyNumberFormat="1" applyFont="1" applyAlignment="1">
      <alignment horizontal="right" vertical="center" wrapText="1"/>
    </xf>
    <xf numFmtId="0" fontId="10" fillId="0" borderId="3" xfId="2" applyFont="1" applyBorder="1" applyAlignment="1">
      <alignment wrapText="1"/>
    </xf>
    <xf numFmtId="165" fontId="11" fillId="0" borderId="0" xfId="0" applyNumberFormat="1" applyFont="1"/>
    <xf numFmtId="165" fontId="10" fillId="0" borderId="0" xfId="2" applyNumberFormat="1" applyFont="1" applyAlignment="1">
      <alignment horizontal="right" vertical="center" wrapText="1"/>
    </xf>
    <xf numFmtId="166" fontId="13" fillId="0" borderId="0" xfId="0" applyNumberFormat="1" applyFont="1" applyAlignment="1">
      <alignment vertical="center" wrapText="1"/>
    </xf>
    <xf numFmtId="166" fontId="14" fillId="0" borderId="0" xfId="0" applyNumberFormat="1" applyFont="1" applyAlignment="1">
      <alignment vertical="center" wrapText="1"/>
    </xf>
    <xf numFmtId="168" fontId="10" fillId="0" borderId="0" xfId="2" applyNumberFormat="1" applyFont="1" applyAlignment="1">
      <alignment horizontal="right" vertical="center" wrapText="1"/>
    </xf>
    <xf numFmtId="172" fontId="11" fillId="0" borderId="0" xfId="0" applyNumberFormat="1" applyFont="1"/>
    <xf numFmtId="166" fontId="14" fillId="0" borderId="13" xfId="0" applyNumberFormat="1" applyFont="1" applyBorder="1" applyAlignment="1">
      <alignment vertical="center" wrapText="1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0" fillId="0" borderId="0" xfId="2" applyFont="1"/>
    <xf numFmtId="165" fontId="11" fillId="0" borderId="0" xfId="2" applyNumberFormat="1" applyFont="1"/>
    <xf numFmtId="173" fontId="10" fillId="0" borderId="0" xfId="2" applyNumberFormat="1" applyFont="1" applyAlignment="1">
      <alignment horizontal="left"/>
    </xf>
    <xf numFmtId="0" fontId="11" fillId="0" borderId="0" xfId="6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1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 wrapText="1"/>
    </xf>
    <xf numFmtId="0" fontId="10" fillId="0" borderId="3" xfId="2" applyFont="1" applyBorder="1" applyAlignment="1">
      <alignment horizontal="center" wrapText="1"/>
    </xf>
    <xf numFmtId="166" fontId="13" fillId="0" borderId="0" xfId="0" applyNumberFormat="1" applyFont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1" fillId="0" borderId="0" xfId="6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15" fontId="10" fillId="0" borderId="0" xfId="2" applyNumberFormat="1" applyFont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165" fontId="3" fillId="0" borderId="0" xfId="0" applyNumberFormat="1" applyFont="1"/>
    <xf numFmtId="165" fontId="10" fillId="0" borderId="2" xfId="2" applyNumberFormat="1" applyFont="1" applyBorder="1" applyAlignment="1">
      <alignment horizontal="right" vertical="center" wrapText="1"/>
    </xf>
    <xf numFmtId="166" fontId="11" fillId="0" borderId="0" xfId="3" applyNumberFormat="1" applyFont="1" applyFill="1" applyAlignment="1">
      <alignment horizontal="right" vertical="center" wrapText="1"/>
    </xf>
    <xf numFmtId="0" fontId="11" fillId="0" borderId="0" xfId="2" applyFont="1" applyAlignment="1">
      <alignment wrapText="1"/>
    </xf>
    <xf numFmtId="0" fontId="11" fillId="0" borderId="0" xfId="2" applyFont="1" applyAlignment="1">
      <alignment horizontal="center" wrapText="1"/>
    </xf>
    <xf numFmtId="0" fontId="10" fillId="0" borderId="0" xfId="2" applyFont="1" applyAlignment="1">
      <alignment horizontal="right"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center" vertical="top" wrapText="1"/>
    </xf>
    <xf numFmtId="165" fontId="10" fillId="0" borderId="0" xfId="3" applyNumberFormat="1" applyFont="1" applyFill="1" applyBorder="1" applyAlignment="1">
      <alignment horizontal="right" vertical="center" wrapText="1"/>
    </xf>
    <xf numFmtId="166" fontId="11" fillId="0" borderId="2" xfId="2" applyNumberFormat="1" applyFont="1" applyBorder="1" applyAlignment="1">
      <alignment horizontal="right" vertical="center" wrapText="1"/>
    </xf>
    <xf numFmtId="166" fontId="3" fillId="0" borderId="0" xfId="0" applyNumberFormat="1" applyFont="1"/>
    <xf numFmtId="165" fontId="10" fillId="0" borderId="3" xfId="2" applyNumberFormat="1" applyFont="1" applyBorder="1" applyAlignment="1">
      <alignment horizontal="right" wrapText="1"/>
    </xf>
    <xf numFmtId="168" fontId="16" fillId="0" borderId="0" xfId="3" applyNumberFormat="1" applyFont="1" applyFill="1" applyBorder="1" applyAlignment="1">
      <alignment horizontal="right" vertical="center" wrapText="1"/>
    </xf>
    <xf numFmtId="0" fontId="11" fillId="0" borderId="3" xfId="2" applyFont="1" applyBorder="1" applyAlignment="1">
      <alignment wrapText="1"/>
    </xf>
    <xf numFmtId="0" fontId="11" fillId="0" borderId="3" xfId="2" applyFont="1" applyBorder="1" applyAlignment="1">
      <alignment horizontal="center" wrapText="1"/>
    </xf>
    <xf numFmtId="4" fontId="16" fillId="0" borderId="3" xfId="2" applyNumberFormat="1" applyFont="1" applyBorder="1" applyAlignment="1">
      <alignment horizontal="right"/>
    </xf>
    <xf numFmtId="165" fontId="19" fillId="0" borderId="0" xfId="2" applyNumberFormat="1" applyFont="1"/>
    <xf numFmtId="0" fontId="3" fillId="0" borderId="0" xfId="2" applyFont="1"/>
    <xf numFmtId="0" fontId="3" fillId="0" borderId="0" xfId="2" applyFont="1" applyAlignment="1">
      <alignment horizontal="center"/>
    </xf>
    <xf numFmtId="165" fontId="20" fillId="0" borderId="0" xfId="2" applyNumberFormat="1" applyFont="1"/>
    <xf numFmtId="0" fontId="17" fillId="0" borderId="0" xfId="2" applyFont="1"/>
    <xf numFmtId="0" fontId="17" fillId="0" borderId="0" xfId="2" applyFont="1" applyAlignment="1">
      <alignment horizontal="center"/>
    </xf>
    <xf numFmtId="165" fontId="18" fillId="0" borderId="0" xfId="2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3" xfId="0" applyFont="1" applyBorder="1" applyAlignment="1">
      <alignment wrapText="1"/>
    </xf>
    <xf numFmtId="0" fontId="10" fillId="0" borderId="0" xfId="0" applyFont="1"/>
    <xf numFmtId="3" fontId="11" fillId="0" borderId="0" xfId="0" applyNumberFormat="1" applyFont="1"/>
    <xf numFmtId="165" fontId="10" fillId="0" borderId="0" xfId="1" applyNumberFormat="1" applyFont="1" applyFill="1" applyAlignment="1">
      <alignment horizontal="right" vertical="center" wrapText="1"/>
    </xf>
    <xf numFmtId="165" fontId="19" fillId="0" borderId="0" xfId="0" applyNumberFormat="1" applyFont="1"/>
    <xf numFmtId="3" fontId="11" fillId="0" borderId="0" xfId="0" applyNumberFormat="1" applyFont="1" applyAlignment="1">
      <alignment horizontal="right"/>
    </xf>
    <xf numFmtId="165" fontId="11" fillId="0" borderId="0" xfId="1" applyNumberFormat="1" applyFont="1" applyFill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 wrapText="1"/>
    </xf>
    <xf numFmtId="0" fontId="11" fillId="0" borderId="2" xfId="0" applyFont="1" applyBorder="1"/>
    <xf numFmtId="165" fontId="11" fillId="0" borderId="2" xfId="1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wrapText="1"/>
    </xf>
    <xf numFmtId="164" fontId="11" fillId="0" borderId="0" xfId="1" applyFont="1"/>
    <xf numFmtId="3" fontId="11" fillId="0" borderId="2" xfId="0" applyNumberFormat="1" applyFont="1" applyBorder="1"/>
    <xf numFmtId="3" fontId="10" fillId="0" borderId="2" xfId="0" applyNumberFormat="1" applyFont="1" applyBorder="1"/>
    <xf numFmtId="165" fontId="10" fillId="0" borderId="4" xfId="1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/>
    <xf numFmtId="165" fontId="11" fillId="0" borderId="1" xfId="1" applyNumberFormat="1" applyFont="1" applyFill="1" applyBorder="1" applyAlignment="1">
      <alignment horizontal="right" vertical="center" wrapText="1"/>
    </xf>
    <xf numFmtId="3" fontId="10" fillId="0" borderId="2" xfId="0" applyNumberFormat="1" applyFont="1" applyBorder="1" applyAlignment="1">
      <alignment wrapText="1"/>
    </xf>
    <xf numFmtId="4" fontId="11" fillId="0" borderId="0" xfId="0" applyNumberFormat="1" applyFont="1" applyAlignment="1">
      <alignment horizontal="right"/>
    </xf>
    <xf numFmtId="3" fontId="10" fillId="0" borderId="0" xfId="0" applyNumberFormat="1" applyFont="1"/>
    <xf numFmtId="166" fontId="11" fillId="0" borderId="0" xfId="0" applyNumberFormat="1" applyFont="1"/>
    <xf numFmtId="3" fontId="10" fillId="0" borderId="4" xfId="0" applyNumberFormat="1" applyFont="1" applyBorder="1" applyAlignment="1">
      <alignment wrapText="1"/>
    </xf>
    <xf numFmtId="165" fontId="10" fillId="0" borderId="4" xfId="1" applyNumberFormat="1" applyFont="1" applyFill="1" applyBorder="1" applyAlignment="1">
      <alignment horizontal="right" wrapText="1"/>
    </xf>
    <xf numFmtId="0" fontId="10" fillId="0" borderId="4" xfId="0" applyFont="1" applyBorder="1" applyAlignment="1">
      <alignment wrapText="1"/>
    </xf>
    <xf numFmtId="0" fontId="11" fillId="0" borderId="4" xfId="0" applyFont="1" applyBorder="1"/>
    <xf numFmtId="166" fontId="11" fillId="0" borderId="2" xfId="1" applyNumberFormat="1" applyFont="1" applyFill="1" applyBorder="1" applyAlignment="1">
      <alignment horizontal="right" vertical="center" wrapText="1"/>
    </xf>
    <xf numFmtId="0" fontId="10" fillId="0" borderId="2" xfId="0" applyFont="1" applyBorder="1"/>
    <xf numFmtId="165" fontId="10" fillId="0" borderId="2" xfId="1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/>
    </xf>
    <xf numFmtId="0" fontId="10" fillId="0" borderId="3" xfId="0" applyFont="1" applyBorder="1"/>
    <xf numFmtId="3" fontId="15" fillId="0" borderId="3" xfId="0" applyNumberFormat="1" applyFont="1" applyBorder="1" applyAlignment="1">
      <alignment horizontal="right"/>
    </xf>
    <xf numFmtId="3" fontId="19" fillId="0" borderId="0" xfId="0" applyNumberFormat="1" applyFont="1"/>
    <xf numFmtId="169" fontId="11" fillId="0" borderId="0" xfId="0" applyNumberFormat="1" applyFont="1"/>
    <xf numFmtId="165" fontId="10" fillId="0" borderId="0" xfId="0" applyNumberFormat="1" applyFont="1"/>
    <xf numFmtId="167" fontId="10" fillId="0" borderId="11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167" fontId="15" fillId="0" borderId="6" xfId="0" applyNumberFormat="1" applyFont="1" applyBorder="1" applyAlignment="1">
      <alignment vertical="top" wrapText="1"/>
    </xf>
    <xf numFmtId="165" fontId="15" fillId="0" borderId="6" xfId="1" applyNumberFormat="1" applyFont="1" applyFill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1" fillId="0" borderId="6" xfId="0" quotePrefix="1" applyFont="1" applyBorder="1" applyAlignment="1">
      <alignment vertical="top" wrapText="1"/>
    </xf>
    <xf numFmtId="165" fontId="16" fillId="0" borderId="0" xfId="1" applyNumberFormat="1" applyFont="1" applyFill="1" applyAlignment="1">
      <alignment vertical="center" wrapText="1"/>
    </xf>
    <xf numFmtId="165" fontId="15" fillId="0" borderId="11" xfId="1" applyNumberFormat="1" applyFont="1" applyFill="1" applyBorder="1" applyAlignment="1">
      <alignment vertical="center" wrapText="1"/>
    </xf>
    <xf numFmtId="167" fontId="16" fillId="0" borderId="6" xfId="0" applyNumberFormat="1" applyFont="1" applyBorder="1" applyAlignment="1">
      <alignment vertical="top" wrapText="1"/>
    </xf>
    <xf numFmtId="167" fontId="16" fillId="0" borderId="5" xfId="0" applyNumberFormat="1" applyFont="1" applyBorder="1" applyAlignment="1">
      <alignment vertical="top" wrapText="1"/>
    </xf>
    <xf numFmtId="165" fontId="16" fillId="0" borderId="6" xfId="1" applyNumberFormat="1" applyFont="1" applyFill="1" applyBorder="1" applyAlignment="1">
      <alignment vertical="center" wrapText="1"/>
    </xf>
    <xf numFmtId="0" fontId="11" fillId="0" borderId="0" xfId="0" applyFont="1" applyAlignment="1">
      <alignment vertical="top" wrapText="1"/>
    </xf>
    <xf numFmtId="165" fontId="11" fillId="0" borderId="0" xfId="0" applyNumberFormat="1" applyFont="1" applyAlignment="1">
      <alignment vertical="top" wrapText="1"/>
    </xf>
    <xf numFmtId="166" fontId="16" fillId="0" borderId="6" xfId="1" applyNumberFormat="1" applyFont="1" applyFill="1" applyBorder="1" applyAlignment="1">
      <alignment vertical="center" wrapText="1"/>
    </xf>
    <xf numFmtId="167" fontId="16" fillId="0" borderId="6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vertical="top" wrapText="1"/>
    </xf>
    <xf numFmtId="167" fontId="19" fillId="0" borderId="0" xfId="0" applyNumberFormat="1" applyFont="1"/>
    <xf numFmtId="167" fontId="11" fillId="0" borderId="0" xfId="0" applyNumberFormat="1" applyFont="1"/>
    <xf numFmtId="0" fontId="10" fillId="0" borderId="0" xfId="2" applyFont="1" applyAlignment="1">
      <alignment horizontal="left" indent="4"/>
    </xf>
    <xf numFmtId="0" fontId="15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167" fontId="10" fillId="0" borderId="5" xfId="0" applyNumberFormat="1" applyFont="1" applyBorder="1" applyAlignment="1">
      <alignment horizontal="center" vertical="center" wrapText="1"/>
    </xf>
    <xf numFmtId="167" fontId="10" fillId="0" borderId="7" xfId="0" applyNumberFormat="1" applyFont="1" applyBorder="1" applyAlignment="1">
      <alignment horizontal="center" vertical="center" wrapText="1"/>
    </xf>
    <xf numFmtId="167" fontId="10" fillId="0" borderId="11" xfId="0" applyNumberFormat="1" applyFont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center" vertical="top" wrapText="1"/>
    </xf>
    <xf numFmtId="167" fontId="10" fillId="0" borderId="11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</cellStyles>
  <dxfs count="0"/>
  <tableStyles count="0" defaultTableStyle="TableStyleMedium2" defaultPivotStyle="PivotStyleLight16"/>
  <colors>
    <mruColors>
      <color rgb="FF009E47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ЯНВАРЬ"/>
      <sheetName val="t0_name"/>
      <sheetName val="П"/>
      <sheetName val="EQUIPMENT"/>
      <sheetName val="Synthèse"/>
      <sheetName val="Баланс"/>
      <sheetName val="GAAP TB 30.09.01  detail p&amp;l"/>
      <sheetName val="Dati base"/>
      <sheetName val="Overall Table"/>
      <sheetName val="Production costs"/>
      <sheetName val="TSR ranking and vest calcs"/>
      <sheetName val="Keys"/>
      <sheetName val="gaeshpetco"/>
      <sheetName val="8"/>
      <sheetName val="BS"/>
      <sheetName val="IS"/>
      <sheetName val="name"/>
      <sheetName val="Group Materiality"/>
      <sheetName val="Factors"/>
      <sheetName val="Cash CCI Detail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Criteria"/>
      <sheetName val="Lookup"/>
      <sheetName val="PARAM"/>
      <sheetName val="стр.245 (2)"/>
      <sheetName val="Grouplist"/>
      <sheetName val="DRILL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  <sheetName val="FS-97"/>
      <sheetName val="31.12.03"/>
      <sheetName val="Deferred tax liability (asset)"/>
      <sheetName val="258-259"/>
      <sheetName val="Variables"/>
      <sheetName val="Hidden"/>
      <sheetName val="Data"/>
      <sheetName val="6674-первонач"/>
      <sheetName val="протокол_простой"/>
      <sheetName val="2508-01_новый.xls"/>
      <sheetName val="Assumption Deck"/>
      <sheetName val="Overview"/>
      <sheetName val="FX"/>
      <sheetName val="Category"/>
      <sheetName val="Cognos_Mapping"/>
      <sheetName val="calc"/>
      <sheetName val="GLC_ratios_Jun"/>
      <sheetName val="\\Box\Docs\Documents and Settin"/>
      <sheetName val="2508-01_%D0%BD%D0%BE%D0%B2%D1%8"/>
      <sheetName val="ШК"/>
      <sheetName val="Курс валют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6"/>
  <sheetViews>
    <sheetView showGridLines="0" workbookViewId="0">
      <pane xSplit="5" ySplit="5" topLeftCell="G39" activePane="bottomRight" state="frozen"/>
      <selection pane="topRight" activeCell="F1" sqref="F1"/>
      <selection pane="bottomLeft" activeCell="A8" sqref="A8"/>
      <selection pane="bottomRight" activeCell="I11" sqref="I11"/>
    </sheetView>
  </sheetViews>
  <sheetFormatPr defaultRowHeight="16.5" x14ac:dyDescent="0.3"/>
  <cols>
    <col min="1" max="1" width="4" style="1" customWidth="1"/>
    <col min="2" max="2" width="55.85546875" style="83" customWidth="1"/>
    <col min="3" max="3" width="11.7109375" style="84" customWidth="1"/>
    <col min="4" max="4" width="17.85546875" style="83" customWidth="1"/>
    <col min="5" max="5" width="18.28515625" style="83" customWidth="1"/>
    <col min="6" max="6" width="9.140625" style="1"/>
    <col min="7" max="22" width="25.5703125" style="1" customWidth="1"/>
    <col min="23" max="16384" width="9.140625" style="1"/>
  </cols>
  <sheetData>
    <row r="1" spans="2:7" x14ac:dyDescent="0.3">
      <c r="B1" s="20" t="s">
        <v>0</v>
      </c>
      <c r="C1" s="51"/>
      <c r="D1" s="21"/>
      <c r="E1" s="21"/>
    </row>
    <row r="2" spans="2:7" ht="15" customHeight="1" x14ac:dyDescent="0.3">
      <c r="B2" s="144" t="s">
        <v>154</v>
      </c>
      <c r="C2" s="144"/>
      <c r="D2" s="144"/>
      <c r="E2" s="144"/>
    </row>
    <row r="3" spans="2:7" x14ac:dyDescent="0.3">
      <c r="B3" s="144"/>
      <c r="C3" s="144"/>
      <c r="D3" s="144"/>
      <c r="E3" s="144"/>
    </row>
    <row r="4" spans="2:7" x14ac:dyDescent="0.3">
      <c r="B4" s="20"/>
      <c r="C4" s="51"/>
      <c r="D4" s="21"/>
      <c r="E4" s="21"/>
    </row>
    <row r="5" spans="2:7" ht="30" x14ac:dyDescent="0.3">
      <c r="B5" s="63" t="s">
        <v>1</v>
      </c>
      <c r="C5" s="64" t="s">
        <v>2</v>
      </c>
      <c r="D5" s="64" t="s">
        <v>133</v>
      </c>
      <c r="E5" s="64" t="s">
        <v>134</v>
      </c>
    </row>
    <row r="6" spans="2:7" x14ac:dyDescent="0.3">
      <c r="B6" s="21"/>
      <c r="C6" s="52"/>
      <c r="D6" s="24"/>
      <c r="E6" s="65"/>
    </row>
    <row r="7" spans="2:7" x14ac:dyDescent="0.3">
      <c r="B7" s="47" t="s">
        <v>3</v>
      </c>
      <c r="C7" s="61"/>
      <c r="D7" s="24"/>
      <c r="E7" s="65"/>
    </row>
    <row r="8" spans="2:7" x14ac:dyDescent="0.3">
      <c r="B8" s="47" t="s">
        <v>4</v>
      </c>
      <c r="C8" s="61"/>
      <c r="D8" s="24"/>
      <c r="E8" s="65"/>
    </row>
    <row r="9" spans="2:7" x14ac:dyDescent="0.3">
      <c r="B9" s="21" t="s">
        <v>5</v>
      </c>
      <c r="C9" s="52">
        <v>6</v>
      </c>
      <c r="D9" s="25">
        <v>43005735</v>
      </c>
      <c r="E9" s="25">
        <v>44331178</v>
      </c>
    </row>
    <row r="10" spans="2:7" x14ac:dyDescent="0.3">
      <c r="B10" s="21" t="s">
        <v>6</v>
      </c>
      <c r="C10" s="52">
        <v>8</v>
      </c>
      <c r="D10" s="25">
        <v>1898942</v>
      </c>
      <c r="E10" s="25">
        <v>1644563</v>
      </c>
    </row>
    <row r="11" spans="2:7" x14ac:dyDescent="0.3">
      <c r="B11" s="21" t="s">
        <v>7</v>
      </c>
      <c r="C11" s="52">
        <v>7</v>
      </c>
      <c r="D11" s="25">
        <v>162179</v>
      </c>
      <c r="E11" s="25">
        <v>135082</v>
      </c>
    </row>
    <row r="12" spans="2:7" x14ac:dyDescent="0.3">
      <c r="B12" s="21" t="s">
        <v>138</v>
      </c>
      <c r="C12" s="52"/>
      <c r="D12" s="25">
        <v>857167</v>
      </c>
      <c r="E12" s="25">
        <v>857808</v>
      </c>
    </row>
    <row r="13" spans="2:7" x14ac:dyDescent="0.3">
      <c r="B13" s="26" t="s">
        <v>8</v>
      </c>
      <c r="C13" s="53"/>
      <c r="D13" s="27">
        <v>973234</v>
      </c>
      <c r="E13" s="27">
        <v>218954</v>
      </c>
      <c r="G13" s="66"/>
    </row>
    <row r="14" spans="2:7" x14ac:dyDescent="0.3">
      <c r="B14" s="32" t="s">
        <v>9</v>
      </c>
      <c r="C14" s="55"/>
      <c r="D14" s="67">
        <f>SUM(D9:D13)</f>
        <v>46897257</v>
      </c>
      <c r="E14" s="67">
        <f>SUM(E9:E13)</f>
        <v>47187585</v>
      </c>
    </row>
    <row r="15" spans="2:7" x14ac:dyDescent="0.3">
      <c r="B15" s="21"/>
      <c r="C15" s="52"/>
      <c r="D15" s="24"/>
      <c r="E15" s="24"/>
    </row>
    <row r="16" spans="2:7" x14ac:dyDescent="0.3">
      <c r="B16" s="47" t="s">
        <v>10</v>
      </c>
      <c r="C16" s="61"/>
      <c r="D16" s="24"/>
      <c r="E16" s="24"/>
    </row>
    <row r="17" spans="2:8" x14ac:dyDescent="0.3">
      <c r="B17" s="21" t="s">
        <v>11</v>
      </c>
      <c r="C17" s="52">
        <v>9</v>
      </c>
      <c r="D17" s="68">
        <v>31115272</v>
      </c>
      <c r="E17" s="25">
        <v>29292911</v>
      </c>
    </row>
    <row r="18" spans="2:8" x14ac:dyDescent="0.3">
      <c r="B18" s="21" t="s">
        <v>6</v>
      </c>
      <c r="C18" s="52">
        <v>8</v>
      </c>
      <c r="D18" s="25">
        <v>172375</v>
      </c>
      <c r="E18" s="25">
        <v>1491936</v>
      </c>
    </row>
    <row r="19" spans="2:8" x14ac:dyDescent="0.3">
      <c r="B19" s="69" t="s">
        <v>12</v>
      </c>
      <c r="C19" s="70">
        <v>10</v>
      </c>
      <c r="D19" s="25">
        <v>14619227</v>
      </c>
      <c r="E19" s="25">
        <v>10184117</v>
      </c>
    </row>
    <row r="20" spans="2:8" x14ac:dyDescent="0.3">
      <c r="B20" s="69" t="s">
        <v>13</v>
      </c>
      <c r="C20" s="70"/>
      <c r="D20" s="25">
        <v>529466</v>
      </c>
      <c r="E20" s="25">
        <v>280087</v>
      </c>
    </row>
    <row r="21" spans="2:8" x14ac:dyDescent="0.3">
      <c r="B21" s="21" t="s">
        <v>14</v>
      </c>
      <c r="C21" s="52">
        <v>11</v>
      </c>
      <c r="D21" s="25">
        <v>1022999</v>
      </c>
      <c r="E21" s="25">
        <v>2330778</v>
      </c>
    </row>
    <row r="22" spans="2:8" x14ac:dyDescent="0.3">
      <c r="B22" s="26" t="s">
        <v>15</v>
      </c>
      <c r="C22" s="53"/>
      <c r="D22" s="27">
        <v>0</v>
      </c>
      <c r="E22" s="27">
        <v>38514</v>
      </c>
    </row>
    <row r="23" spans="2:8" x14ac:dyDescent="0.3">
      <c r="B23" s="32" t="s">
        <v>16</v>
      </c>
      <c r="C23" s="55"/>
      <c r="D23" s="67">
        <f>SUM(D17:D22)</f>
        <v>47459339</v>
      </c>
      <c r="E23" s="67">
        <f>SUM(E17:E22)</f>
        <v>43618343</v>
      </c>
    </row>
    <row r="24" spans="2:8" ht="17.25" thickBot="1" x14ac:dyDescent="0.35">
      <c r="B24" s="28" t="s">
        <v>17</v>
      </c>
      <c r="C24" s="54"/>
      <c r="D24" s="29">
        <f>D23+D14</f>
        <v>94356596</v>
      </c>
      <c r="E24" s="29">
        <f>E23+E14</f>
        <v>90805928</v>
      </c>
    </row>
    <row r="25" spans="2:8" x14ac:dyDescent="0.3">
      <c r="B25" s="21"/>
      <c r="C25" s="52"/>
      <c r="D25" s="24"/>
      <c r="E25" s="24"/>
    </row>
    <row r="26" spans="2:8" x14ac:dyDescent="0.3">
      <c r="B26" s="47" t="s">
        <v>18</v>
      </c>
      <c r="C26" s="61"/>
      <c r="D26" s="71"/>
      <c r="E26" s="71"/>
    </row>
    <row r="27" spans="2:8" x14ac:dyDescent="0.3">
      <c r="B27" s="21" t="s">
        <v>19</v>
      </c>
      <c r="C27" s="52">
        <v>5</v>
      </c>
      <c r="D27" s="23">
        <v>14254483</v>
      </c>
      <c r="E27" s="23">
        <v>14254483</v>
      </c>
    </row>
    <row r="28" spans="2:8" x14ac:dyDescent="0.3">
      <c r="B28" s="21" t="s">
        <v>20</v>
      </c>
      <c r="C28" s="52">
        <v>5</v>
      </c>
      <c r="D28" s="30">
        <v>-35700</v>
      </c>
      <c r="E28" s="30">
        <v>-35700</v>
      </c>
    </row>
    <row r="29" spans="2:8" x14ac:dyDescent="0.3">
      <c r="B29" s="21" t="s">
        <v>21</v>
      </c>
      <c r="C29" s="52">
        <v>5</v>
      </c>
      <c r="D29" s="23">
        <v>13064251</v>
      </c>
      <c r="E29" s="23">
        <v>14495720</v>
      </c>
      <c r="G29" s="7"/>
    </row>
    <row r="30" spans="2:8" x14ac:dyDescent="0.3">
      <c r="B30" s="26" t="s">
        <v>22</v>
      </c>
      <c r="C30" s="53">
        <v>5</v>
      </c>
      <c r="D30" s="27">
        <v>-8286343</v>
      </c>
      <c r="E30" s="27">
        <v>-11906018</v>
      </c>
      <c r="G30" s="66"/>
    </row>
    <row r="31" spans="2:8" x14ac:dyDescent="0.3">
      <c r="B31" s="72" t="s">
        <v>23</v>
      </c>
      <c r="C31" s="73"/>
      <c r="D31" s="38">
        <f>SUM(D27:D30)</f>
        <v>18996691</v>
      </c>
      <c r="E31" s="74">
        <f>SUM(E25:E30)</f>
        <v>16808485</v>
      </c>
      <c r="H31" s="66"/>
    </row>
    <row r="32" spans="2:8" x14ac:dyDescent="0.3">
      <c r="B32" s="32" t="s">
        <v>24</v>
      </c>
      <c r="C32" s="55"/>
      <c r="D32" s="75">
        <v>2801659</v>
      </c>
      <c r="E32" s="75">
        <v>2358217</v>
      </c>
      <c r="G32" s="76"/>
      <c r="H32" s="66"/>
    </row>
    <row r="33" spans="2:8" ht="17.25" thickBot="1" x14ac:dyDescent="0.35">
      <c r="B33" s="28" t="s">
        <v>25</v>
      </c>
      <c r="C33" s="54"/>
      <c r="D33" s="29">
        <f>SUM(D31:D32)</f>
        <v>21798350</v>
      </c>
      <c r="E33" s="29">
        <f>SUM(E31:E32)</f>
        <v>19166702</v>
      </c>
      <c r="G33" s="76"/>
      <c r="H33" s="66"/>
    </row>
    <row r="34" spans="2:8" x14ac:dyDescent="0.3">
      <c r="B34" s="21"/>
      <c r="C34" s="52"/>
      <c r="D34" s="71"/>
      <c r="E34" s="71"/>
    </row>
    <row r="35" spans="2:8" x14ac:dyDescent="0.3">
      <c r="B35" s="47" t="s">
        <v>26</v>
      </c>
      <c r="C35" s="61"/>
      <c r="D35" s="24"/>
      <c r="E35" s="24"/>
    </row>
    <row r="36" spans="2:8" x14ac:dyDescent="0.3">
      <c r="B36" s="47" t="s">
        <v>27</v>
      </c>
      <c r="C36" s="61"/>
      <c r="D36" s="24"/>
      <c r="E36" s="24"/>
    </row>
    <row r="37" spans="2:8" x14ac:dyDescent="0.3">
      <c r="B37" s="21" t="s">
        <v>28</v>
      </c>
      <c r="C37" s="52"/>
      <c r="D37" s="25">
        <v>5865121</v>
      </c>
      <c r="E37" s="25">
        <v>5865121</v>
      </c>
    </row>
    <row r="38" spans="2:8" x14ac:dyDescent="0.3">
      <c r="B38" s="21" t="s">
        <v>29</v>
      </c>
      <c r="C38" s="52">
        <v>12</v>
      </c>
      <c r="D38" s="25">
        <v>25251855</v>
      </c>
      <c r="E38" s="25">
        <v>24390787</v>
      </c>
    </row>
    <row r="39" spans="2:8" x14ac:dyDescent="0.3">
      <c r="B39" s="21" t="s">
        <v>30</v>
      </c>
      <c r="C39" s="52"/>
      <c r="D39" s="25">
        <v>24193244</v>
      </c>
      <c r="E39" s="25">
        <v>23694693</v>
      </c>
    </row>
    <row r="40" spans="2:8" x14ac:dyDescent="0.3">
      <c r="B40" s="21" t="s">
        <v>31</v>
      </c>
      <c r="C40" s="52"/>
      <c r="D40" s="30">
        <v>901863</v>
      </c>
      <c r="E40" s="30">
        <v>762373</v>
      </c>
    </row>
    <row r="41" spans="2:8" x14ac:dyDescent="0.3">
      <c r="B41" s="26" t="s">
        <v>32</v>
      </c>
      <c r="C41" s="53"/>
      <c r="D41" s="27">
        <v>8062</v>
      </c>
      <c r="E41" s="27">
        <v>8062</v>
      </c>
    </row>
    <row r="42" spans="2:8" x14ac:dyDescent="0.3">
      <c r="B42" s="32" t="s">
        <v>33</v>
      </c>
      <c r="C42" s="55"/>
      <c r="D42" s="67">
        <f>SUM(D37:D41)</f>
        <v>56220145</v>
      </c>
      <c r="E42" s="67">
        <f>SUM(E37:E41)</f>
        <v>54721036</v>
      </c>
    </row>
    <row r="43" spans="2:8" x14ac:dyDescent="0.3">
      <c r="B43" s="21"/>
      <c r="C43" s="52"/>
      <c r="D43" s="24"/>
      <c r="E43" s="24"/>
    </row>
    <row r="44" spans="2:8" x14ac:dyDescent="0.3">
      <c r="B44" s="47" t="s">
        <v>34</v>
      </c>
      <c r="C44" s="61"/>
      <c r="D44" s="24"/>
      <c r="E44" s="24"/>
    </row>
    <row r="45" spans="2:8" x14ac:dyDescent="0.3">
      <c r="B45" s="21" t="s">
        <v>29</v>
      </c>
      <c r="C45" s="52">
        <v>12</v>
      </c>
      <c r="D45" s="25">
        <v>370017</v>
      </c>
      <c r="E45" s="25">
        <v>4193457</v>
      </c>
    </row>
    <row r="46" spans="2:8" x14ac:dyDescent="0.3">
      <c r="B46" s="21" t="s">
        <v>30</v>
      </c>
      <c r="C46" s="52"/>
      <c r="D46" s="25">
        <v>3272783</v>
      </c>
      <c r="E46" s="25">
        <v>3281885</v>
      </c>
    </row>
    <row r="47" spans="2:8" x14ac:dyDescent="0.3">
      <c r="B47" s="21" t="s">
        <v>28</v>
      </c>
      <c r="C47" s="52"/>
      <c r="D47" s="25">
        <v>0</v>
      </c>
      <c r="E47" s="25">
        <v>994000</v>
      </c>
    </row>
    <row r="48" spans="2:8" x14ac:dyDescent="0.3">
      <c r="B48" s="21" t="s">
        <v>35</v>
      </c>
      <c r="C48" s="52"/>
      <c r="D48" s="30">
        <v>0</v>
      </c>
      <c r="E48" s="25">
        <v>518467</v>
      </c>
    </row>
    <row r="49" spans="2:7" x14ac:dyDescent="0.3">
      <c r="B49" s="21" t="s">
        <v>150</v>
      </c>
      <c r="C49" s="52"/>
      <c r="D49" s="30">
        <v>0</v>
      </c>
      <c r="E49" s="25">
        <v>565018</v>
      </c>
    </row>
    <row r="50" spans="2:7" x14ac:dyDescent="0.3">
      <c r="B50" s="26" t="s">
        <v>32</v>
      </c>
      <c r="C50" s="53">
        <v>13</v>
      </c>
      <c r="D50" s="27">
        <v>12695301</v>
      </c>
      <c r="E50" s="27">
        <v>7365363</v>
      </c>
      <c r="G50" s="66"/>
    </row>
    <row r="51" spans="2:7" x14ac:dyDescent="0.3">
      <c r="B51" s="32" t="s">
        <v>36</v>
      </c>
      <c r="C51" s="55"/>
      <c r="D51" s="67">
        <f>SUM(D45:D50)</f>
        <v>16338101</v>
      </c>
      <c r="E51" s="67">
        <f>SUM(E45:E50)</f>
        <v>16918190</v>
      </c>
    </row>
    <row r="52" spans="2:7" ht="17.25" thickBot="1" x14ac:dyDescent="0.35">
      <c r="B52" s="28" t="s">
        <v>37</v>
      </c>
      <c r="C52" s="54"/>
      <c r="D52" s="29">
        <f>D51+D42</f>
        <v>72558246</v>
      </c>
      <c r="E52" s="29">
        <f>E51+E42</f>
        <v>71639226</v>
      </c>
    </row>
    <row r="53" spans="2:7" ht="17.25" thickBot="1" x14ac:dyDescent="0.35">
      <c r="B53" s="28" t="s">
        <v>38</v>
      </c>
      <c r="C53" s="54"/>
      <c r="D53" s="77">
        <f>D52+D33</f>
        <v>94356596</v>
      </c>
      <c r="E53" s="77">
        <f>E52+E33</f>
        <v>90805928</v>
      </c>
    </row>
    <row r="55" spans="2:7" x14ac:dyDescent="0.3">
      <c r="B55" s="21" t="s">
        <v>39</v>
      </c>
      <c r="C55" s="52">
        <v>21</v>
      </c>
      <c r="D55" s="78">
        <f>'Расчет по акциям'!D10</f>
        <v>584.90212450840602</v>
      </c>
      <c r="E55" s="78">
        <f>'Расчет по акциям'!E10</f>
        <v>411.01697885599367</v>
      </c>
    </row>
    <row r="56" spans="2:7" ht="30.75" thickBot="1" x14ac:dyDescent="0.35">
      <c r="B56" s="79" t="s">
        <v>40</v>
      </c>
      <c r="C56" s="80"/>
      <c r="D56" s="81">
        <f>'Расчет по акциям'!D21</f>
        <v>12938.108621795471</v>
      </c>
      <c r="E56" s="81">
        <f>'Расчет по акциям'!E21</f>
        <v>13624.356125173203</v>
      </c>
    </row>
    <row r="57" spans="2:7" x14ac:dyDescent="0.3">
      <c r="B57" s="21"/>
      <c r="C57" s="52"/>
      <c r="D57" s="82"/>
      <c r="E57" s="48"/>
    </row>
    <row r="58" spans="2:7" x14ac:dyDescent="0.3">
      <c r="B58" s="44" t="s">
        <v>151</v>
      </c>
      <c r="C58" s="61"/>
      <c r="D58" s="143" t="s">
        <v>152</v>
      </c>
      <c r="E58" s="143"/>
    </row>
    <row r="59" spans="2:7" x14ac:dyDescent="0.3">
      <c r="B59" s="44"/>
      <c r="C59" s="61"/>
      <c r="D59" s="21"/>
      <c r="E59" s="47"/>
    </row>
    <row r="60" spans="2:7" x14ac:dyDescent="0.3">
      <c r="B60" s="44" t="s">
        <v>41</v>
      </c>
      <c r="C60" s="61"/>
      <c r="D60" s="143" t="s">
        <v>42</v>
      </c>
      <c r="E60" s="143"/>
    </row>
    <row r="61" spans="2:7" x14ac:dyDescent="0.3">
      <c r="B61" s="47" t="s">
        <v>43</v>
      </c>
      <c r="C61" s="61"/>
      <c r="D61" s="21"/>
      <c r="E61" s="48"/>
    </row>
    <row r="62" spans="2:7" x14ac:dyDescent="0.3">
      <c r="B62" s="49">
        <v>44788</v>
      </c>
      <c r="C62" s="61"/>
      <c r="D62" s="21"/>
      <c r="E62" s="21"/>
    </row>
    <row r="64" spans="2:7" hidden="1" x14ac:dyDescent="0.3">
      <c r="D64" s="85">
        <f>D24-D53</f>
        <v>0</v>
      </c>
      <c r="E64" s="85">
        <f>E24-E53</f>
        <v>0</v>
      </c>
    </row>
    <row r="65" spans="2:5" hidden="1" x14ac:dyDescent="0.3"/>
    <row r="66" spans="2:5" x14ac:dyDescent="0.3">
      <c r="B66" s="86"/>
      <c r="C66" s="87"/>
      <c r="D66" s="88"/>
      <c r="E66" s="88"/>
    </row>
  </sheetData>
  <mergeCells count="3">
    <mergeCell ref="D60:E60"/>
    <mergeCell ref="D58:E58"/>
    <mergeCell ref="B2:E3"/>
  </mergeCells>
  <pageMargins left="0.98425196850393704" right="0.19685039370078741" top="0.39370078740157483" bottom="0.19685039370078741" header="0" footer="0"/>
  <pageSetup paperSize="9" scale="7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3"/>
  <sheetViews>
    <sheetView showGridLines="0" workbookViewId="0">
      <pane xSplit="5" ySplit="6" topLeftCell="F19" activePane="bottomRight" state="frozen"/>
      <selection pane="topRight" activeCell="E1" sqref="E1"/>
      <selection pane="bottomLeft" activeCell="A7" sqref="A7"/>
      <selection pane="bottomRight" activeCell="D21" sqref="D21"/>
    </sheetView>
  </sheetViews>
  <sheetFormatPr defaultColWidth="9.140625" defaultRowHeight="15" x14ac:dyDescent="0.3"/>
  <cols>
    <col min="1" max="1" width="3.85546875" style="22" customWidth="1"/>
    <col min="2" max="2" width="41.140625" style="50" customWidth="1"/>
    <col min="3" max="3" width="8.7109375" style="62" customWidth="1"/>
    <col min="4" max="4" width="22.28515625" style="50" customWidth="1"/>
    <col min="5" max="5" width="21" style="50" customWidth="1"/>
    <col min="6" max="6" width="9.140625" style="22"/>
    <col min="7" max="7" width="27" style="22" customWidth="1"/>
    <col min="8" max="16384" width="9.140625" style="22"/>
  </cols>
  <sheetData>
    <row r="1" spans="2:5" x14ac:dyDescent="0.3">
      <c r="B1" s="20" t="s">
        <v>0</v>
      </c>
      <c r="C1" s="51"/>
      <c r="D1" s="21"/>
      <c r="E1" s="21"/>
    </row>
    <row r="2" spans="2:5" ht="15" customHeight="1" x14ac:dyDescent="0.3">
      <c r="B2" s="145" t="s">
        <v>158</v>
      </c>
      <c r="C2" s="145"/>
      <c r="D2" s="145"/>
      <c r="E2" s="145"/>
    </row>
    <row r="3" spans="2:5" ht="15" customHeight="1" x14ac:dyDescent="0.3">
      <c r="B3" s="145"/>
      <c r="C3" s="145"/>
      <c r="D3" s="145"/>
      <c r="E3" s="145"/>
    </row>
    <row r="4" spans="2:5" x14ac:dyDescent="0.3">
      <c r="B4" s="21"/>
      <c r="C4" s="52"/>
      <c r="D4" s="21"/>
      <c r="E4" s="21"/>
    </row>
    <row r="5" spans="2:5" ht="13.5" customHeight="1" x14ac:dyDescent="0.3">
      <c r="B5" s="146" t="s">
        <v>1</v>
      </c>
      <c r="C5" s="148" t="s">
        <v>2</v>
      </c>
      <c r="D5" s="148" t="s">
        <v>139</v>
      </c>
      <c r="E5" s="148" t="s">
        <v>140</v>
      </c>
    </row>
    <row r="6" spans="2:5" ht="14.25" customHeight="1" thickBot="1" x14ac:dyDescent="0.35">
      <c r="B6" s="147"/>
      <c r="C6" s="149"/>
      <c r="D6" s="149"/>
      <c r="E6" s="149"/>
    </row>
    <row r="7" spans="2:5" ht="9" customHeight="1" x14ac:dyDescent="0.3">
      <c r="B7" s="21"/>
      <c r="C7" s="52"/>
      <c r="D7" s="23"/>
      <c r="E7" s="24"/>
    </row>
    <row r="8" spans="2:5" x14ac:dyDescent="0.3">
      <c r="B8" s="21" t="s">
        <v>44</v>
      </c>
      <c r="C8" s="52">
        <v>14</v>
      </c>
      <c r="D8" s="23">
        <v>24587482</v>
      </c>
      <c r="E8" s="23">
        <v>17624148</v>
      </c>
    </row>
    <row r="9" spans="2:5" x14ac:dyDescent="0.3">
      <c r="B9" s="21" t="s">
        <v>45</v>
      </c>
      <c r="C9" s="52"/>
      <c r="D9" s="25"/>
      <c r="E9" s="25">
        <v>430</v>
      </c>
    </row>
    <row r="10" spans="2:5" x14ac:dyDescent="0.3">
      <c r="B10" s="26" t="s">
        <v>46</v>
      </c>
      <c r="C10" s="53">
        <v>15</v>
      </c>
      <c r="D10" s="27">
        <v>-18808553</v>
      </c>
      <c r="E10" s="27">
        <v>-13900708</v>
      </c>
    </row>
    <row r="11" spans="2:5" x14ac:dyDescent="0.3">
      <c r="B11" s="21"/>
      <c r="C11" s="52"/>
      <c r="D11" s="24"/>
      <c r="E11" s="24"/>
    </row>
    <row r="12" spans="2:5" ht="15.75" thickBot="1" x14ac:dyDescent="0.35">
      <c r="B12" s="28" t="s">
        <v>47</v>
      </c>
      <c r="C12" s="54"/>
      <c r="D12" s="29">
        <f>SUM(D8:D10)</f>
        <v>5778929</v>
      </c>
      <c r="E12" s="29">
        <f>SUM(E8:E10)</f>
        <v>3723870</v>
      </c>
    </row>
    <row r="13" spans="2:5" x14ac:dyDescent="0.3">
      <c r="B13" s="21"/>
      <c r="C13" s="52"/>
      <c r="D13" s="24"/>
      <c r="E13" s="24"/>
    </row>
    <row r="14" spans="2:5" x14ac:dyDescent="0.3">
      <c r="B14" s="21" t="s">
        <v>48</v>
      </c>
      <c r="C14" s="52"/>
      <c r="D14" s="23">
        <v>1882446</v>
      </c>
      <c r="E14" s="23">
        <v>1499488</v>
      </c>
    </row>
    <row r="15" spans="2:5" x14ac:dyDescent="0.3">
      <c r="B15" s="21" t="s">
        <v>49</v>
      </c>
      <c r="C15" s="52">
        <v>17</v>
      </c>
      <c r="D15" s="23">
        <v>405509</v>
      </c>
      <c r="E15" s="23">
        <v>332970</v>
      </c>
    </row>
    <row r="16" spans="2:5" x14ac:dyDescent="0.3">
      <c r="B16" s="21" t="s">
        <v>50</v>
      </c>
      <c r="C16" s="52">
        <v>16</v>
      </c>
      <c r="D16" s="30">
        <v>-1698331</v>
      </c>
      <c r="E16" s="30">
        <v>-1677849</v>
      </c>
    </row>
    <row r="17" spans="2:5" x14ac:dyDescent="0.3">
      <c r="B17" s="21" t="s">
        <v>51</v>
      </c>
      <c r="C17" s="52"/>
      <c r="D17" s="30">
        <v>-2136186</v>
      </c>
      <c r="E17" s="30">
        <v>-578264</v>
      </c>
    </row>
    <row r="18" spans="2:5" x14ac:dyDescent="0.3">
      <c r="B18" s="26" t="s">
        <v>52</v>
      </c>
      <c r="C18" s="53">
        <v>18</v>
      </c>
      <c r="D18" s="27">
        <v>-838541</v>
      </c>
      <c r="E18" s="27">
        <v>-484527</v>
      </c>
    </row>
    <row r="19" spans="2:5" x14ac:dyDescent="0.3">
      <c r="B19" s="21"/>
      <c r="C19" s="52"/>
      <c r="D19" s="24"/>
      <c r="E19" s="24"/>
    </row>
    <row r="20" spans="2:5" ht="15.75" thickBot="1" x14ac:dyDescent="0.35">
      <c r="B20" s="28" t="s">
        <v>53</v>
      </c>
      <c r="C20" s="54"/>
      <c r="D20" s="29">
        <f>SUM(D12:D18)</f>
        <v>3393826</v>
      </c>
      <c r="E20" s="29">
        <f>SUM(E12:E18)</f>
        <v>2815688</v>
      </c>
    </row>
    <row r="21" spans="2:5" x14ac:dyDescent="0.3">
      <c r="B21" s="21"/>
      <c r="C21" s="52"/>
      <c r="D21" s="24"/>
      <c r="E21" s="24"/>
    </row>
    <row r="22" spans="2:5" ht="16.5" x14ac:dyDescent="0.3">
      <c r="B22" s="21" t="s">
        <v>54</v>
      </c>
      <c r="C22" s="52">
        <v>19</v>
      </c>
      <c r="D22" s="31">
        <v>140279</v>
      </c>
      <c r="E22" s="31">
        <v>32023</v>
      </c>
    </row>
    <row r="23" spans="2:5" x14ac:dyDescent="0.3">
      <c r="B23" s="26" t="s">
        <v>55</v>
      </c>
      <c r="C23" s="53">
        <v>20</v>
      </c>
      <c r="D23" s="27">
        <v>-882259</v>
      </c>
      <c r="E23" s="27">
        <v>-969386</v>
      </c>
    </row>
    <row r="24" spans="2:5" x14ac:dyDescent="0.3">
      <c r="B24" s="21"/>
      <c r="C24" s="52"/>
      <c r="D24" s="24"/>
      <c r="E24" s="24"/>
    </row>
    <row r="25" spans="2:5" ht="15.75" thickBot="1" x14ac:dyDescent="0.35">
      <c r="B25" s="28" t="s">
        <v>56</v>
      </c>
      <c r="C25" s="54"/>
      <c r="D25" s="29">
        <f>SUM(D20:D23)</f>
        <v>2651846</v>
      </c>
      <c r="E25" s="29">
        <f>SUM(E20:E23)</f>
        <v>1878325</v>
      </c>
    </row>
    <row r="26" spans="2:5" x14ac:dyDescent="0.3">
      <c r="B26" s="21"/>
      <c r="C26" s="52"/>
      <c r="D26" s="24"/>
      <c r="E26" s="24"/>
    </row>
    <row r="27" spans="2:5" x14ac:dyDescent="0.3">
      <c r="B27" s="26" t="s">
        <v>57</v>
      </c>
      <c r="C27" s="53"/>
      <c r="D27" s="27">
        <v>-30977</v>
      </c>
      <c r="E27" s="27">
        <v>-12458</v>
      </c>
    </row>
    <row r="28" spans="2:5" x14ac:dyDescent="0.3">
      <c r="B28" s="21"/>
      <c r="C28" s="52"/>
      <c r="D28" s="24"/>
      <c r="E28" s="24"/>
    </row>
    <row r="29" spans="2:5" ht="15.75" thickBot="1" x14ac:dyDescent="0.35">
      <c r="B29" s="28" t="s">
        <v>58</v>
      </c>
      <c r="C29" s="54"/>
      <c r="D29" s="29">
        <f>D25+D27</f>
        <v>2620869</v>
      </c>
      <c r="E29" s="29">
        <f>E25+E27</f>
        <v>1865867</v>
      </c>
    </row>
    <row r="30" spans="2:5" x14ac:dyDescent="0.3">
      <c r="B30" s="21"/>
      <c r="C30" s="52"/>
      <c r="D30" s="23"/>
      <c r="E30" s="23"/>
    </row>
    <row r="31" spans="2:5" ht="15.75" thickBot="1" x14ac:dyDescent="0.35">
      <c r="B31" s="28" t="s">
        <v>59</v>
      </c>
      <c r="C31" s="54"/>
      <c r="D31" s="29"/>
      <c r="E31" s="29"/>
    </row>
    <row r="32" spans="2:5" x14ac:dyDescent="0.3">
      <c r="B32" s="21" t="s">
        <v>60</v>
      </c>
      <c r="C32" s="52"/>
      <c r="D32" s="25">
        <f>D29-D33</f>
        <v>2179740</v>
      </c>
      <c r="E32" s="25">
        <v>1844826</v>
      </c>
    </row>
    <row r="33" spans="2:7" x14ac:dyDescent="0.3">
      <c r="B33" s="26" t="s">
        <v>61</v>
      </c>
      <c r="C33" s="53"/>
      <c r="D33" s="27">
        <f>'форма 4'!H11</f>
        <v>441129</v>
      </c>
      <c r="E33" s="27">
        <v>21041</v>
      </c>
    </row>
    <row r="34" spans="2:7" x14ac:dyDescent="0.3">
      <c r="B34" s="21"/>
      <c r="C34" s="52"/>
      <c r="D34" s="23"/>
      <c r="E34" s="23"/>
    </row>
    <row r="35" spans="2:7" ht="15.75" thickBot="1" x14ac:dyDescent="0.35">
      <c r="B35" s="28" t="s">
        <v>62</v>
      </c>
      <c r="C35" s="54"/>
      <c r="D35" s="29">
        <f>D32+D33</f>
        <v>2620869</v>
      </c>
      <c r="E35" s="29">
        <f>E32+E33</f>
        <v>1865867</v>
      </c>
    </row>
    <row r="36" spans="2:7" x14ac:dyDescent="0.3">
      <c r="B36" s="21"/>
      <c r="C36" s="52"/>
      <c r="D36" s="23"/>
      <c r="E36" s="23"/>
    </row>
    <row r="37" spans="2:7" x14ac:dyDescent="0.3">
      <c r="B37" s="21" t="s">
        <v>63</v>
      </c>
      <c r="C37" s="52"/>
      <c r="D37" s="30">
        <v>0</v>
      </c>
      <c r="E37" s="30">
        <v>0</v>
      </c>
    </row>
    <row r="38" spans="2:7" x14ac:dyDescent="0.3">
      <c r="B38" s="32" t="s">
        <v>64</v>
      </c>
      <c r="C38" s="55"/>
      <c r="D38" s="33">
        <f>D35+D37</f>
        <v>2620869</v>
      </c>
      <c r="E38" s="33">
        <f>E35+E37</f>
        <v>1865867</v>
      </c>
    </row>
    <row r="39" spans="2:7" ht="30" x14ac:dyDescent="0.3">
      <c r="B39" s="34" t="s">
        <v>65</v>
      </c>
      <c r="C39" s="56"/>
      <c r="D39" s="35"/>
      <c r="E39" s="35"/>
    </row>
    <row r="40" spans="2:7" ht="21.75" customHeight="1" x14ac:dyDescent="0.3">
      <c r="B40" s="21" t="s">
        <v>60</v>
      </c>
      <c r="C40" s="52"/>
      <c r="D40" s="25">
        <f>D32</f>
        <v>2179740</v>
      </c>
      <c r="E40" s="25">
        <f>E38-E41</f>
        <v>1844826</v>
      </c>
    </row>
    <row r="41" spans="2:7" x14ac:dyDescent="0.3">
      <c r="B41" s="26" t="s">
        <v>61</v>
      </c>
      <c r="C41" s="53"/>
      <c r="D41" s="27">
        <f>D33</f>
        <v>441129</v>
      </c>
      <c r="E41" s="27">
        <f>E33</f>
        <v>21041</v>
      </c>
    </row>
    <row r="42" spans="2:7" ht="30.75" thickBot="1" x14ac:dyDescent="0.35">
      <c r="B42" s="36" t="s">
        <v>66</v>
      </c>
      <c r="C42" s="57"/>
      <c r="D42" s="29">
        <f>D40+D41</f>
        <v>2620869</v>
      </c>
      <c r="E42" s="29">
        <f>E40+E41</f>
        <v>1865867</v>
      </c>
      <c r="G42" s="37"/>
    </row>
    <row r="43" spans="2:7" x14ac:dyDescent="0.3">
      <c r="B43" s="34"/>
      <c r="C43" s="56"/>
      <c r="D43" s="38"/>
      <c r="E43" s="38"/>
    </row>
    <row r="44" spans="2:7" ht="40.5" x14ac:dyDescent="0.3">
      <c r="B44" s="39" t="s">
        <v>67</v>
      </c>
      <c r="C44" s="58"/>
      <c r="D44" s="38"/>
      <c r="E44" s="38"/>
    </row>
    <row r="45" spans="2:7" x14ac:dyDescent="0.3">
      <c r="B45" s="40" t="s">
        <v>68</v>
      </c>
      <c r="C45" s="59"/>
      <c r="D45" s="41">
        <f>D35/'Расчет по акциям'!D7*1000</f>
        <v>174.97456866880023</v>
      </c>
      <c r="E45" s="41">
        <f>E35/'Расчет по акциям'!E7*1000</f>
        <v>124.56909273922058</v>
      </c>
      <c r="F45" s="42"/>
    </row>
    <row r="46" spans="2:7" ht="15.75" thickBot="1" x14ac:dyDescent="0.35">
      <c r="B46" s="43"/>
      <c r="C46" s="60"/>
      <c r="D46" s="43"/>
      <c r="E46" s="43"/>
    </row>
    <row r="47" spans="2:7" ht="15.75" thickTop="1" x14ac:dyDescent="0.3">
      <c r="B47" s="34"/>
      <c r="C47" s="56"/>
      <c r="D47" s="38"/>
      <c r="E47" s="38"/>
    </row>
    <row r="48" spans="2:7" x14ac:dyDescent="0.3">
      <c r="B48" s="34"/>
      <c r="C48" s="56"/>
      <c r="D48" s="38"/>
      <c r="E48" s="38"/>
    </row>
    <row r="49" spans="2:5" s="1" customFormat="1" ht="16.5" x14ac:dyDescent="0.3">
      <c r="B49" s="44" t="s">
        <v>151</v>
      </c>
      <c r="C49" s="61"/>
      <c r="D49" s="143" t="s">
        <v>152</v>
      </c>
      <c r="E49" s="143"/>
    </row>
    <row r="50" spans="2:5" x14ac:dyDescent="0.3">
      <c r="B50" s="44"/>
      <c r="C50" s="61"/>
      <c r="D50" s="45"/>
      <c r="E50" s="46"/>
    </row>
    <row r="51" spans="2:5" x14ac:dyDescent="0.3">
      <c r="B51" s="44" t="s">
        <v>41</v>
      </c>
      <c r="C51" s="61"/>
      <c r="D51" s="143" t="s">
        <v>42</v>
      </c>
      <c r="E51" s="143"/>
    </row>
    <row r="52" spans="2:5" x14ac:dyDescent="0.3">
      <c r="B52" s="47" t="s">
        <v>43</v>
      </c>
      <c r="C52" s="61"/>
      <c r="D52" s="21"/>
      <c r="E52" s="48"/>
    </row>
    <row r="53" spans="2:5" x14ac:dyDescent="0.3">
      <c r="B53" s="49">
        <v>44788</v>
      </c>
      <c r="C53" s="61"/>
      <c r="D53" s="21"/>
      <c r="E53" s="21"/>
    </row>
  </sheetData>
  <mergeCells count="7">
    <mergeCell ref="D51:E51"/>
    <mergeCell ref="B2:E3"/>
    <mergeCell ref="B5:B6"/>
    <mergeCell ref="D5:D6"/>
    <mergeCell ref="E5:E6"/>
    <mergeCell ref="D49:E49"/>
    <mergeCell ref="C5:C6"/>
  </mergeCells>
  <pageMargins left="0.9055118110236221" right="0.70866141732283472" top="0.94488188976377963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showGridLine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8" sqref="A8"/>
    </sheetView>
  </sheetViews>
  <sheetFormatPr defaultColWidth="9.140625" defaultRowHeight="15" x14ac:dyDescent="0.3"/>
  <cols>
    <col min="1" max="1" width="62.85546875" style="22" customWidth="1"/>
    <col min="2" max="2" width="21.42578125" style="22" customWidth="1"/>
    <col min="3" max="3" width="21.7109375" style="22" customWidth="1"/>
    <col min="4" max="4" width="3.28515625" style="22" customWidth="1"/>
    <col min="5" max="5" width="9.140625" style="22"/>
    <col min="6" max="6" width="10.85546875" style="22" bestFit="1" customWidth="1"/>
    <col min="7" max="9" width="9.140625" style="22"/>
    <col min="10" max="10" width="19.85546875" style="22" customWidth="1"/>
    <col min="11" max="16384" width="9.140625" style="22"/>
  </cols>
  <sheetData>
    <row r="1" spans="1:6" x14ac:dyDescent="0.3">
      <c r="A1" s="89" t="s">
        <v>0</v>
      </c>
    </row>
    <row r="2" spans="1:6" ht="15" customHeight="1" x14ac:dyDescent="0.3">
      <c r="A2" s="145" t="s">
        <v>155</v>
      </c>
      <c r="B2" s="145"/>
      <c r="C2" s="145"/>
    </row>
    <row r="3" spans="1:6" ht="15" customHeight="1" x14ac:dyDescent="0.3">
      <c r="A3" s="145"/>
      <c r="B3" s="145"/>
      <c r="C3" s="145"/>
    </row>
    <row r="4" spans="1:6" ht="15" customHeight="1" x14ac:dyDescent="0.3">
      <c r="A4" s="90"/>
      <c r="B4" s="150" t="s">
        <v>141</v>
      </c>
      <c r="C4" s="150" t="s">
        <v>142</v>
      </c>
    </row>
    <row r="5" spans="1:6" ht="15.75" thickBot="1" x14ac:dyDescent="0.35">
      <c r="A5" s="91" t="s">
        <v>1</v>
      </c>
      <c r="B5" s="151"/>
      <c r="C5" s="151"/>
    </row>
    <row r="6" spans="1:6" x14ac:dyDescent="0.3">
      <c r="A6" s="92" t="s">
        <v>69</v>
      </c>
      <c r="B6" s="93"/>
      <c r="C6" s="93"/>
    </row>
    <row r="7" spans="1:6" x14ac:dyDescent="0.3">
      <c r="A7" s="22" t="s">
        <v>70</v>
      </c>
      <c r="B7" s="94">
        <v>2965388</v>
      </c>
      <c r="C7" s="94">
        <v>1878325</v>
      </c>
      <c r="E7" s="37"/>
      <c r="F7" s="95"/>
    </row>
    <row r="8" spans="1:6" x14ac:dyDescent="0.3">
      <c r="A8" s="22" t="s">
        <v>71</v>
      </c>
      <c r="B8" s="96"/>
      <c r="C8" s="96"/>
    </row>
    <row r="9" spans="1:6" x14ac:dyDescent="0.3">
      <c r="A9" s="22" t="s">
        <v>72</v>
      </c>
      <c r="B9" s="97">
        <v>3979168</v>
      </c>
      <c r="C9" s="97">
        <v>2855732</v>
      </c>
    </row>
    <row r="10" spans="1:6" x14ac:dyDescent="0.3">
      <c r="A10" s="22" t="s">
        <v>73</v>
      </c>
      <c r="B10" s="98">
        <v>-174848</v>
      </c>
      <c r="C10" s="98">
        <v>-5980</v>
      </c>
    </row>
    <row r="11" spans="1:6" x14ac:dyDescent="0.3">
      <c r="A11" s="22" t="s">
        <v>74</v>
      </c>
      <c r="B11" s="98">
        <v>0</v>
      </c>
      <c r="C11" s="98"/>
    </row>
    <row r="12" spans="1:6" x14ac:dyDescent="0.3">
      <c r="A12" s="22" t="s">
        <v>54</v>
      </c>
      <c r="B12" s="98">
        <v>-140279</v>
      </c>
      <c r="C12" s="98">
        <v>-32023</v>
      </c>
    </row>
    <row r="13" spans="1:6" x14ac:dyDescent="0.3">
      <c r="A13" s="22" t="s">
        <v>75</v>
      </c>
      <c r="B13" s="98">
        <v>882259</v>
      </c>
      <c r="C13" s="98">
        <v>969386</v>
      </c>
    </row>
    <row r="14" spans="1:6" x14ac:dyDescent="0.3">
      <c r="A14" s="22" t="s">
        <v>76</v>
      </c>
      <c r="B14" s="98">
        <v>-254120</v>
      </c>
      <c r="C14" s="98">
        <v>-44284</v>
      </c>
    </row>
    <row r="15" spans="1:6" x14ac:dyDescent="0.3">
      <c r="A15" s="99" t="s">
        <v>77</v>
      </c>
      <c r="B15" s="100">
        <v>-220425</v>
      </c>
      <c r="C15" s="100">
        <v>1070643</v>
      </c>
    </row>
    <row r="16" spans="1:6" ht="30" x14ac:dyDescent="0.3">
      <c r="A16" s="101" t="s">
        <v>78</v>
      </c>
      <c r="B16" s="94">
        <f>SUM(B7:B15)</f>
        <v>7037143</v>
      </c>
      <c r="C16" s="94">
        <f>SUM(C7:C15)</f>
        <v>6691799</v>
      </c>
    </row>
    <row r="17" spans="1:10" x14ac:dyDescent="0.3">
      <c r="A17" s="93" t="s">
        <v>79</v>
      </c>
      <c r="B17" s="97">
        <v>4435110</v>
      </c>
      <c r="C17" s="97">
        <v>3174986</v>
      </c>
      <c r="J17" s="102"/>
    </row>
    <row r="18" spans="1:10" x14ac:dyDescent="0.3">
      <c r="A18" s="93" t="s">
        <v>147</v>
      </c>
      <c r="B18" s="97">
        <v>-1822361</v>
      </c>
      <c r="C18" s="97">
        <v>-3660123</v>
      </c>
      <c r="J18" s="102"/>
    </row>
    <row r="19" spans="1:10" x14ac:dyDescent="0.3">
      <c r="A19" s="93" t="s">
        <v>80</v>
      </c>
      <c r="B19" s="98">
        <v>4764920</v>
      </c>
      <c r="C19" s="98">
        <v>-534996</v>
      </c>
      <c r="J19" s="102"/>
    </row>
    <row r="20" spans="1:10" x14ac:dyDescent="0.3">
      <c r="A20" s="103" t="s">
        <v>81</v>
      </c>
      <c r="B20" s="100">
        <v>-754280</v>
      </c>
      <c r="C20" s="100">
        <v>-2650939</v>
      </c>
      <c r="J20" s="102"/>
    </row>
    <row r="21" spans="1:10" x14ac:dyDescent="0.3">
      <c r="A21" s="104" t="s">
        <v>82</v>
      </c>
      <c r="B21" s="105">
        <f>SUM(B16:B20)</f>
        <v>13660532</v>
      </c>
      <c r="C21" s="105">
        <f>SUM(C16:C20)</f>
        <v>3020727</v>
      </c>
    </row>
    <row r="22" spans="1:10" x14ac:dyDescent="0.3">
      <c r="A22" s="106" t="s">
        <v>83</v>
      </c>
      <c r="B22" s="107">
        <v>-767846</v>
      </c>
      <c r="C22" s="107">
        <v>-127691</v>
      </c>
    </row>
    <row r="23" spans="1:10" x14ac:dyDescent="0.3">
      <c r="A23" s="93" t="s">
        <v>84</v>
      </c>
      <c r="B23" s="98">
        <v>-413421</v>
      </c>
      <c r="C23" s="98">
        <v>-290947</v>
      </c>
    </row>
    <row r="24" spans="1:10" x14ac:dyDescent="0.3">
      <c r="A24" s="103" t="s">
        <v>85</v>
      </c>
      <c r="B24" s="100">
        <v>319879</v>
      </c>
      <c r="C24" s="100">
        <v>165594</v>
      </c>
    </row>
    <row r="25" spans="1:10" ht="30" x14ac:dyDescent="0.3">
      <c r="A25" s="108" t="s">
        <v>86</v>
      </c>
      <c r="B25" s="105">
        <f>SUM(B21:B24)</f>
        <v>12799144</v>
      </c>
      <c r="C25" s="105">
        <f>SUM(C21:C24)</f>
        <v>2767683</v>
      </c>
    </row>
    <row r="26" spans="1:10" x14ac:dyDescent="0.3">
      <c r="A26" s="93"/>
      <c r="B26" s="109"/>
      <c r="C26" s="109"/>
    </row>
    <row r="27" spans="1:10" x14ac:dyDescent="0.3">
      <c r="A27" s="110" t="s">
        <v>87</v>
      </c>
      <c r="B27" s="109"/>
      <c r="C27" s="109"/>
    </row>
    <row r="28" spans="1:10" x14ac:dyDescent="0.3">
      <c r="A28" s="111" t="s">
        <v>88</v>
      </c>
      <c r="B28" s="97">
        <v>-1121079</v>
      </c>
      <c r="C28" s="97">
        <v>-620585</v>
      </c>
    </row>
    <row r="29" spans="1:10" x14ac:dyDescent="0.3">
      <c r="A29" s="93" t="s">
        <v>89</v>
      </c>
      <c r="B29" s="96">
        <v>408017</v>
      </c>
      <c r="C29" s="96">
        <v>328383</v>
      </c>
    </row>
    <row r="30" spans="1:10" x14ac:dyDescent="0.3">
      <c r="A30" s="93" t="s">
        <v>90</v>
      </c>
      <c r="B30" s="97">
        <f>-6509436+363261</f>
        <v>-6146175</v>
      </c>
      <c r="C30" s="97">
        <v>39526225</v>
      </c>
    </row>
    <row r="31" spans="1:10" x14ac:dyDescent="0.3">
      <c r="A31" s="93" t="s">
        <v>91</v>
      </c>
      <c r="B31" s="97">
        <v>-2394519</v>
      </c>
      <c r="C31" s="97">
        <v>-41793899</v>
      </c>
    </row>
    <row r="32" spans="1:10" x14ac:dyDescent="0.3">
      <c r="A32" s="93" t="s">
        <v>92</v>
      </c>
      <c r="B32" s="97">
        <v>0</v>
      </c>
      <c r="C32" s="97">
        <v>0</v>
      </c>
    </row>
    <row r="33" spans="1:6" x14ac:dyDescent="0.3">
      <c r="A33" s="93" t="s">
        <v>143</v>
      </c>
      <c r="B33" s="97">
        <v>0</v>
      </c>
      <c r="C33" s="97">
        <v>324</v>
      </c>
    </row>
    <row r="34" spans="1:6" ht="30" x14ac:dyDescent="0.3">
      <c r="A34" s="112" t="s">
        <v>93</v>
      </c>
      <c r="B34" s="113">
        <f>SUM(B28:B33)</f>
        <v>-9253756</v>
      </c>
      <c r="C34" s="113">
        <f>SUM(C28:C33)</f>
        <v>-2559552</v>
      </c>
    </row>
    <row r="35" spans="1:6" x14ac:dyDescent="0.3">
      <c r="A35" s="93"/>
      <c r="B35" s="109"/>
      <c r="C35" s="109"/>
    </row>
    <row r="36" spans="1:6" x14ac:dyDescent="0.3">
      <c r="A36" s="110" t="s">
        <v>94</v>
      </c>
      <c r="B36" s="109"/>
      <c r="C36" s="109"/>
    </row>
    <row r="37" spans="1:6" x14ac:dyDescent="0.3">
      <c r="A37" s="93" t="s">
        <v>95</v>
      </c>
      <c r="B37" s="22">
        <v>0</v>
      </c>
      <c r="C37" s="96"/>
    </row>
    <row r="38" spans="1:6" x14ac:dyDescent="0.3">
      <c r="A38" s="93" t="s">
        <v>96</v>
      </c>
      <c r="B38" s="97">
        <v>-3691130</v>
      </c>
      <c r="C38" s="97">
        <v>-1811768</v>
      </c>
    </row>
    <row r="39" spans="1:6" x14ac:dyDescent="0.3">
      <c r="A39" s="93" t="s">
        <v>148</v>
      </c>
      <c r="B39" s="97">
        <v>-994000</v>
      </c>
      <c r="C39" s="97">
        <v>0</v>
      </c>
    </row>
    <row r="40" spans="1:6" x14ac:dyDescent="0.3">
      <c r="A40" s="93" t="s">
        <v>97</v>
      </c>
      <c r="B40" s="97">
        <v>-76869</v>
      </c>
      <c r="C40" s="97">
        <v>-516368</v>
      </c>
    </row>
    <row r="41" spans="1:6" x14ac:dyDescent="0.3">
      <c r="A41" s="114" t="s">
        <v>98</v>
      </c>
      <c r="B41" s="113">
        <f>SUM(B36:B40)</f>
        <v>-4761999</v>
      </c>
      <c r="C41" s="113">
        <f>SUM(C36:C40)</f>
        <v>-2328136</v>
      </c>
    </row>
    <row r="42" spans="1:6" x14ac:dyDescent="0.3">
      <c r="A42" s="115" t="s">
        <v>99</v>
      </c>
      <c r="B42" s="116">
        <v>-91168</v>
      </c>
      <c r="C42" s="116">
        <v>5937</v>
      </c>
    </row>
    <row r="43" spans="1:6" x14ac:dyDescent="0.3">
      <c r="A43" s="117" t="s">
        <v>100</v>
      </c>
      <c r="B43" s="118">
        <f>B25+B34+B41+B42</f>
        <v>-1307779</v>
      </c>
      <c r="C43" s="118">
        <f>C25+C34+C41+C42</f>
        <v>-2114068</v>
      </c>
      <c r="F43" s="95"/>
    </row>
    <row r="44" spans="1:6" x14ac:dyDescent="0.3">
      <c r="A44" s="117" t="s">
        <v>101</v>
      </c>
      <c r="B44" s="119">
        <v>2330778</v>
      </c>
      <c r="C44" s="119">
        <v>2939730</v>
      </c>
    </row>
    <row r="45" spans="1:6" x14ac:dyDescent="0.3">
      <c r="B45" s="96"/>
      <c r="C45" s="96"/>
    </row>
    <row r="46" spans="1:6" ht="15.75" thickBot="1" x14ac:dyDescent="0.35">
      <c r="A46" s="120" t="s">
        <v>102</v>
      </c>
      <c r="B46" s="121">
        <f>B43+B44</f>
        <v>1022999</v>
      </c>
      <c r="C46" s="121">
        <f>C43+C44</f>
        <v>825662</v>
      </c>
      <c r="F46" s="122"/>
    </row>
    <row r="47" spans="1:6" ht="16.5" hidden="1" x14ac:dyDescent="0.3">
      <c r="A47" s="1"/>
      <c r="B47" s="122">
        <f>B46-'форма 1'!D21</f>
        <v>0</v>
      </c>
    </row>
    <row r="48" spans="1:6" ht="16.5" x14ac:dyDescent="0.3">
      <c r="A48" s="1"/>
      <c r="B48" s="93"/>
    </row>
    <row r="49" spans="1:3" ht="16.5" x14ac:dyDescent="0.3">
      <c r="A49" s="1"/>
      <c r="B49" s="93"/>
    </row>
    <row r="50" spans="1:3" x14ac:dyDescent="0.3">
      <c r="A50" s="44" t="s">
        <v>151</v>
      </c>
      <c r="B50" s="143" t="s">
        <v>152</v>
      </c>
      <c r="C50" s="143"/>
    </row>
    <row r="51" spans="1:3" x14ac:dyDescent="0.3">
      <c r="A51" s="44"/>
      <c r="B51" s="21"/>
      <c r="C51" s="47"/>
    </row>
    <row r="52" spans="1:3" x14ac:dyDescent="0.3">
      <c r="A52" s="44" t="s">
        <v>41</v>
      </c>
      <c r="B52" s="143" t="s">
        <v>42</v>
      </c>
      <c r="C52" s="143"/>
    </row>
    <row r="53" spans="1:3" x14ac:dyDescent="0.3">
      <c r="A53" s="21"/>
      <c r="B53" s="21"/>
      <c r="C53" s="21"/>
    </row>
    <row r="54" spans="1:3" x14ac:dyDescent="0.3">
      <c r="A54" s="47" t="s">
        <v>43</v>
      </c>
      <c r="B54" s="21"/>
      <c r="C54" s="48"/>
    </row>
    <row r="55" spans="1:3" x14ac:dyDescent="0.3">
      <c r="A55" s="49">
        <v>44788</v>
      </c>
      <c r="B55" s="21"/>
      <c r="C55" s="21"/>
    </row>
    <row r="56" spans="1:3" x14ac:dyDescent="0.3">
      <c r="A56" s="47"/>
    </row>
    <row r="59" spans="1:3" x14ac:dyDescent="0.3">
      <c r="B59" s="123"/>
      <c r="C59" s="93"/>
    </row>
    <row r="61" spans="1:3" x14ac:dyDescent="0.3">
      <c r="B61" s="93"/>
    </row>
    <row r="62" spans="1:3" x14ac:dyDescent="0.3">
      <c r="B62" s="122"/>
    </row>
  </sheetData>
  <mergeCells count="5">
    <mergeCell ref="B4:B5"/>
    <mergeCell ref="C4:C5"/>
    <mergeCell ref="B50:C50"/>
    <mergeCell ref="B52:C52"/>
    <mergeCell ref="A2:C3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43"/>
  <sheetViews>
    <sheetView showGridLines="0" tabSelected="1" workbookViewId="0">
      <selection activeCell="M22" sqref="M22"/>
    </sheetView>
  </sheetViews>
  <sheetFormatPr defaultColWidth="9.140625" defaultRowHeight="15" x14ac:dyDescent="0.3"/>
  <cols>
    <col min="1" max="1" width="37.42578125" style="22" customWidth="1"/>
    <col min="2" max="2" width="13.85546875" style="22" customWidth="1"/>
    <col min="3" max="3" width="15.42578125" style="22" customWidth="1"/>
    <col min="4" max="4" width="15.85546875" style="22" customWidth="1"/>
    <col min="5" max="5" width="13.5703125" style="22" customWidth="1"/>
    <col min="6" max="6" width="19.85546875" style="22" customWidth="1"/>
    <col min="7" max="7" width="13.140625" style="92" customWidth="1"/>
    <col min="8" max="8" width="14.140625" style="22" customWidth="1"/>
    <col min="9" max="9" width="13.85546875" style="22" customWidth="1"/>
    <col min="10" max="16384" width="9.140625" style="22"/>
  </cols>
  <sheetData>
    <row r="2" spans="1:11" x14ac:dyDescent="0.3">
      <c r="A2" s="92" t="s">
        <v>103</v>
      </c>
    </row>
    <row r="3" spans="1:11" x14ac:dyDescent="0.3">
      <c r="A3" s="152" t="s">
        <v>157</v>
      </c>
      <c r="B3" s="152"/>
      <c r="C3" s="152"/>
      <c r="D3" s="152"/>
      <c r="E3" s="92"/>
      <c r="F3" s="92"/>
      <c r="H3" s="92"/>
      <c r="I3" s="92"/>
    </row>
    <row r="4" spans="1:11" x14ac:dyDescent="0.3">
      <c r="A4" s="152"/>
      <c r="B4" s="152"/>
      <c r="C4" s="152"/>
      <c r="D4" s="152"/>
      <c r="E4" s="92"/>
      <c r="F4" s="124"/>
      <c r="H4" s="124"/>
      <c r="I4" s="92"/>
    </row>
    <row r="5" spans="1:11" x14ac:dyDescent="0.3">
      <c r="E5" s="93"/>
    </row>
    <row r="6" spans="1:11" ht="15" customHeight="1" x14ac:dyDescent="0.3">
      <c r="A6" s="158" t="s">
        <v>104</v>
      </c>
      <c r="B6" s="159"/>
      <c r="C6" s="159"/>
      <c r="D6" s="159"/>
      <c r="E6" s="159"/>
      <c r="F6" s="159"/>
      <c r="G6" s="160"/>
      <c r="H6" s="153" t="s">
        <v>105</v>
      </c>
      <c r="I6" s="153" t="s">
        <v>25</v>
      </c>
    </row>
    <row r="7" spans="1:11" ht="30" customHeight="1" x14ac:dyDescent="0.3">
      <c r="A7" s="161" t="s">
        <v>156</v>
      </c>
      <c r="B7" s="165" t="s">
        <v>19</v>
      </c>
      <c r="C7" s="166"/>
      <c r="D7" s="163" t="s">
        <v>106</v>
      </c>
      <c r="E7" s="156" t="s">
        <v>21</v>
      </c>
      <c r="F7" s="156" t="s">
        <v>153</v>
      </c>
      <c r="G7" s="153" t="s">
        <v>107</v>
      </c>
      <c r="H7" s="154"/>
      <c r="I7" s="154"/>
    </row>
    <row r="8" spans="1:11" ht="30" x14ac:dyDescent="0.3">
      <c r="A8" s="162"/>
      <c r="B8" s="125" t="s">
        <v>108</v>
      </c>
      <c r="C8" s="125" t="s">
        <v>109</v>
      </c>
      <c r="D8" s="164"/>
      <c r="E8" s="157"/>
      <c r="F8" s="157"/>
      <c r="G8" s="155"/>
      <c r="H8" s="155"/>
      <c r="I8" s="155"/>
    </row>
    <row r="9" spans="1:11" s="129" customFormat="1" ht="30" x14ac:dyDescent="0.25">
      <c r="A9" s="126" t="s">
        <v>135</v>
      </c>
      <c r="B9" s="128">
        <v>1379310</v>
      </c>
      <c r="C9" s="128">
        <v>12875173</v>
      </c>
      <c r="D9" s="128">
        <v>-35700</v>
      </c>
      <c r="E9" s="128">
        <f>'форма 1'!E29</f>
        <v>14495720</v>
      </c>
      <c r="F9" s="128">
        <f>'форма 1'!E30</f>
        <v>-11906018</v>
      </c>
      <c r="G9" s="128">
        <f t="shared" ref="G9:G16" si="0">SUM(B9:F9)</f>
        <v>16808485</v>
      </c>
      <c r="H9" s="128">
        <v>2358217</v>
      </c>
      <c r="I9" s="128">
        <f>G9+H9</f>
        <v>19166702</v>
      </c>
    </row>
    <row r="10" spans="1:11" s="129" customFormat="1" x14ac:dyDescent="0.25">
      <c r="A10" s="130" t="s">
        <v>110</v>
      </c>
      <c r="B10" s="131"/>
      <c r="C10" s="127"/>
      <c r="D10" s="132"/>
      <c r="E10" s="127"/>
      <c r="F10" s="128"/>
      <c r="G10" s="128">
        <f t="shared" si="0"/>
        <v>0</v>
      </c>
      <c r="H10" s="128"/>
      <c r="I10" s="128">
        <f t="shared" ref="I10:I16" si="1">G10+H10</f>
        <v>0</v>
      </c>
    </row>
    <row r="11" spans="1:11" s="136" customFormat="1" x14ac:dyDescent="0.25">
      <c r="A11" s="130" t="s">
        <v>111</v>
      </c>
      <c r="B11" s="133" t="s">
        <v>112</v>
      </c>
      <c r="C11" s="133" t="s">
        <v>112</v>
      </c>
      <c r="D11" s="134"/>
      <c r="E11" s="133"/>
      <c r="F11" s="135">
        <f>'форма 2'!D40</f>
        <v>2179740</v>
      </c>
      <c r="G11" s="128">
        <f t="shared" si="0"/>
        <v>2179740</v>
      </c>
      <c r="H11" s="135">
        <v>441129</v>
      </c>
      <c r="I11" s="128">
        <f t="shared" si="1"/>
        <v>2620869</v>
      </c>
      <c r="K11" s="137"/>
    </row>
    <row r="12" spans="1:11" s="136" customFormat="1" x14ac:dyDescent="0.25">
      <c r="A12" s="130" t="s">
        <v>113</v>
      </c>
      <c r="B12" s="133"/>
      <c r="C12" s="133"/>
      <c r="D12" s="133"/>
      <c r="E12" s="133"/>
      <c r="F12" s="135"/>
      <c r="G12" s="128"/>
      <c r="H12" s="135"/>
      <c r="I12" s="128"/>
      <c r="K12" s="137"/>
    </row>
    <row r="13" spans="1:11" s="136" customFormat="1" x14ac:dyDescent="0.25">
      <c r="A13" s="130" t="s">
        <v>146</v>
      </c>
      <c r="B13" s="133"/>
      <c r="C13" s="133"/>
      <c r="D13" s="133"/>
      <c r="E13" s="138">
        <v>-1440414</v>
      </c>
      <c r="F13" s="135">
        <f>-E13</f>
        <v>1440414</v>
      </c>
      <c r="G13" s="128">
        <f t="shared" si="0"/>
        <v>0</v>
      </c>
      <c r="H13" s="135"/>
      <c r="I13" s="128">
        <f t="shared" si="1"/>
        <v>0</v>
      </c>
    </row>
    <row r="14" spans="1:11" s="136" customFormat="1" ht="15.75" customHeight="1" x14ac:dyDescent="0.25">
      <c r="A14" s="130" t="s">
        <v>114</v>
      </c>
      <c r="B14" s="133"/>
      <c r="C14" s="133"/>
      <c r="D14" s="133"/>
      <c r="E14" s="133"/>
      <c r="F14" s="135"/>
      <c r="G14" s="128">
        <f t="shared" si="0"/>
        <v>0</v>
      </c>
      <c r="H14" s="135"/>
      <c r="I14" s="128">
        <f t="shared" si="1"/>
        <v>0</v>
      </c>
    </row>
    <row r="15" spans="1:11" s="136" customFormat="1" ht="30" x14ac:dyDescent="0.25">
      <c r="A15" s="130" t="s">
        <v>115</v>
      </c>
      <c r="B15" s="133"/>
      <c r="C15" s="133"/>
      <c r="D15" s="133"/>
      <c r="E15" s="139">
        <v>8945</v>
      </c>
      <c r="F15" s="135">
        <v>-479</v>
      </c>
      <c r="G15" s="128">
        <f t="shared" si="0"/>
        <v>8466</v>
      </c>
      <c r="H15" s="135">
        <v>2313</v>
      </c>
      <c r="I15" s="128">
        <f>G15+H15</f>
        <v>10779</v>
      </c>
    </row>
    <row r="16" spans="1:11" s="136" customFormat="1" x14ac:dyDescent="0.25">
      <c r="A16" s="130" t="s">
        <v>116</v>
      </c>
      <c r="B16" s="133"/>
      <c r="C16" s="133"/>
      <c r="D16" s="133"/>
      <c r="E16" s="139"/>
      <c r="F16" s="135"/>
      <c r="G16" s="128">
        <f t="shared" si="0"/>
        <v>0</v>
      </c>
      <c r="H16" s="135">
        <v>0</v>
      </c>
      <c r="I16" s="128">
        <f t="shared" si="1"/>
        <v>0</v>
      </c>
    </row>
    <row r="17" spans="1:13" s="129" customFormat="1" ht="30" x14ac:dyDescent="0.25">
      <c r="A17" s="126" t="s">
        <v>136</v>
      </c>
      <c r="B17" s="128">
        <f>SUM(B9:B16)</f>
        <v>1379310</v>
      </c>
      <c r="C17" s="128">
        <f t="shared" ref="C17:E17" si="2">SUM(C9:C16)</f>
        <v>12875173</v>
      </c>
      <c r="D17" s="128">
        <f t="shared" si="2"/>
        <v>-35700</v>
      </c>
      <c r="E17" s="128">
        <f t="shared" si="2"/>
        <v>13064251</v>
      </c>
      <c r="F17" s="128">
        <f>SUM(F9:F16)</f>
        <v>-8286343</v>
      </c>
      <c r="G17" s="128">
        <f>SUM(G9:G16)</f>
        <v>18996691</v>
      </c>
      <c r="H17" s="128">
        <f>SUM(H9:H16)</f>
        <v>2801659</v>
      </c>
      <c r="I17" s="128">
        <f>SUM(I9:I16)</f>
        <v>21798350</v>
      </c>
    </row>
    <row r="18" spans="1:13" hidden="1" x14ac:dyDescent="0.3">
      <c r="B18" s="122"/>
      <c r="C18" s="122">
        <f>B17+C17-'форма 1'!D27</f>
        <v>0</v>
      </c>
      <c r="D18" s="122">
        <f>D17-'форма 1'!D28</f>
        <v>0</v>
      </c>
      <c r="E18" s="122">
        <f>E17-'форма 1'!D29</f>
        <v>0</v>
      </c>
      <c r="F18" s="122">
        <f>F17-'форма 1'!D30</f>
        <v>0</v>
      </c>
      <c r="G18" s="122"/>
      <c r="H18" s="122">
        <f>H17-'форма 1'!D32</f>
        <v>0</v>
      </c>
      <c r="I18" s="122"/>
      <c r="M18" s="37"/>
    </row>
    <row r="19" spans="1:13" x14ac:dyDescent="0.3">
      <c r="B19" s="122"/>
      <c r="C19" s="122"/>
      <c r="D19" s="122"/>
      <c r="E19" s="122"/>
      <c r="F19" s="122"/>
      <c r="G19" s="122"/>
      <c r="H19" s="122"/>
      <c r="I19" s="122"/>
    </row>
    <row r="20" spans="1:13" x14ac:dyDescent="0.3">
      <c r="B20" s="122"/>
      <c r="C20" s="122"/>
      <c r="D20" s="122"/>
      <c r="E20" s="122"/>
      <c r="F20" s="122"/>
      <c r="G20" s="122"/>
      <c r="H20" s="122"/>
      <c r="I20" s="122"/>
    </row>
    <row r="21" spans="1:13" x14ac:dyDescent="0.3">
      <c r="B21" s="122"/>
      <c r="C21" s="122"/>
      <c r="D21" s="122"/>
      <c r="E21" s="122"/>
      <c r="F21" s="122"/>
      <c r="G21" s="122"/>
      <c r="H21" s="122"/>
      <c r="I21" s="122"/>
    </row>
    <row r="22" spans="1:13" x14ac:dyDescent="0.3">
      <c r="A22" s="44" t="s">
        <v>151</v>
      </c>
      <c r="B22" s="143"/>
      <c r="C22" s="143"/>
      <c r="E22" s="92" t="s">
        <v>152</v>
      </c>
    </row>
    <row r="23" spans="1:13" x14ac:dyDescent="0.3">
      <c r="A23" s="44"/>
      <c r="B23" s="21"/>
      <c r="C23" s="47"/>
      <c r="F23" s="92"/>
    </row>
    <row r="24" spans="1:13" x14ac:dyDescent="0.3">
      <c r="A24" s="44" t="s">
        <v>41</v>
      </c>
      <c r="B24" s="143"/>
      <c r="C24" s="143"/>
      <c r="E24" s="92" t="str">
        <f>'форма 1'!D60</f>
        <v>Туякова А.Б.</v>
      </c>
      <c r="F24" s="92"/>
    </row>
    <row r="25" spans="1:13" x14ac:dyDescent="0.3">
      <c r="A25" s="21"/>
      <c r="B25" s="21"/>
      <c r="C25" s="21"/>
      <c r="F25" s="92"/>
    </row>
    <row r="26" spans="1:13" x14ac:dyDescent="0.3">
      <c r="A26" s="47" t="s">
        <v>43</v>
      </c>
      <c r="B26" s="21"/>
      <c r="C26" s="48"/>
      <c r="F26" s="37"/>
    </row>
    <row r="27" spans="1:13" x14ac:dyDescent="0.3">
      <c r="A27" s="49">
        <v>44788</v>
      </c>
      <c r="B27" s="21"/>
      <c r="C27" s="21"/>
      <c r="H27" s="140"/>
    </row>
    <row r="28" spans="1:13" x14ac:dyDescent="0.3">
      <c r="A28" s="92"/>
      <c r="F28" s="37"/>
      <c r="H28" s="140"/>
    </row>
    <row r="29" spans="1:13" x14ac:dyDescent="0.3">
      <c r="A29" s="92"/>
      <c r="H29" s="140"/>
    </row>
    <row r="30" spans="1:13" x14ac:dyDescent="0.3">
      <c r="A30" s="92"/>
      <c r="C30" s="93"/>
      <c r="E30" s="93"/>
      <c r="H30" s="140"/>
    </row>
    <row r="31" spans="1:13" x14ac:dyDescent="0.3">
      <c r="A31" s="92"/>
      <c r="C31" s="141"/>
      <c r="D31" s="141"/>
      <c r="E31" s="141"/>
      <c r="F31" s="141"/>
      <c r="G31" s="141"/>
      <c r="H31" s="141"/>
      <c r="I31" s="141"/>
    </row>
    <row r="32" spans="1:13" x14ac:dyDescent="0.3">
      <c r="A32" s="92"/>
      <c r="H32" s="140"/>
    </row>
    <row r="33" spans="1:9" x14ac:dyDescent="0.3">
      <c r="A33" s="92"/>
      <c r="H33" s="140"/>
    </row>
    <row r="34" spans="1:9" x14ac:dyDescent="0.3">
      <c r="A34" s="92"/>
      <c r="H34" s="140"/>
    </row>
    <row r="35" spans="1:9" x14ac:dyDescent="0.3">
      <c r="H35" s="140"/>
    </row>
    <row r="36" spans="1:9" x14ac:dyDescent="0.3">
      <c r="C36" s="142"/>
      <c r="D36" s="93"/>
      <c r="E36" s="93"/>
      <c r="F36" s="37"/>
      <c r="G36" s="37"/>
      <c r="H36" s="37"/>
      <c r="I36" s="37"/>
    </row>
    <row r="37" spans="1:9" x14ac:dyDescent="0.3">
      <c r="C37" s="93"/>
      <c r="D37" s="93"/>
      <c r="E37" s="93"/>
      <c r="F37" s="122"/>
      <c r="G37" s="122"/>
      <c r="H37" s="122"/>
      <c r="I37" s="122"/>
    </row>
    <row r="38" spans="1:9" x14ac:dyDescent="0.3">
      <c r="C38" s="142"/>
    </row>
    <row r="39" spans="1:9" x14ac:dyDescent="0.3">
      <c r="F39" s="37"/>
    </row>
    <row r="40" spans="1:9" x14ac:dyDescent="0.3">
      <c r="F40" s="37"/>
    </row>
    <row r="41" spans="1:9" x14ac:dyDescent="0.3">
      <c r="F41" s="37"/>
    </row>
    <row r="42" spans="1:9" x14ac:dyDescent="0.3">
      <c r="F42" s="111"/>
    </row>
    <row r="43" spans="1:9" x14ac:dyDescent="0.3">
      <c r="F43" s="37"/>
    </row>
  </sheetData>
  <mergeCells count="12">
    <mergeCell ref="I6:I8"/>
    <mergeCell ref="G7:G8"/>
    <mergeCell ref="D7:D8"/>
    <mergeCell ref="B7:C7"/>
    <mergeCell ref="B22:C22"/>
    <mergeCell ref="A3:D4"/>
    <mergeCell ref="B24:C24"/>
    <mergeCell ref="H6:H8"/>
    <mergeCell ref="E7:E8"/>
    <mergeCell ref="F7:F8"/>
    <mergeCell ref="A6:G6"/>
    <mergeCell ref="A7:A8"/>
  </mergeCells>
  <pageMargins left="0.82677165354330717" right="0.19685039370078741" top="0.94488188976377963" bottom="0.74803149606299213" header="0.31496062992125984" footer="0.31496062992125984"/>
  <pageSetup paperSize="9" scale="8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showGridLines="0" zoomScaleNormal="100" workbookViewId="0">
      <selection activeCell="H20" sqref="H20"/>
    </sheetView>
  </sheetViews>
  <sheetFormatPr defaultRowHeight="16.5" x14ac:dyDescent="0.3"/>
  <cols>
    <col min="1" max="2" width="9.140625" style="1"/>
    <col min="3" max="3" width="50.28515625" style="1" customWidth="1"/>
    <col min="4" max="4" width="21" style="1" customWidth="1"/>
    <col min="5" max="5" width="20.7109375" style="1" customWidth="1"/>
    <col min="6" max="6" width="9.140625" style="1"/>
    <col min="7" max="7" width="11.140625" style="1" bestFit="1" customWidth="1"/>
    <col min="8" max="16384" width="9.140625" style="1"/>
  </cols>
  <sheetData>
    <row r="1" spans="2:7" x14ac:dyDescent="0.3">
      <c r="B1" s="19" t="s">
        <v>144</v>
      </c>
    </row>
    <row r="3" spans="2:7" ht="33" x14ac:dyDescent="0.3">
      <c r="B3" s="2" t="s">
        <v>117</v>
      </c>
      <c r="C3" s="2" t="s">
        <v>118</v>
      </c>
      <c r="D3" s="3" t="str">
        <f>'форма 1'!D5</f>
        <v>30 июня 2022 г. (неаудировано)</v>
      </c>
      <c r="E3" s="2" t="s">
        <v>137</v>
      </c>
    </row>
    <row r="4" spans="2:7" x14ac:dyDescent="0.3">
      <c r="B4" s="4">
        <v>1</v>
      </c>
      <c r="C4" s="5" t="s">
        <v>119</v>
      </c>
      <c r="D4" s="6">
        <f>'форма 1'!D24</f>
        <v>94356596</v>
      </c>
      <c r="E4" s="6">
        <f>'форма 1'!E24</f>
        <v>90805928</v>
      </c>
      <c r="F4" s="7"/>
    </row>
    <row r="5" spans="2:7" ht="33" x14ac:dyDescent="0.3">
      <c r="B5" s="4">
        <v>2</v>
      </c>
      <c r="C5" s="5" t="s">
        <v>120</v>
      </c>
      <c r="D5" s="6">
        <f>'форма 1'!D11</f>
        <v>162179</v>
      </c>
      <c r="E5" s="6">
        <f>'форма 1'!E11</f>
        <v>135082</v>
      </c>
      <c r="F5" s="7"/>
    </row>
    <row r="6" spans="2:7" ht="33" x14ac:dyDescent="0.3">
      <c r="B6" s="4">
        <v>3</v>
      </c>
      <c r="C6" s="5" t="s">
        <v>121</v>
      </c>
      <c r="D6" s="6">
        <f>'форма 1'!D52</f>
        <v>72558246</v>
      </c>
      <c r="E6" s="6">
        <f>'форма 1'!E52</f>
        <v>71639226</v>
      </c>
      <c r="F6" s="7"/>
    </row>
    <row r="7" spans="2:7" x14ac:dyDescent="0.3">
      <c r="B7" s="4">
        <v>4</v>
      </c>
      <c r="C7" s="5" t="s">
        <v>122</v>
      </c>
      <c r="D7" s="6">
        <v>14978571</v>
      </c>
      <c r="E7" s="6">
        <v>14978571</v>
      </c>
      <c r="F7" s="7"/>
    </row>
    <row r="8" spans="2:7" ht="33" x14ac:dyDescent="0.3">
      <c r="B8" s="4">
        <v>5</v>
      </c>
      <c r="C8" s="8" t="s">
        <v>123</v>
      </c>
      <c r="D8" s="6">
        <v>12875173</v>
      </c>
      <c r="E8" s="6">
        <v>12875173</v>
      </c>
      <c r="F8" s="7"/>
    </row>
    <row r="9" spans="2:7" ht="33" x14ac:dyDescent="0.3">
      <c r="B9" s="4">
        <v>6</v>
      </c>
      <c r="C9" s="5" t="s">
        <v>124</v>
      </c>
      <c r="D9" s="9">
        <f>D4-D5-D6-D8</f>
        <v>8760998</v>
      </c>
      <c r="E9" s="9">
        <f>E4-E5-E6-E8</f>
        <v>6156447</v>
      </c>
      <c r="F9" s="7"/>
    </row>
    <row r="10" spans="2:7" ht="37.5" customHeight="1" x14ac:dyDescent="0.3">
      <c r="B10" s="168" t="s">
        <v>125</v>
      </c>
      <c r="C10" s="168"/>
      <c r="D10" s="10">
        <f>D9/D7*1000</f>
        <v>584.90212450840602</v>
      </c>
      <c r="E10" s="10">
        <f>E9/E7*1000</f>
        <v>411.01697885599367</v>
      </c>
      <c r="F10" s="11"/>
      <c r="G10" s="7"/>
    </row>
    <row r="12" spans="2:7" x14ac:dyDescent="0.3">
      <c r="B12" s="19" t="s">
        <v>145</v>
      </c>
    </row>
    <row r="14" spans="2:7" ht="33" x14ac:dyDescent="0.3">
      <c r="B14" s="2" t="s">
        <v>117</v>
      </c>
      <c r="C14" s="2" t="s">
        <v>118</v>
      </c>
      <c r="D14" s="2" t="str">
        <f>D3</f>
        <v>30 июня 2022 г. (неаудировано)</v>
      </c>
      <c r="E14" s="2" t="s">
        <v>134</v>
      </c>
    </row>
    <row r="15" spans="2:7" ht="33" x14ac:dyDescent="0.3">
      <c r="B15" s="4">
        <v>1</v>
      </c>
      <c r="C15" s="12" t="s">
        <v>126</v>
      </c>
      <c r="D15" s="13">
        <f>D8</f>
        <v>12875173</v>
      </c>
      <c r="E15" s="13">
        <f>E8</f>
        <v>12875173</v>
      </c>
    </row>
    <row r="16" spans="2:7" x14ac:dyDescent="0.3">
      <c r="B16" s="4">
        <v>2</v>
      </c>
      <c r="C16" s="14" t="s">
        <v>127</v>
      </c>
      <c r="D16" s="13">
        <v>994000</v>
      </c>
      <c r="E16" s="13">
        <v>994000</v>
      </c>
    </row>
    <row r="17" spans="2:5" x14ac:dyDescent="0.3">
      <c r="B17" s="4">
        <v>3</v>
      </c>
      <c r="C17" s="14" t="s">
        <v>128</v>
      </c>
      <c r="D17" s="13">
        <v>994000</v>
      </c>
      <c r="E17" s="15" t="s">
        <v>149</v>
      </c>
    </row>
    <row r="18" spans="2:5" x14ac:dyDescent="0.3">
      <c r="B18" s="4">
        <v>4</v>
      </c>
      <c r="C18" s="14" t="s">
        <v>129</v>
      </c>
      <c r="D18" s="16">
        <v>0</v>
      </c>
      <c r="E18" s="17">
        <v>994000</v>
      </c>
    </row>
    <row r="19" spans="2:5" x14ac:dyDescent="0.3">
      <c r="B19" s="4">
        <v>5</v>
      </c>
      <c r="C19" s="14" t="s">
        <v>130</v>
      </c>
      <c r="D19" s="13">
        <v>1448457</v>
      </c>
      <c r="E19" s="13">
        <v>1448457</v>
      </c>
    </row>
    <row r="20" spans="2:5" ht="33" x14ac:dyDescent="0.3">
      <c r="B20" s="4">
        <v>6</v>
      </c>
      <c r="C20" s="14" t="s">
        <v>131</v>
      </c>
      <c r="D20" s="13">
        <f>'форма 1'!D37</f>
        <v>5865121</v>
      </c>
      <c r="E20" s="13">
        <f>'форма 1'!E37</f>
        <v>5865121</v>
      </c>
    </row>
    <row r="21" spans="2:5" ht="35.25" customHeight="1" x14ac:dyDescent="0.3">
      <c r="B21" s="167" t="s">
        <v>132</v>
      </c>
      <c r="C21" s="167"/>
      <c r="D21" s="18">
        <f>(D15+D18+D20)/D19*1000</f>
        <v>12938.108621795471</v>
      </c>
      <c r="E21" s="18">
        <f>(E15+E18+E20)/E19*1000</f>
        <v>13624.356125173203</v>
      </c>
    </row>
  </sheetData>
  <mergeCells count="2">
    <mergeCell ref="B21:C21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Расчет по акциям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Crown</dc:creator>
  <cp:keywords/>
  <dc:description/>
  <cp:lastModifiedBy>Аржикеева Гульмира Серикпаев</cp:lastModifiedBy>
  <cp:revision/>
  <cp:lastPrinted>2022-08-15T06:01:17Z</cp:lastPrinted>
  <dcterms:created xsi:type="dcterms:W3CDTF">2015-08-20T10:00:21Z</dcterms:created>
  <dcterms:modified xsi:type="dcterms:W3CDTF">2022-08-15T09:05:15Z</dcterms:modified>
  <cp:category/>
  <cp:contentStatus/>
</cp:coreProperties>
</file>