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adzhitova_a\Desktop\Отчеты биржа_НБ\2016\"/>
    </mc:Choice>
  </mc:AlternateContent>
  <bookViews>
    <workbookView xWindow="0" yWindow="0" windowWidth="20490" windowHeight="6855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  <externalReference r:id="rId6"/>
    <externalReference r:id="rId7"/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C30" i="1"/>
  <c r="D30" i="1"/>
  <c r="D31" i="1" s="1"/>
  <c r="C31" i="1"/>
  <c r="C39" i="1"/>
  <c r="D39" i="1"/>
  <c r="D42" i="1" s="1"/>
  <c r="C42" i="1"/>
  <c r="C51" i="1"/>
  <c r="D51" i="1"/>
  <c r="D56" i="1"/>
  <c r="D57" i="1" s="1"/>
  <c r="D58" i="1" s="1"/>
  <c r="D59" i="1" s="1"/>
  <c r="D60" i="1" s="1"/>
  <c r="C57" i="1"/>
  <c r="C58" i="1"/>
  <c r="C59" i="1" s="1"/>
  <c r="D73" i="1" l="1"/>
  <c r="C73" i="1"/>
  <c r="C60" i="1"/>
  <c r="K16" i="4" l="1"/>
  <c r="C51" i="2" l="1"/>
  <c r="C51" i="3" l="1"/>
  <c r="B43" i="3"/>
  <c r="C17" i="3"/>
  <c r="C14" i="3"/>
  <c r="C25" i="3" l="1"/>
  <c r="E22" i="4"/>
  <c r="A22" i="4"/>
  <c r="B59" i="3"/>
  <c r="A59" i="3"/>
  <c r="D63" i="2"/>
  <c r="B63" i="2"/>
  <c r="B61" i="3" l="1"/>
  <c r="A61" i="3"/>
  <c r="A46" i="3"/>
  <c r="E24" i="4" l="1"/>
  <c r="A24" i="4"/>
  <c r="I14" i="4"/>
  <c r="G14" i="4"/>
  <c r="A27" i="4"/>
  <c r="A64" i="3"/>
  <c r="B68" i="2"/>
  <c r="D65" i="2"/>
  <c r="B65" i="2"/>
  <c r="E19" i="4" l="1"/>
  <c r="H19" i="4"/>
  <c r="H34" i="4" s="1"/>
  <c r="F19" i="4"/>
  <c r="F34" i="4" s="1"/>
  <c r="G18" i="4" l="1"/>
  <c r="I18" i="4" l="1"/>
  <c r="G15" i="4" l="1"/>
  <c r="I15" i="4" s="1"/>
  <c r="A52" i="3"/>
  <c r="A24" i="3"/>
  <c r="B25" i="3"/>
  <c r="B30" i="3" s="1"/>
  <c r="B34" i="3" s="1"/>
  <c r="B51" i="3" l="1"/>
  <c r="B53" i="3" s="1"/>
  <c r="B56" i="3" s="1"/>
  <c r="B50" i="1"/>
  <c r="D47" i="2" l="1"/>
  <c r="D18" i="2" l="1"/>
  <c r="D26" i="2" s="1"/>
  <c r="D31" i="2" s="1"/>
  <c r="D35" i="2" s="1"/>
  <c r="D41" i="2" l="1"/>
  <c r="D44" i="2" s="1"/>
  <c r="D46" i="2" s="1"/>
  <c r="C18" i="2" l="1"/>
  <c r="D19" i="4" l="1"/>
  <c r="C19" i="4"/>
  <c r="B19" i="4"/>
  <c r="G16" i="4"/>
  <c r="C43" i="3"/>
  <c r="C30" i="3"/>
  <c r="C34" i="3" s="1"/>
  <c r="D48" i="2"/>
  <c r="C26" i="2"/>
  <c r="C31" i="2" s="1"/>
  <c r="C35" i="2" l="1"/>
  <c r="C41" i="2" s="1"/>
  <c r="G14" i="3"/>
  <c r="I16" i="4"/>
  <c r="C44" i="2"/>
  <c r="C48" i="2" s="1"/>
  <c r="C53" i="3"/>
  <c r="C56" i="3" s="1"/>
  <c r="G17" i="4"/>
  <c r="I17" i="4" l="1"/>
  <c r="I19" i="4" s="1"/>
  <c r="I34" i="4" s="1"/>
  <c r="G19" i="4"/>
  <c r="G34" i="4" s="1"/>
</calcChain>
</file>

<file path=xl/sharedStrings.xml><?xml version="1.0" encoding="utf-8"?>
<sst xmlns="http://schemas.openxmlformats.org/spreadsheetml/2006/main" count="198" uniqueCount="146">
  <si>
    <t>АО «АТАМЕКЕН-АГРО»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</si>
  <si>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</si>
  <si>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</si>
  <si>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</si>
  <si>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</si>
  <si>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</si>
  <si>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</si>
  <si>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 xml:space="preserve"> р-н Нового мясокомбината, д/у 30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</si>
  <si>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</si>
  <si>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</si>
  <si>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</si>
  <si>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</si>
  <si>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</si>
  <si>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</si>
  <si>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</si>
  <si>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</si>
  <si>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</si>
  <si>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</si>
  <si>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</si>
  <si>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</si>
  <si>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</si>
  <si>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</si>
  <si>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</si>
  <si>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</si>
  <si>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</si>
  <si>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</si>
  <si>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</si>
  <si>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</si>
  <si>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</si>
  <si>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</si>
  <si>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</si>
  <si>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</si>
  <si>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</si>
  <si>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</si>
  <si>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</si>
  <si>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</si>
  <si>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</si>
  <si>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</si>
  <si>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</si>
  <si>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</si>
  <si>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</si>
  <si>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</si>
  <si>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</si>
  <si>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</si>
  <si>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</si>
  <si>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</si>
  <si>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</si>
  <si>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</si>
  <si>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</si>
  <si>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</si>
  <si>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</si>
  <si>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</si>
  <si>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</si>
  <si>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</si>
  <si>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</si>
  <si>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</si>
  <si>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</si>
  <si>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</si>
  <si>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</si>
  <si>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</si>
  <si>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</si>
  <si>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</si>
  <si>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</si>
  <si>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</si>
  <si>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</si>
  <si>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</si>
  <si>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</si>
  <si>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</si>
  <si>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</si>
  <si>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</si>
  <si>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</si>
  <si>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</si>
  <si>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</si>
  <si>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</si>
  <si>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</si>
  <si>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</si>
  <si>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</si>
  <si>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</si>
  <si>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</si>
  <si>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</si>
  <si>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</si>
  <si>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</si>
  <si>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</si>
  <si>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</si>
  <si>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</si>
  <si>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</si>
  <si>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</si>
  <si>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</si>
  <si>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</si>
  <si>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</si>
  <si>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</si>
  <si>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</si>
  <si>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</si>
  <si>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</si>
  <si>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</si>
  <si>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</si>
  <si>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</si>
  <si>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</si>
  <si>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</si>
  <si>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</si>
  <si>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</si>
  <si>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</si>
  <si>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</si>
  <si>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</si>
  <si>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</si>
  <si>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</si>
  <si>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</si>
  <si>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</si>
  <si>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</si>
  <si>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</si>
  <si>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совокупный доход(убыток) за период</t>
  </si>
  <si>
    <t>Перенос на нераспределеная прибыль</t>
  </si>
  <si>
    <t xml:space="preserve">Прибыль/(убыток) от переоценки с/х продукции </t>
  </si>
  <si>
    <t>Выплата дивидендов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</si>
  <si>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</si>
  <si>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</si>
  <si>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t>31 декабря 2015 г.</t>
  </si>
  <si>
    <t>Остаток на 31 декабря 2015 года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</si>
  <si>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</si>
  <si>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</si>
  <si>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</si>
  <si>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</si>
  <si>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</si>
  <si>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</si>
  <si>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</si>
  <si>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</si>
  <si>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Выпущенные акции / уставной капитал</t>
  </si>
  <si>
    <t>Выпушенные акции</t>
  </si>
  <si>
    <t>Изменение в неконтролирующей доли дочерних предприятий</t>
  </si>
  <si>
    <t>Главный бухгалтер</t>
  </si>
  <si>
    <t>Саджитова А. Т.</t>
  </si>
  <si>
    <t>Размещение депозитов</t>
  </si>
  <si>
    <t>Снятие депозитов</t>
  </si>
  <si>
    <r>
      <t>Консолидированный промежуточный сжатый Отчет о финансовом положении по состоянию на 30 сентября 2016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</si>
  <si>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t>Председатель Правления</t>
  </si>
  <si>
    <t>Ахметов А. Г.</t>
  </si>
  <si>
    <t>15 ноября 2016 года</t>
  </si>
  <si>
    <r>
      <t xml:space="preserve">Консолидированный промежуточный сжатый Отчет о прибыли или убытке и прочем совокупном доходе за 3 квартал 2016 года </t>
    </r>
    <r>
      <rPr>
        <sz val="10"/>
        <color theme="1"/>
        <rFont val="Book Antiqua"/>
        <family val="1"/>
        <charset val="204"/>
      </rPr>
      <t>(неаудированный)</t>
    </r>
  </si>
  <si>
    <r>
      <t xml:space="preserve">Консолидированный промежуточный сжатый Отчет о движении денежных средств по состоянию на 30 сентября 2016 года </t>
    </r>
    <r>
      <rPr>
        <sz val="10"/>
        <color theme="1"/>
        <rFont val="Book Antiqua"/>
        <family val="1"/>
        <charset val="204"/>
      </rPr>
      <t>(неаудированный)</t>
    </r>
  </si>
  <si>
    <t>за 3 квартал, закончившийся 30 сентября 2016 года (неаудированный)</t>
  </si>
  <si>
    <t>30 сентября 2016 г.</t>
  </si>
  <si>
    <t>30.09. 2016 год</t>
  </si>
  <si>
    <t>Остаток на 30 сентября 2016 года</t>
  </si>
  <si>
    <t>30.09.2015 год</t>
  </si>
  <si>
    <t>Прибыль / (убыток) от переоценки биологических активов</t>
  </si>
  <si>
    <t>Амортизацию основных средств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</si>
</sst>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(* #,##0_);_(* \(#,##0\);_(* &quot;-&quot;??_);_(@_)"/>
    <numFmt numFmtId="165" formatCode="_(* #,##0_);_(* \(#,##0\);_(* &quot;-&quot;_);_(@_)"/>
    <numFmt numFmtId="166" formatCode="#,##0_ ;\-#,##0\ "/>
    <numFmt numFmtId="167" formatCode="_(* #,##0.00_);_(* \(#,##0.00\);_(* &quot;-&quot;??_);_(@_)"/>
    <numFmt numFmtId="168" formatCode="_(* #,##0.000_);_(* \(#,##0.0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4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wrapText="1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164" fontId="2" fillId="0" borderId="0" xfId="1" applyNumberFormat="1" applyFont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4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4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 vertical="top" wrapText="1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top" wrapText="1"/>
    </xf>
    <xf numFmtId="0" fontId="3" fillId="0" borderId="11" xfId="0" applyFont="1" applyBorder="1"/>
    <xf numFmtId="166" fontId="2" fillId="0" borderId="6" xfId="0" applyNumberFormat="1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6" fontId="2" fillId="0" borderId="6" xfId="0" applyNumberFormat="1" applyFont="1" applyBorder="1" applyAlignment="1">
      <alignment vertical="top" wrapText="1"/>
    </xf>
    <xf numFmtId="164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2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/>
    <xf numFmtId="164" fontId="3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Border="1"/>
    <xf numFmtId="166" fontId="2" fillId="0" borderId="6" xfId="0" applyNumberFormat="1" applyFont="1" applyFill="1" applyBorder="1" applyAlignment="1">
      <alignment vertical="top" wrapText="1"/>
    </xf>
    <xf numFmtId="164" fontId="2" fillId="0" borderId="6" xfId="1" applyNumberFormat="1" applyFont="1" applyFill="1" applyBorder="1" applyAlignment="1">
      <alignment vertical="center" wrapText="1"/>
    </xf>
    <xf numFmtId="166" fontId="3" fillId="0" borderId="6" xfId="0" applyNumberFormat="1" applyFont="1" applyFill="1" applyBorder="1" applyAlignment="1">
      <alignment vertical="top" wrapText="1"/>
    </xf>
    <xf numFmtId="166" fontId="3" fillId="0" borderId="5" xfId="0" applyNumberFormat="1" applyFont="1" applyFill="1" applyBorder="1" applyAlignment="1">
      <alignment vertical="top" wrapText="1"/>
    </xf>
    <xf numFmtId="164" fontId="3" fillId="0" borderId="6" xfId="1" applyNumberFormat="1" applyFont="1" applyFill="1" applyBorder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3" fontId="3" fillId="0" borderId="0" xfId="0" applyNumberFormat="1" applyFont="1" applyFill="1"/>
    <xf numFmtId="164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4" fontId="3" fillId="0" borderId="0" xfId="0" applyNumberFormat="1" applyFont="1" applyFill="1"/>
    <xf numFmtId="165" fontId="3" fillId="0" borderId="0" xfId="0" applyNumberFormat="1" applyFont="1"/>
    <xf numFmtId="2" fontId="0" fillId="0" borderId="0" xfId="0" applyNumberFormat="1" applyFill="1"/>
    <xf numFmtId="164" fontId="2" fillId="0" borderId="11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8" fontId="3" fillId="0" borderId="0" xfId="0" applyNumberFormat="1" applyFont="1"/>
    <xf numFmtId="164" fontId="3" fillId="0" borderId="0" xfId="0" applyNumberFormat="1" applyFont="1" applyFill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vertical="center" wrapText="1"/>
    </xf>
    <xf numFmtId="167" fontId="3" fillId="0" borderId="0" xfId="1" applyNumberFormat="1" applyFont="1" applyFill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dzhitova_a\AppData\Local\Microsoft\Windows\INetCache\Content.Outlook\NIGXTSE1\&#1060;&#1054;%20&#1087;&#1088;&#1077;&#1076;&#1074;&#1072;&#1088;&#1080;&#1090;%20%20&#1082;&#1086;&#1085;&#1089;%20%20&#1079;&#1072;%2012%20&#1084;&#1077;&#1089;%202015%20&#1087;&#1086;%20&#1089;&#1086;&#1089;&#1090;&#1086;&#1103;&#1085;&#1080;&#1102;%20&#1085;&#1072;%2025%2004%202016&#1075;%20-%20(00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se.kz/files/emitters/KATR/katrfm3_2015_cons_r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DZHI~1\AppData\Local\Temp\Rar$DIa0.551\&#1040;&#1090;&#1072;&#1084;&#1077;&#1082;&#1077;&#1085;-&#1040;&#1075;&#1088;&#1086;_&#1082;&#1086;&#1085;&#1089;&#1086;&#1083;&#1080;&#1076;&#1072;&#1094;&#1080;&#1103;_&#1089;&#1086;&#1082;&#1088;&#1072;&#1097;&#1077;&#1085;&#1085;&#1072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dzhitova_a/Desktop/&#1082;&#1086;&#1085;&#1089;&#1086;&#1083;&#1080;&#1076;&#1072;&#1094;&#1080;&#1103;%202%20&#1082;&#1074;&#1072;&#1088;&#1090;&#1072;&#1083;16&#1075;/&#1040;&#1090;&#1072;&#1084;&#1077;&#1082;&#1077;&#1085;-&#1040;&#1075;&#1088;&#1086;_&#1082;&#1086;&#1085;&#1089;&#1086;&#1083;&#1080;&#1076;&#1072;&#1094;&#1080;&#1103;_&#1089;&#1086;&#1082;&#1088;&#1072;&#1097;&#1077;&#1085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дляЦБ"/>
      <sheetName val="ф2для ЦБ"/>
      <sheetName val="ф3 для ЦБ"/>
      <sheetName val="ф4 для ЦБ"/>
    </sheetNames>
    <sheetDataSet>
      <sheetData sheetId="0">
        <row r="47">
          <cell r="C47">
            <v>5795645</v>
          </cell>
        </row>
        <row r="51">
          <cell r="B51" t="str">
            <v>Торговая и прочая кредиторская задолженность-долгосрочная</v>
          </cell>
        </row>
      </sheetData>
      <sheetData sheetId="1"/>
      <sheetData sheetId="2"/>
      <sheetData sheetId="3">
        <row r="19">
          <cell r="B19">
            <v>779342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</sheetNames>
    <sheetDataSet>
      <sheetData sheetId="0" refreshError="1"/>
      <sheetData sheetId="1" refreshError="1"/>
      <sheetData sheetId="2">
        <row r="14">
          <cell r="B14">
            <v>261708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Консолидация"/>
      <sheetName val="ДДС"/>
      <sheetName val="Внутригруп."/>
      <sheetName val="Доп.инфо"/>
      <sheetName val="НД"/>
      <sheetName val="Контроль"/>
      <sheetName val="Корректировки"/>
      <sheetName val="Внутригруп. check"/>
      <sheetName val="Маржа"/>
    </sheetNames>
    <sheetDataSet>
      <sheetData sheetId="0"/>
      <sheetData sheetId="1"/>
      <sheetData sheetId="2"/>
      <sheetData sheetId="3">
        <row r="12">
          <cell r="Z12">
            <v>-318986</v>
          </cell>
        </row>
        <row r="20">
          <cell r="B20" t="str">
            <v>Прочие</v>
          </cell>
        </row>
        <row r="66">
          <cell r="B66" t="str">
            <v>Влияние изменения обменного курса валют на денежные средства и их эквиваленты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Контроль"/>
      <sheetName val="Консолидация"/>
      <sheetName val="ДДС"/>
      <sheetName val="Внутригруп."/>
      <sheetName val="Доп.инфо"/>
      <sheetName val="НД"/>
      <sheetName val="Корректировки"/>
      <sheetName val="Внутригруп. check"/>
      <sheetName val="Маржа"/>
      <sheetName val="2.4"/>
    </sheetNames>
    <sheetDataSet>
      <sheetData sheetId="0"/>
      <sheetData sheetId="1"/>
      <sheetData sheetId="2"/>
      <sheetData sheetId="3">
        <row r="9">
          <cell r="AK9">
            <v>20849309</v>
          </cell>
        </row>
      </sheetData>
      <sheetData sheetId="4">
        <row r="12">
          <cell r="Z12">
            <v>-738573</v>
          </cell>
        </row>
        <row r="51">
          <cell r="B51" t="str">
            <v>Поступление кредитов и займов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7"/>
  <sheetViews>
    <sheetView topLeftCell="A34" workbookViewId="0">
      <selection activeCell="C46" sqref="C46"/>
    </sheetView>
  </sheetViews>
  <sheetFormatPr defaultRowHeight="15" x14ac:dyDescent="0.25"/>
  <cols>
    <col min="1" max="1" width="4" customWidth="1"/>
    <col min="2" max="2" width="49.140625" customWidth="1"/>
    <col min="3" max="3" width="18.140625" style="108" customWidth="1"/>
    <col min="4" max="4" width="17.28515625" customWidth="1"/>
    <col min="5" max="5" width="16.140625" customWidth="1"/>
  </cols>
  <sheetData>
    <row r="2" spans="2:5" x14ac:dyDescent="0.25">
      <c r="B2" s="1" t="s">
        <v>0</v>
      </c>
      <c r="C2" s="89"/>
      <c r="D2" s="2"/>
      <c r="E2" s="2"/>
    </row>
    <row r="3" spans="2:5" x14ac:dyDescent="0.25">
      <c r="B3" s="142" t="s">
        <v>133</v>
      </c>
      <c r="C3" s="142"/>
      <c r="D3" s="3"/>
      <c r="E3" s="2"/>
    </row>
    <row r="4" spans="2:5" x14ac:dyDescent="0.25">
      <c r="B4" s="142"/>
      <c r="C4" s="142"/>
      <c r="D4" s="3"/>
      <c r="E4" s="2"/>
    </row>
    <row r="5" spans="2:5" x14ac:dyDescent="0.25">
      <c r="B5" s="4"/>
      <c r="C5" s="90"/>
      <c r="D5" s="3"/>
      <c r="E5" s="2"/>
    </row>
    <row r="6" spans="2:5" x14ac:dyDescent="0.25">
      <c r="B6" s="2" t="s">
        <v>1</v>
      </c>
      <c r="C6" s="89" t="s">
        <v>2</v>
      </c>
      <c r="D6" s="2"/>
      <c r="E6" s="2"/>
    </row>
    <row r="7" spans="2:5" x14ac:dyDescent="0.25">
      <c r="B7" s="2" t="s">
        <v>3</v>
      </c>
      <c r="C7" s="89" t="s">
        <v>4</v>
      </c>
      <c r="D7" s="2"/>
      <c r="E7" s="2"/>
    </row>
    <row r="8" spans="2:5" x14ac:dyDescent="0.25">
      <c r="B8" s="2" t="s">
        <v>5</v>
      </c>
      <c r="C8" s="89" t="s">
        <v>6</v>
      </c>
      <c r="D8" s="2"/>
      <c r="E8" s="2"/>
    </row>
    <row r="9" spans="2:5" x14ac:dyDescent="0.25">
      <c r="B9" s="5"/>
      <c r="C9" s="89" t="s">
        <v>7</v>
      </c>
      <c r="D9" s="2"/>
      <c r="E9" s="2"/>
    </row>
    <row r="10" spans="2:5" x14ac:dyDescent="0.25">
      <c r="B10" s="5"/>
      <c r="C10" s="91"/>
      <c r="D10" s="3"/>
      <c r="E10" s="2"/>
    </row>
    <row r="11" spans="2:5" x14ac:dyDescent="0.25">
      <c r="B11" s="143" t="s">
        <v>8</v>
      </c>
      <c r="C11" s="145" t="s">
        <v>140</v>
      </c>
      <c r="D11" s="147" t="s">
        <v>116</v>
      </c>
      <c r="E11" s="2"/>
    </row>
    <row r="12" spans="2:5" x14ac:dyDescent="0.25">
      <c r="B12" s="144"/>
      <c r="C12" s="146"/>
      <c r="D12" s="148"/>
      <c r="E12" s="2"/>
    </row>
    <row r="13" spans="2:5" x14ac:dyDescent="0.25">
      <c r="B13" s="2"/>
      <c r="C13" s="92"/>
      <c r="D13" s="7"/>
      <c r="E13" s="2"/>
    </row>
    <row r="14" spans="2:5" ht="15.75" x14ac:dyDescent="0.3">
      <c r="B14" s="8" t="s">
        <v>9</v>
      </c>
      <c r="C14" s="92"/>
      <c r="D14" s="7"/>
      <c r="E14" s="2"/>
    </row>
    <row r="15" spans="2:5" ht="15.75" x14ac:dyDescent="0.3">
      <c r="B15" s="8" t="s">
        <v>10</v>
      </c>
      <c r="C15" s="92"/>
      <c r="D15" s="7"/>
      <c r="E15" s="2"/>
    </row>
    <row r="16" spans="2:5" x14ac:dyDescent="0.25">
      <c r="B16" s="2" t="s">
        <v>11</v>
      </c>
      <c r="C16" s="93">
        <v>23201071</v>
      </c>
      <c r="D16" s="10">
        <v>21358066</v>
      </c>
      <c r="E16" s="11"/>
    </row>
    <row r="17" spans="2:5" x14ac:dyDescent="0.25">
      <c r="B17" s="2" t="s">
        <v>12</v>
      </c>
      <c r="C17" s="93">
        <v>1480776</v>
      </c>
      <c r="D17" s="10">
        <v>1471601</v>
      </c>
      <c r="E17" s="11"/>
    </row>
    <row r="18" spans="2:5" x14ac:dyDescent="0.25">
      <c r="B18" s="2" t="s">
        <v>13</v>
      </c>
      <c r="C18" s="93">
        <v>933313</v>
      </c>
      <c r="D18" s="10">
        <v>834077</v>
      </c>
      <c r="E18" s="11"/>
    </row>
    <row r="19" spans="2:5" x14ac:dyDescent="0.25">
      <c r="B19" s="2" t="s">
        <v>14</v>
      </c>
      <c r="C19" s="93">
        <v>74501</v>
      </c>
      <c r="D19" s="10">
        <v>75581</v>
      </c>
      <c r="E19" s="2"/>
    </row>
    <row r="20" spans="2:5" x14ac:dyDescent="0.25">
      <c r="B20" s="12" t="s">
        <v>15</v>
      </c>
      <c r="C20" s="94">
        <v>273274</v>
      </c>
      <c r="D20" s="13">
        <v>189599</v>
      </c>
      <c r="E20" s="2"/>
    </row>
    <row r="21" spans="2:5" ht="15.75" x14ac:dyDescent="0.3">
      <c r="B21" s="14" t="s">
        <v>16</v>
      </c>
      <c r="C21" s="95">
        <f>SUM(C16:C20)</f>
        <v>25962935</v>
      </c>
      <c r="D21" s="15">
        <f>SUM(D16:D20)</f>
        <v>23928924</v>
      </c>
      <c r="E21" s="16"/>
    </row>
    <row r="22" spans="2:5" x14ac:dyDescent="0.25">
      <c r="B22" s="2"/>
      <c r="C22" s="92"/>
      <c r="D22" s="6"/>
      <c r="E22" s="2"/>
    </row>
    <row r="23" spans="2:5" ht="15.75" x14ac:dyDescent="0.3">
      <c r="B23" s="8" t="s">
        <v>17</v>
      </c>
      <c r="C23" s="92"/>
      <c r="D23" s="6"/>
      <c r="E23" s="2"/>
    </row>
    <row r="24" spans="2:5" x14ac:dyDescent="0.25">
      <c r="B24" s="2" t="s">
        <v>18</v>
      </c>
      <c r="C24" s="93">
        <v>16989569</v>
      </c>
      <c r="D24" s="10">
        <v>6794528</v>
      </c>
      <c r="E24" s="2"/>
    </row>
    <row r="25" spans="2:5" x14ac:dyDescent="0.25">
      <c r="B25" s="2" t="s">
        <v>12</v>
      </c>
      <c r="C25" s="93"/>
      <c r="D25" s="10">
        <v>308751</v>
      </c>
      <c r="E25" s="2"/>
    </row>
    <row r="26" spans="2:5" x14ac:dyDescent="0.25">
      <c r="B26" s="17" t="s">
        <v>19</v>
      </c>
      <c r="C26" s="93">
        <v>5850977</v>
      </c>
      <c r="D26" s="10">
        <v>1319780</v>
      </c>
      <c r="E26" s="2"/>
    </row>
    <row r="27" spans="2:5" x14ac:dyDescent="0.25">
      <c r="B27" s="17" t="s">
        <v>20</v>
      </c>
      <c r="C27" s="93">
        <v>183856</v>
      </c>
      <c r="D27" s="10">
        <v>81995</v>
      </c>
      <c r="E27" s="2"/>
    </row>
    <row r="28" spans="2:5" x14ac:dyDescent="0.25">
      <c r="B28" s="2" t="s">
        <v>21</v>
      </c>
      <c r="C28" s="93">
        <v>1151670</v>
      </c>
      <c r="D28" s="10">
        <v>6839282</v>
      </c>
      <c r="E28" s="2"/>
    </row>
    <row r="29" spans="2:5" x14ac:dyDescent="0.25">
      <c r="B29" s="12" t="s">
        <v>22</v>
      </c>
      <c r="C29" s="94">
        <v>849257</v>
      </c>
      <c r="D29" s="13">
        <v>100660</v>
      </c>
      <c r="E29" s="2"/>
    </row>
    <row r="30" spans="2:5" ht="15.75" x14ac:dyDescent="0.3">
      <c r="B30" s="14" t="s">
        <v>23</v>
      </c>
      <c r="C30" s="95">
        <f>SUM(C24:C29)</f>
        <v>25025329</v>
      </c>
      <c r="D30" s="15">
        <f>SUM(D24:D29)</f>
        <v>15444996</v>
      </c>
      <c r="E30" s="2"/>
    </row>
    <row r="31" spans="2:5" ht="16.5" thickBot="1" x14ac:dyDescent="0.35">
      <c r="B31" s="18" t="s">
        <v>24</v>
      </c>
      <c r="C31" s="96">
        <f>C30+C21</f>
        <v>50988264</v>
      </c>
      <c r="D31" s="19">
        <f>D30+D21</f>
        <v>39373920</v>
      </c>
      <c r="E31" s="2"/>
    </row>
    <row r="32" spans="2:5" x14ac:dyDescent="0.25">
      <c r="B32" s="2"/>
      <c r="C32" s="92"/>
      <c r="D32" s="6"/>
      <c r="E32" s="2"/>
    </row>
    <row r="33" spans="2:5" ht="15.75" x14ac:dyDescent="0.3">
      <c r="B33" s="8" t="s">
        <v>25</v>
      </c>
      <c r="C33" s="92"/>
      <c r="D33" s="20"/>
      <c r="E33" s="2"/>
    </row>
    <row r="34" spans="2:5" x14ac:dyDescent="0.25">
      <c r="B34" s="2" t="s">
        <v>26</v>
      </c>
      <c r="C34" s="93">
        <v>1079342</v>
      </c>
      <c r="D34" s="10">
        <v>779342</v>
      </c>
      <c r="E34" s="16"/>
    </row>
    <row r="35" spans="2:5" x14ac:dyDescent="0.25">
      <c r="B35" s="2" t="s">
        <v>28</v>
      </c>
      <c r="C35" s="97">
        <v>-35700</v>
      </c>
      <c r="D35" s="10">
        <v>-35700</v>
      </c>
      <c r="E35" s="16"/>
    </row>
    <row r="36" spans="2:5" x14ac:dyDescent="0.25">
      <c r="B36" s="2" t="s">
        <v>29</v>
      </c>
      <c r="C36" s="93">
        <v>12875173</v>
      </c>
      <c r="D36" s="10">
        <v>12875173</v>
      </c>
      <c r="E36" s="2"/>
    </row>
    <row r="37" spans="2:5" x14ac:dyDescent="0.25">
      <c r="B37" s="2" t="s">
        <v>30</v>
      </c>
      <c r="C37" s="93">
        <v>2513370</v>
      </c>
      <c r="D37" s="10">
        <v>2803103</v>
      </c>
      <c r="E37" s="16"/>
    </row>
    <row r="38" spans="2:5" x14ac:dyDescent="0.25">
      <c r="B38" s="12" t="s">
        <v>31</v>
      </c>
      <c r="C38" s="98">
        <v>-24144254</v>
      </c>
      <c r="D38" s="13">
        <v>-25179690</v>
      </c>
      <c r="E38" s="16"/>
    </row>
    <row r="39" spans="2:5" x14ac:dyDescent="0.25">
      <c r="B39" s="21" t="s">
        <v>32</v>
      </c>
      <c r="C39" s="99">
        <f>SUM(C34:C38)</f>
        <v>-7712069</v>
      </c>
      <c r="D39" s="22">
        <f>SUM(D34:D38)</f>
        <v>-8757772</v>
      </c>
      <c r="E39" s="16"/>
    </row>
    <row r="40" spans="2:5" x14ac:dyDescent="0.25">
      <c r="B40" s="2"/>
      <c r="C40" s="100"/>
      <c r="D40" s="20"/>
      <c r="E40" s="16"/>
    </row>
    <row r="41" spans="2:5" ht="15.75" x14ac:dyDescent="0.3">
      <c r="B41" s="14" t="s">
        <v>33</v>
      </c>
      <c r="C41" s="101">
        <v>-408817</v>
      </c>
      <c r="D41" s="23">
        <v>-728317</v>
      </c>
      <c r="E41" s="130"/>
    </row>
    <row r="42" spans="2:5" ht="16.5" thickBot="1" x14ac:dyDescent="0.35">
      <c r="B42" s="18" t="s">
        <v>34</v>
      </c>
      <c r="C42" s="96">
        <f>SUM(C39:C41)</f>
        <v>-8120886</v>
      </c>
      <c r="D42" s="19">
        <f>SUM(D39:D41)</f>
        <v>-9486089</v>
      </c>
      <c r="E42" s="16"/>
    </row>
    <row r="43" spans="2:5" x14ac:dyDescent="0.25">
      <c r="B43" s="2"/>
      <c r="C43" s="102"/>
      <c r="D43" s="24"/>
      <c r="E43" s="16"/>
    </row>
    <row r="44" spans="2:5" ht="15.75" x14ac:dyDescent="0.3">
      <c r="B44" s="8" t="s">
        <v>35</v>
      </c>
      <c r="C44" s="92"/>
      <c r="D44" s="6"/>
      <c r="E44" s="2"/>
    </row>
    <row r="45" spans="2:5" ht="15.75" x14ac:dyDescent="0.3">
      <c r="B45" s="8" t="s">
        <v>36</v>
      </c>
      <c r="C45" s="92"/>
      <c r="D45" s="6"/>
      <c r="E45" s="2"/>
    </row>
    <row r="46" spans="2:5" x14ac:dyDescent="0.25">
      <c r="B46" s="2" t="s">
        <v>37</v>
      </c>
      <c r="C46" s="93">
        <v>5795645</v>
      </c>
      <c r="D46" s="10">
        <v>5795645</v>
      </c>
      <c r="E46" s="2"/>
    </row>
    <row r="47" spans="2:5" x14ac:dyDescent="0.25">
      <c r="B47" s="2" t="s">
        <v>38</v>
      </c>
      <c r="C47" s="93">
        <v>24056524</v>
      </c>
      <c r="D47" s="10">
        <v>21929630</v>
      </c>
      <c r="E47" s="2"/>
    </row>
    <row r="48" spans="2:5" x14ac:dyDescent="0.25">
      <c r="B48" s="3" t="s">
        <v>39</v>
      </c>
      <c r="C48" s="103">
        <v>3555992</v>
      </c>
      <c r="D48" s="10">
        <v>2715511</v>
      </c>
      <c r="E48" s="2"/>
    </row>
    <row r="49" spans="2:5" x14ac:dyDescent="0.25">
      <c r="B49" s="3" t="s">
        <v>40</v>
      </c>
      <c r="C49" s="103">
        <v>337867</v>
      </c>
      <c r="D49" s="47">
        <v>425916</v>
      </c>
      <c r="E49" s="16"/>
    </row>
    <row r="50" spans="2:5" ht="15" customHeight="1" x14ac:dyDescent="0.25">
      <c r="B50" s="12" t="str">
        <f>[1]ф1дляЦБ!$B$51</f>
        <v>Торговая и прочая кредиторская задолженность-долгосрочная</v>
      </c>
      <c r="C50" s="94">
        <v>25673</v>
      </c>
      <c r="D50" s="13">
        <v>25826</v>
      </c>
      <c r="E50" s="2"/>
    </row>
    <row r="51" spans="2:5" ht="15.75" x14ac:dyDescent="0.3">
      <c r="B51" s="14" t="s">
        <v>41</v>
      </c>
      <c r="C51" s="95">
        <f>SUM(C46:C50)</f>
        <v>33771701</v>
      </c>
      <c r="D51" s="15">
        <f>SUM(D46:D50)</f>
        <v>30892528</v>
      </c>
      <c r="E51" s="2"/>
    </row>
    <row r="52" spans="2:5" ht="15" customHeight="1" x14ac:dyDescent="0.25">
      <c r="B52" s="2"/>
      <c r="C52" s="92"/>
      <c r="D52" s="6"/>
      <c r="E52" s="2"/>
    </row>
    <row r="53" spans="2:5" ht="15.75" x14ac:dyDescent="0.3">
      <c r="B53" s="8" t="s">
        <v>42</v>
      </c>
      <c r="C53" s="92"/>
      <c r="D53" s="6"/>
      <c r="E53" s="2"/>
    </row>
    <row r="54" spans="2:5" x14ac:dyDescent="0.25">
      <c r="B54" s="2" t="s">
        <v>38</v>
      </c>
      <c r="C54" s="93">
        <v>17072168</v>
      </c>
      <c r="D54" s="10">
        <v>10937680</v>
      </c>
      <c r="E54" s="16" t="s">
        <v>27</v>
      </c>
    </row>
    <row r="55" spans="2:5" x14ac:dyDescent="0.25">
      <c r="B55" s="3" t="s">
        <v>39</v>
      </c>
      <c r="C55" s="93"/>
      <c r="D55" s="10">
        <v>853514</v>
      </c>
      <c r="E55" s="16"/>
    </row>
    <row r="56" spans="2:5" x14ac:dyDescent="0.25">
      <c r="B56" s="12" t="s">
        <v>43</v>
      </c>
      <c r="C56" s="94">
        <v>8265281</v>
      </c>
      <c r="D56" s="13">
        <f>6106203+70084</f>
        <v>6176287</v>
      </c>
      <c r="E56" s="16" t="s">
        <v>27</v>
      </c>
    </row>
    <row r="57" spans="2:5" ht="15.75" x14ac:dyDescent="0.3">
      <c r="B57" s="14" t="s">
        <v>44</v>
      </c>
      <c r="C57" s="95">
        <f>SUM(C54:C56)</f>
        <v>25337449</v>
      </c>
      <c r="D57" s="15">
        <f>SUM(D54:D56)</f>
        <v>17967481</v>
      </c>
      <c r="E57" s="16" t="s">
        <v>27</v>
      </c>
    </row>
    <row r="58" spans="2:5" ht="16.5" thickBot="1" x14ac:dyDescent="0.35">
      <c r="B58" s="18" t="s">
        <v>45</v>
      </c>
      <c r="C58" s="96">
        <f>C57+C51</f>
        <v>59109150</v>
      </c>
      <c r="D58" s="19">
        <f>D57+D51</f>
        <v>48860009</v>
      </c>
      <c r="E58" s="2"/>
    </row>
    <row r="59" spans="2:5" ht="16.5" thickBot="1" x14ac:dyDescent="0.35">
      <c r="B59" s="18" t="s">
        <v>46</v>
      </c>
      <c r="C59" s="104">
        <f>C58+C42</f>
        <v>50988264</v>
      </c>
      <c r="D59" s="25">
        <f>D58+D42</f>
        <v>39373920</v>
      </c>
      <c r="E59" s="2"/>
    </row>
    <row r="60" spans="2:5" ht="32.25" hidden="1" customHeight="1" thickBot="1" x14ac:dyDescent="0.3">
      <c r="B60" s="26" t="s">
        <v>47</v>
      </c>
      <c r="C60" s="105">
        <f>C59-C31</f>
        <v>0</v>
      </c>
      <c r="D60" s="27">
        <f>D59-D31</f>
        <v>0</v>
      </c>
      <c r="E60" s="2"/>
    </row>
    <row r="61" spans="2:5" ht="15.75" x14ac:dyDescent="0.3">
      <c r="B61" s="26"/>
      <c r="C61" s="135"/>
      <c r="D61" s="134"/>
      <c r="E61" s="2"/>
    </row>
    <row r="62" spans="2:5" x14ac:dyDescent="0.25">
      <c r="B62" s="28" t="s">
        <v>48</v>
      </c>
      <c r="C62" s="140">
        <v>-1830.667436353687</v>
      </c>
      <c r="D62" s="140">
        <v>-2583.3200000000002</v>
      </c>
      <c r="E62" s="2"/>
    </row>
    <row r="63" spans="2:5" ht="27.75" thickBot="1" x14ac:dyDescent="0.3">
      <c r="B63" s="29" t="s">
        <v>49</v>
      </c>
      <c r="C63" s="141">
        <v>13090.142820946705</v>
      </c>
      <c r="D63" s="141">
        <v>12940.15</v>
      </c>
      <c r="E63" s="2"/>
    </row>
    <row r="64" spans="2:5" x14ac:dyDescent="0.25">
      <c r="B64" s="2"/>
      <c r="C64" s="106"/>
      <c r="D64" s="2"/>
      <c r="E64" s="2"/>
    </row>
    <row r="65" spans="2:5" x14ac:dyDescent="0.25">
      <c r="B65" s="2"/>
      <c r="C65" s="137"/>
      <c r="D65" s="2"/>
      <c r="E65" s="2"/>
    </row>
    <row r="66" spans="2:5" ht="15.75" x14ac:dyDescent="0.3">
      <c r="B66" s="30" t="s">
        <v>134</v>
      </c>
      <c r="C66" s="89"/>
      <c r="D66" s="31" t="s">
        <v>135</v>
      </c>
      <c r="E66" s="2"/>
    </row>
    <row r="67" spans="2:5" ht="15.75" x14ac:dyDescent="0.3">
      <c r="B67" s="30"/>
      <c r="C67" s="89"/>
      <c r="D67" s="31"/>
      <c r="E67" s="2"/>
    </row>
    <row r="68" spans="2:5" ht="15.75" customHeight="1" x14ac:dyDescent="0.3">
      <c r="B68" s="30" t="s">
        <v>129</v>
      </c>
      <c r="C68" s="89"/>
      <c r="D68" s="31" t="s">
        <v>130</v>
      </c>
      <c r="E68" s="2"/>
    </row>
    <row r="69" spans="2:5" ht="15.75" customHeight="1" x14ac:dyDescent="0.25">
      <c r="B69" s="2"/>
      <c r="C69" s="89"/>
      <c r="D69" s="2"/>
      <c r="E69" s="2"/>
    </row>
    <row r="70" spans="2:5" ht="15.75" x14ac:dyDescent="0.3">
      <c r="B70" s="8" t="s">
        <v>50</v>
      </c>
      <c r="C70" s="89"/>
      <c r="D70" s="16"/>
      <c r="E70" s="2"/>
    </row>
    <row r="71" spans="2:5" ht="15.75" x14ac:dyDescent="0.3">
      <c r="B71" s="8" t="s">
        <v>136</v>
      </c>
      <c r="C71" s="89"/>
      <c r="D71" s="2"/>
      <c r="E71" s="2"/>
    </row>
    <row r="72" spans="2:5" x14ac:dyDescent="0.25">
      <c r="C72" s="107"/>
    </row>
    <row r="73" spans="2:5" x14ac:dyDescent="0.25">
      <c r="C73" s="107">
        <f>C31-C59</f>
        <v>0</v>
      </c>
      <c r="D73" s="107">
        <f>D31-D59</f>
        <v>0</v>
      </c>
    </row>
    <row r="74" spans="2:5" x14ac:dyDescent="0.25">
      <c r="C74" s="107"/>
    </row>
    <row r="75" spans="2:5" x14ac:dyDescent="0.25">
      <c r="C75" s="107"/>
      <c r="D75" s="107"/>
    </row>
    <row r="76" spans="2:5" x14ac:dyDescent="0.25">
      <c r="C76" s="107"/>
      <c r="D76" s="107"/>
    </row>
    <row r="77" spans="2:5" x14ac:dyDescent="0.25">
      <c r="C77" s="131"/>
      <c r="D77" s="131"/>
    </row>
  </sheetData>
  <mergeCells count="4">
    <mergeCell ref="B3:C4"/>
    <mergeCell ref="B11:B12"/>
    <mergeCell ref="C11:C12"/>
    <mergeCell ref="D11:D12"/>
  </mergeCells>
  <pageMargins left="0" right="0" top="0" bottom="0" header="0" footer="0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72"/>
  <sheetViews>
    <sheetView workbookViewId="0">
      <selection activeCell="C14" sqref="C14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9.140625" style="89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42" t="s">
        <v>137</v>
      </c>
      <c r="C3" s="142"/>
      <c r="D3" s="142"/>
    </row>
    <row r="4" spans="2:4" ht="15" customHeight="1" x14ac:dyDescent="0.25">
      <c r="B4" s="142"/>
      <c r="C4" s="142"/>
      <c r="D4" s="142"/>
    </row>
    <row r="5" spans="2:4" ht="15" x14ac:dyDescent="0.25">
      <c r="B5" s="1"/>
    </row>
    <row r="6" spans="2:4" x14ac:dyDescent="0.25">
      <c r="B6" s="2" t="s">
        <v>1</v>
      </c>
      <c r="C6" s="89" t="s">
        <v>2</v>
      </c>
    </row>
    <row r="7" spans="2:4" x14ac:dyDescent="0.25">
      <c r="B7" s="2" t="s">
        <v>3</v>
      </c>
      <c r="C7" s="89" t="s">
        <v>4</v>
      </c>
    </row>
    <row r="8" spans="2:4" x14ac:dyDescent="0.25">
      <c r="B8" s="2" t="s">
        <v>5</v>
      </c>
      <c r="C8" s="89" t="s">
        <v>6</v>
      </c>
    </row>
    <row r="9" spans="2:4" ht="15" x14ac:dyDescent="0.25">
      <c r="B9" s="1"/>
      <c r="C9" s="89" t="s">
        <v>7</v>
      </c>
    </row>
    <row r="10" spans="2:4" ht="14.25" thickBot="1" x14ac:dyDescent="0.3">
      <c r="B10" s="32"/>
      <c r="C10" s="109"/>
      <c r="D10" s="32"/>
    </row>
    <row r="11" spans="2:4" ht="13.5" customHeight="1" x14ac:dyDescent="0.25">
      <c r="B11" s="149" t="s">
        <v>8</v>
      </c>
      <c r="C11" s="151" t="s">
        <v>141</v>
      </c>
      <c r="D11" s="153" t="s">
        <v>143</v>
      </c>
    </row>
    <row r="12" spans="2:4" ht="14.25" customHeight="1" thickBot="1" x14ac:dyDescent="0.3">
      <c r="B12" s="150"/>
      <c r="C12" s="152"/>
      <c r="D12" s="154"/>
    </row>
    <row r="13" spans="2:4" x14ac:dyDescent="0.25">
      <c r="C13" s="110"/>
      <c r="D13" s="7"/>
    </row>
    <row r="14" spans="2:4" x14ac:dyDescent="0.25">
      <c r="B14" s="2" t="s">
        <v>51</v>
      </c>
      <c r="C14" s="93">
        <v>7217275</v>
      </c>
      <c r="D14" s="9">
        <v>5746773</v>
      </c>
    </row>
    <row r="15" spans="2:4" x14ac:dyDescent="0.25">
      <c r="B15" s="2" t="s">
        <v>112</v>
      </c>
      <c r="C15" s="97">
        <v>3149514</v>
      </c>
      <c r="D15" s="10">
        <v>81371</v>
      </c>
    </row>
    <row r="16" spans="2:4" x14ac:dyDescent="0.25">
      <c r="B16" s="12" t="s">
        <v>52</v>
      </c>
      <c r="C16" s="98">
        <v>-5950377</v>
      </c>
      <c r="D16" s="13">
        <v>-5265868</v>
      </c>
    </row>
    <row r="17" spans="2:4" ht="15" x14ac:dyDescent="0.25">
      <c r="C17" s="111"/>
      <c r="D17" s="20"/>
    </row>
    <row r="18" spans="2:4" ht="15.75" thickBot="1" x14ac:dyDescent="0.35">
      <c r="B18" s="18" t="s">
        <v>53</v>
      </c>
      <c r="C18" s="112">
        <f>C14+C16+C15</f>
        <v>4416412</v>
      </c>
      <c r="D18" s="33">
        <f>D14+D16+D15</f>
        <v>562276</v>
      </c>
    </row>
    <row r="19" spans="2:4" x14ac:dyDescent="0.25">
      <c r="C19" s="93"/>
      <c r="D19" s="6"/>
    </row>
    <row r="20" spans="2:4" x14ac:dyDescent="0.25">
      <c r="B20" s="2" t="s">
        <v>54</v>
      </c>
      <c r="C20" s="93">
        <v>1463796</v>
      </c>
      <c r="D20" s="9">
        <v>1070073.6000000001</v>
      </c>
    </row>
    <row r="21" spans="2:4" x14ac:dyDescent="0.25">
      <c r="B21" s="2" t="s">
        <v>55</v>
      </c>
      <c r="C21" s="93">
        <v>372530</v>
      </c>
      <c r="D21" s="9">
        <v>1603346.6</v>
      </c>
    </row>
    <row r="22" spans="2:4" x14ac:dyDescent="0.25">
      <c r="B22" s="2" t="s">
        <v>56</v>
      </c>
      <c r="C22" s="97">
        <v>-1662341</v>
      </c>
      <c r="D22" s="10">
        <v>-1252778.6000000001</v>
      </c>
    </row>
    <row r="23" spans="2:4" x14ac:dyDescent="0.25">
      <c r="B23" s="2" t="s">
        <v>57</v>
      </c>
      <c r="C23" s="97">
        <v>-41646</v>
      </c>
      <c r="D23" s="10">
        <v>-295632</v>
      </c>
    </row>
    <row r="24" spans="2:4" x14ac:dyDescent="0.25">
      <c r="B24" s="12" t="s">
        <v>58</v>
      </c>
      <c r="C24" s="98">
        <v>-277356</v>
      </c>
      <c r="D24" s="13">
        <v>-342921</v>
      </c>
    </row>
    <row r="25" spans="2:4" ht="15" x14ac:dyDescent="0.25">
      <c r="C25" s="111"/>
      <c r="D25" s="20"/>
    </row>
    <row r="26" spans="2:4" ht="15" x14ac:dyDescent="0.3">
      <c r="B26" s="8" t="s">
        <v>59</v>
      </c>
      <c r="C26" s="99">
        <f>SUM(C18:C24)</f>
        <v>4271395</v>
      </c>
      <c r="D26" s="22">
        <f>SUM(D18:D24)</f>
        <v>1344364.6</v>
      </c>
    </row>
    <row r="27" spans="2:4" x14ac:dyDescent="0.25">
      <c r="C27" s="93"/>
      <c r="D27" s="6"/>
    </row>
    <row r="28" spans="2:4" x14ac:dyDescent="0.25">
      <c r="B28" s="2" t="s">
        <v>60</v>
      </c>
      <c r="C28" s="93">
        <v>290659</v>
      </c>
      <c r="D28" s="9">
        <v>964922</v>
      </c>
    </row>
    <row r="29" spans="2:4" x14ac:dyDescent="0.25">
      <c r="B29" s="12" t="s">
        <v>61</v>
      </c>
      <c r="C29" s="98">
        <v>-3493353</v>
      </c>
      <c r="D29" s="13">
        <v>-2064826</v>
      </c>
    </row>
    <row r="30" spans="2:4" ht="15" x14ac:dyDescent="0.25">
      <c r="C30" s="111"/>
      <c r="D30" s="20"/>
    </row>
    <row r="31" spans="2:4" ht="15" x14ac:dyDescent="0.3">
      <c r="B31" s="8" t="s">
        <v>62</v>
      </c>
      <c r="C31" s="99">
        <f>SUM(C26:C29)</f>
        <v>1068701</v>
      </c>
      <c r="D31" s="22">
        <f>SUM(D26:D29)</f>
        <v>244460.60000000009</v>
      </c>
    </row>
    <row r="32" spans="2:4" x14ac:dyDescent="0.25">
      <c r="C32" s="93"/>
      <c r="D32" s="6"/>
    </row>
    <row r="33" spans="2:4" x14ac:dyDescent="0.25">
      <c r="B33" s="12" t="s">
        <v>63</v>
      </c>
      <c r="C33" s="98">
        <v>-4515</v>
      </c>
      <c r="D33" s="13">
        <v>17247</v>
      </c>
    </row>
    <row r="34" spans="2:4" x14ac:dyDescent="0.25">
      <c r="C34" s="93"/>
      <c r="D34" s="6"/>
    </row>
    <row r="35" spans="2:4" ht="15.75" thickBot="1" x14ac:dyDescent="0.3">
      <c r="B35" s="34" t="s">
        <v>64</v>
      </c>
      <c r="C35" s="96">
        <f>C31+C33</f>
        <v>1064186</v>
      </c>
      <c r="D35" s="19">
        <f>D31+D33</f>
        <v>261707.60000000009</v>
      </c>
    </row>
    <row r="36" spans="2:4" x14ac:dyDescent="0.25">
      <c r="C36" s="93"/>
      <c r="D36" s="6"/>
    </row>
    <row r="37" spans="2:4" ht="15" x14ac:dyDescent="0.3">
      <c r="B37" s="8" t="s">
        <v>65</v>
      </c>
      <c r="C37" s="111"/>
      <c r="D37" s="20"/>
    </row>
    <row r="38" spans="2:4" x14ac:dyDescent="0.25">
      <c r="B38" s="2" t="s">
        <v>66</v>
      </c>
      <c r="C38" s="97">
        <v>743691</v>
      </c>
      <c r="D38" s="10">
        <v>329585.60000000009</v>
      </c>
    </row>
    <row r="39" spans="2:4" x14ac:dyDescent="0.25">
      <c r="B39" s="12" t="s">
        <v>67</v>
      </c>
      <c r="C39" s="98">
        <v>320512</v>
      </c>
      <c r="D39" s="13">
        <v>-67878</v>
      </c>
    </row>
    <row r="40" spans="2:4" x14ac:dyDescent="0.25">
      <c r="C40" s="93"/>
      <c r="D40" s="6"/>
    </row>
    <row r="41" spans="2:4" ht="15.75" thickBot="1" x14ac:dyDescent="0.35">
      <c r="B41" s="18" t="s">
        <v>68</v>
      </c>
      <c r="C41" s="96">
        <f>C38+C39</f>
        <v>1064203</v>
      </c>
      <c r="D41" s="19">
        <f>D38+D39</f>
        <v>261707.60000000009</v>
      </c>
    </row>
    <row r="42" spans="2:4" x14ac:dyDescent="0.25">
      <c r="C42" s="93"/>
      <c r="D42" s="6"/>
    </row>
    <row r="43" spans="2:4" x14ac:dyDescent="0.25">
      <c r="B43" s="2" t="s">
        <v>69</v>
      </c>
      <c r="C43" s="93"/>
      <c r="D43" s="9">
        <v>0</v>
      </c>
    </row>
    <row r="44" spans="2:4" ht="15" x14ac:dyDescent="0.3">
      <c r="B44" s="14" t="s">
        <v>70</v>
      </c>
      <c r="C44" s="113">
        <f>C41+C43</f>
        <v>1064203</v>
      </c>
      <c r="D44" s="35">
        <f>D41+D43</f>
        <v>261707.60000000009</v>
      </c>
    </row>
    <row r="45" spans="2:4" ht="21.75" customHeight="1" x14ac:dyDescent="0.3">
      <c r="B45" s="36" t="s">
        <v>71</v>
      </c>
      <c r="C45" s="111"/>
      <c r="D45" s="20"/>
    </row>
    <row r="46" spans="2:4" x14ac:dyDescent="0.25">
      <c r="B46" s="2" t="s">
        <v>66</v>
      </c>
      <c r="C46" s="97">
        <v>743691</v>
      </c>
      <c r="D46" s="10">
        <f>D44-D47</f>
        <v>329585.60000000009</v>
      </c>
    </row>
    <row r="47" spans="2:4" x14ac:dyDescent="0.25">
      <c r="B47" s="12" t="s">
        <v>67</v>
      </c>
      <c r="C47" s="98">
        <v>320512</v>
      </c>
      <c r="D47" s="13">
        <f>D39</f>
        <v>-67878</v>
      </c>
    </row>
    <row r="48" spans="2:4" ht="15.75" thickBot="1" x14ac:dyDescent="0.35">
      <c r="B48" s="37" t="s">
        <v>72</v>
      </c>
      <c r="C48" s="96">
        <f>C46+C47</f>
        <v>1064203</v>
      </c>
      <c r="D48" s="19">
        <f>D46+D47</f>
        <v>261707.60000000009</v>
      </c>
    </row>
    <row r="49" spans="2:4" ht="15" x14ac:dyDescent="0.3">
      <c r="B49" s="38"/>
      <c r="C49" s="114"/>
      <c r="D49" s="39"/>
    </row>
    <row r="50" spans="2:4" ht="45" x14ac:dyDescent="0.3">
      <c r="B50" s="38" t="s">
        <v>114</v>
      </c>
      <c r="C50" s="114"/>
      <c r="D50" s="39"/>
    </row>
    <row r="51" spans="2:4" ht="14.25" thickBot="1" x14ac:dyDescent="0.3">
      <c r="B51" s="29" t="s">
        <v>115</v>
      </c>
      <c r="C51" s="139">
        <f>C48/(12000324-21429)*1000</f>
        <v>88.839830385022992</v>
      </c>
      <c r="D51" s="138">
        <v>36.707669373569978</v>
      </c>
    </row>
    <row r="52" spans="2:4" ht="15" x14ac:dyDescent="0.3">
      <c r="B52" s="38"/>
      <c r="C52" s="115"/>
      <c r="D52" s="79"/>
    </row>
    <row r="53" spans="2:4" x14ac:dyDescent="0.25">
      <c r="C53" s="116"/>
    </row>
    <row r="54" spans="2:4" ht="27" hidden="1" x14ac:dyDescent="0.25">
      <c r="B54" s="17" t="s">
        <v>73</v>
      </c>
      <c r="C54" s="93"/>
      <c r="D54" s="9">
        <v>8999327</v>
      </c>
    </row>
    <row r="55" spans="2:4" hidden="1" x14ac:dyDescent="0.25">
      <c r="C55" s="110"/>
      <c r="D55" s="41"/>
    </row>
    <row r="56" spans="2:4" ht="27" hidden="1" x14ac:dyDescent="0.25">
      <c r="B56" s="42" t="s">
        <v>74</v>
      </c>
    </row>
    <row r="57" spans="2:4" hidden="1" x14ac:dyDescent="0.25"/>
    <row r="58" spans="2:4" hidden="1" x14ac:dyDescent="0.25">
      <c r="B58" s="2" t="s">
        <v>75</v>
      </c>
    </row>
    <row r="59" spans="2:4" hidden="1" x14ac:dyDescent="0.25"/>
    <row r="60" spans="2:4" ht="14.25" hidden="1" thickBot="1" x14ac:dyDescent="0.3">
      <c r="B60" s="32" t="s">
        <v>76</v>
      </c>
      <c r="C60" s="109"/>
      <c r="D60" s="32"/>
    </row>
    <row r="61" spans="2:4" hidden="1" x14ac:dyDescent="0.25"/>
    <row r="62" spans="2:4" hidden="1" x14ac:dyDescent="0.25"/>
    <row r="63" spans="2:4" ht="15" x14ac:dyDescent="0.3">
      <c r="B63" s="30" t="str">
        <f>'форма 1'!B66</f>
        <v>Председатель Правления</v>
      </c>
      <c r="D63" s="31" t="str">
        <f>'форма 1'!D66</f>
        <v>Ахметов А. Г.</v>
      </c>
    </row>
    <row r="64" spans="2:4" ht="15" x14ac:dyDescent="0.3">
      <c r="B64" s="30"/>
      <c r="D64" s="30"/>
    </row>
    <row r="65" spans="2:4" ht="15" x14ac:dyDescent="0.3">
      <c r="B65" s="30" t="str">
        <f>'форма 1'!B68</f>
        <v>Главный бухгалтер</v>
      </c>
      <c r="D65" s="31" t="str">
        <f>'форма 1'!D68</f>
        <v>Саджитова А. Т.</v>
      </c>
    </row>
    <row r="66" spans="2:4" x14ac:dyDescent="0.25">
      <c r="D66" s="43"/>
    </row>
    <row r="67" spans="2:4" ht="15" x14ac:dyDescent="0.3">
      <c r="B67" s="8" t="s">
        <v>50</v>
      </c>
    </row>
    <row r="68" spans="2:4" ht="15" x14ac:dyDescent="0.3">
      <c r="B68" s="8" t="str">
        <f>'форма 1'!B71</f>
        <v>15 ноября 2016 года</v>
      </c>
    </row>
    <row r="71" spans="2:4" x14ac:dyDescent="0.25">
      <c r="C71" s="129"/>
      <c r="D71" s="16"/>
    </row>
    <row r="72" spans="2:4" x14ac:dyDescent="0.25">
      <c r="D72" s="136"/>
    </row>
  </sheetData>
  <mergeCells count="4">
    <mergeCell ref="B3:D4"/>
    <mergeCell ref="B11:B12"/>
    <mergeCell ref="C11:C12"/>
    <mergeCell ref="D11:D12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opLeftCell="A40" workbookViewId="0">
      <selection activeCell="G15" sqref="G15"/>
    </sheetView>
  </sheetViews>
  <sheetFormatPr defaultRowHeight="13.5" x14ac:dyDescent="0.25"/>
  <cols>
    <col min="1" max="1" width="66.28515625" style="2" customWidth="1"/>
    <col min="2" max="2" width="17.42578125" style="89" customWidth="1"/>
    <col min="3" max="3" width="19.42578125" style="2" customWidth="1"/>
    <col min="4" max="7" width="9.140625" style="2"/>
    <col min="8" max="8" width="9.42578125" style="2" bestFit="1" customWidth="1"/>
    <col min="9" max="16384" width="9.140625" style="2"/>
  </cols>
  <sheetData>
    <row r="2" spans="1:7" ht="15" x14ac:dyDescent="0.25">
      <c r="A2" s="1" t="s">
        <v>0</v>
      </c>
    </row>
    <row r="3" spans="1:7" ht="15" customHeight="1" x14ac:dyDescent="0.25">
      <c r="A3" s="155" t="s">
        <v>138</v>
      </c>
      <c r="B3" s="155"/>
    </row>
    <row r="4" spans="1:7" ht="15" customHeight="1" x14ac:dyDescent="0.25">
      <c r="A4" s="155"/>
      <c r="B4" s="155"/>
    </row>
    <row r="5" spans="1:7" ht="15" x14ac:dyDescent="0.25">
      <c r="A5" s="1"/>
    </row>
    <row r="6" spans="1:7" x14ac:dyDescent="0.25">
      <c r="A6" s="2" t="s">
        <v>1</v>
      </c>
      <c r="B6" s="89" t="s">
        <v>2</v>
      </c>
    </row>
    <row r="7" spans="1:7" x14ac:dyDescent="0.25">
      <c r="A7" s="2" t="s">
        <v>3</v>
      </c>
      <c r="B7" s="89" t="s">
        <v>4</v>
      </c>
    </row>
    <row r="8" spans="1:7" x14ac:dyDescent="0.25">
      <c r="A8" s="2" t="s">
        <v>5</v>
      </c>
      <c r="B8" s="89" t="s">
        <v>6</v>
      </c>
    </row>
    <row r="9" spans="1:7" ht="15" x14ac:dyDescent="0.25">
      <c r="A9" s="1"/>
      <c r="B9" s="89" t="s">
        <v>7</v>
      </c>
    </row>
    <row r="10" spans="1:7" x14ac:dyDescent="0.25">
      <c r="B10" s="117"/>
      <c r="C10" s="12"/>
    </row>
    <row r="11" spans="1:7" ht="15" customHeight="1" x14ac:dyDescent="0.25">
      <c r="A11" s="44"/>
      <c r="B11" s="151" t="s">
        <v>141</v>
      </c>
      <c r="C11" s="153" t="s">
        <v>143</v>
      </c>
    </row>
    <row r="12" spans="1:7" ht="15.75" thickBot="1" x14ac:dyDescent="0.35">
      <c r="A12" s="45" t="s">
        <v>8</v>
      </c>
      <c r="B12" s="152"/>
      <c r="C12" s="154"/>
    </row>
    <row r="13" spans="1:7" ht="15" x14ac:dyDescent="0.3">
      <c r="A13" s="8" t="s">
        <v>77</v>
      </c>
      <c r="B13" s="118"/>
      <c r="C13" s="11"/>
    </row>
    <row r="14" spans="1:7" ht="15" x14ac:dyDescent="0.25">
      <c r="A14" s="2" t="s">
        <v>78</v>
      </c>
      <c r="B14" s="119">
        <v>1068718</v>
      </c>
      <c r="C14" s="46">
        <f>'[2]форма 3'!$B$14</f>
        <v>261708</v>
      </c>
      <c r="G14" s="16">
        <f>B14-'форма 2'!C31</f>
        <v>17</v>
      </c>
    </row>
    <row r="15" spans="1:7" ht="11.25" customHeight="1" x14ac:dyDescent="0.25">
      <c r="B15" s="120"/>
      <c r="C15" s="40"/>
    </row>
    <row r="16" spans="1:7" x14ac:dyDescent="0.25">
      <c r="A16" s="2" t="s">
        <v>79</v>
      </c>
      <c r="B16" s="120"/>
      <c r="C16" s="40"/>
    </row>
    <row r="17" spans="1:8" x14ac:dyDescent="0.25">
      <c r="A17" s="2" t="s">
        <v>145</v>
      </c>
      <c r="B17" s="97">
        <v>1489119</v>
      </c>
      <c r="C17" s="40">
        <f>2126255+19071</f>
        <v>2145326</v>
      </c>
      <c r="E17" s="11"/>
      <c r="H17" s="11"/>
    </row>
    <row r="18" spans="1:8" x14ac:dyDescent="0.25">
      <c r="A18" s="2" t="s">
        <v>118</v>
      </c>
      <c r="B18" s="121">
        <v>-66302</v>
      </c>
      <c r="C18" s="47"/>
    </row>
    <row r="19" spans="1:8" x14ac:dyDescent="0.25">
      <c r="A19" s="3" t="s">
        <v>144</v>
      </c>
      <c r="B19" s="121">
        <v>-2691746.162</v>
      </c>
      <c r="C19" s="47">
        <v>81371</v>
      </c>
    </row>
    <row r="20" spans="1:8" x14ac:dyDescent="0.25">
      <c r="A20" s="3" t="s">
        <v>60</v>
      </c>
      <c r="B20" s="121">
        <v>-290659</v>
      </c>
      <c r="C20" s="47"/>
    </row>
    <row r="21" spans="1:8" x14ac:dyDescent="0.25">
      <c r="A21" s="3" t="s">
        <v>119</v>
      </c>
      <c r="B21" s="121">
        <v>3493353</v>
      </c>
      <c r="C21" s="47">
        <v>-322094</v>
      </c>
    </row>
    <row r="22" spans="1:8" x14ac:dyDescent="0.25">
      <c r="A22" s="3" t="s">
        <v>120</v>
      </c>
      <c r="B22" s="121">
        <v>-98377</v>
      </c>
      <c r="C22" s="47"/>
    </row>
    <row r="23" spans="1:8" x14ac:dyDescent="0.25">
      <c r="A23" s="3" t="s">
        <v>54</v>
      </c>
      <c r="B23" s="121"/>
      <c r="C23" s="47"/>
    </row>
    <row r="24" spans="1:8" x14ac:dyDescent="0.25">
      <c r="A24" s="12" t="str">
        <f>[3]ДДС!$B$20</f>
        <v>Прочие</v>
      </c>
      <c r="B24" s="98">
        <v>-37953</v>
      </c>
      <c r="C24" s="13">
        <v>-578577</v>
      </c>
    </row>
    <row r="25" spans="1:8" ht="30" x14ac:dyDescent="0.3">
      <c r="A25" s="48" t="s">
        <v>80</v>
      </c>
      <c r="B25" s="119">
        <f>SUM(B14:B24)</f>
        <v>2866152.838</v>
      </c>
      <c r="C25" s="46">
        <f>SUM(C14:C24)</f>
        <v>1587734</v>
      </c>
    </row>
    <row r="26" spans="1:8" x14ac:dyDescent="0.25">
      <c r="A26" s="11" t="s">
        <v>81</v>
      </c>
      <c r="B26" s="97">
        <v>16438117</v>
      </c>
      <c r="C26" s="10">
        <v>-811845</v>
      </c>
    </row>
    <row r="27" spans="1:8" x14ac:dyDescent="0.25">
      <c r="A27" s="11" t="s">
        <v>82</v>
      </c>
      <c r="B27" s="97">
        <v>-7203718.8379999995</v>
      </c>
      <c r="C27" s="10">
        <v>-3906770</v>
      </c>
    </row>
    <row r="28" spans="1:8" x14ac:dyDescent="0.25">
      <c r="A28" s="82" t="s">
        <v>83</v>
      </c>
      <c r="B28" s="121">
        <v>3002024</v>
      </c>
      <c r="C28" s="10">
        <v>2624115</v>
      </c>
    </row>
    <row r="29" spans="1:8" x14ac:dyDescent="0.25">
      <c r="A29" s="49" t="s">
        <v>121</v>
      </c>
      <c r="B29" s="98">
        <v>-173831</v>
      </c>
      <c r="C29" s="10"/>
    </row>
    <row r="30" spans="1:8" ht="15" x14ac:dyDescent="0.3">
      <c r="A30" s="50" t="s">
        <v>84</v>
      </c>
      <c r="B30" s="122">
        <f>SUM(B25:B29)</f>
        <v>14928744</v>
      </c>
      <c r="C30" s="51">
        <f>SUM(C25:C28)</f>
        <v>-506766</v>
      </c>
    </row>
    <row r="31" spans="1:8" x14ac:dyDescent="0.25">
      <c r="A31" s="80" t="s">
        <v>85</v>
      </c>
      <c r="B31" s="123">
        <v>-50991</v>
      </c>
      <c r="C31" s="81">
        <v>-85187.4</v>
      </c>
    </row>
    <row r="32" spans="1:8" x14ac:dyDescent="0.25">
      <c r="A32" s="82" t="s">
        <v>122</v>
      </c>
      <c r="B32" s="121">
        <v>-2269888</v>
      </c>
      <c r="C32" s="47"/>
    </row>
    <row r="33" spans="1:3" x14ac:dyDescent="0.25">
      <c r="A33" s="49" t="s">
        <v>123</v>
      </c>
      <c r="B33" s="98">
        <v>19919</v>
      </c>
      <c r="C33" s="13"/>
    </row>
    <row r="34" spans="1:3" ht="30" x14ac:dyDescent="0.3">
      <c r="A34" s="52" t="s">
        <v>86</v>
      </c>
      <c r="B34" s="122">
        <f>SUM(B30:B33)</f>
        <v>12627784</v>
      </c>
      <c r="C34" s="51">
        <f>SUM(C30:C31)</f>
        <v>-591953.4</v>
      </c>
    </row>
    <row r="35" spans="1:3" x14ac:dyDescent="0.25">
      <c r="A35" s="11"/>
      <c r="B35" s="120"/>
      <c r="C35" s="40"/>
    </row>
    <row r="36" spans="1:3" ht="15" x14ac:dyDescent="0.3">
      <c r="A36" s="53" t="s">
        <v>87</v>
      </c>
      <c r="B36" s="120"/>
      <c r="C36" s="40"/>
    </row>
    <row r="37" spans="1:3" x14ac:dyDescent="0.25">
      <c r="A37" s="11" t="s">
        <v>88</v>
      </c>
      <c r="B37" s="97">
        <v>-4100500</v>
      </c>
      <c r="C37" s="10">
        <v>-4034208.4</v>
      </c>
    </row>
    <row r="38" spans="1:3" x14ac:dyDescent="0.25">
      <c r="A38" s="11" t="s">
        <v>89</v>
      </c>
      <c r="B38" s="116">
        <v>79238</v>
      </c>
      <c r="C38" s="40">
        <v>58380</v>
      </c>
    </row>
    <row r="39" spans="1:3" x14ac:dyDescent="0.25">
      <c r="A39" s="11" t="s">
        <v>131</v>
      </c>
      <c r="B39" s="97">
        <v>-4605837</v>
      </c>
      <c r="C39" s="40"/>
    </row>
    <row r="40" spans="1:3" x14ac:dyDescent="0.25">
      <c r="A40" s="11" t="s">
        <v>132</v>
      </c>
      <c r="B40" s="97">
        <v>-10380974</v>
      </c>
      <c r="C40" s="40"/>
    </row>
    <row r="41" spans="1:3" x14ac:dyDescent="0.25">
      <c r="A41" s="11" t="s">
        <v>90</v>
      </c>
      <c r="B41" s="97">
        <v>0</v>
      </c>
      <c r="C41" s="97">
        <v>-90558</v>
      </c>
    </row>
    <row r="42" spans="1:3" x14ac:dyDescent="0.25">
      <c r="A42" s="11" t="s">
        <v>91</v>
      </c>
      <c r="B42" s="97">
        <v>1080</v>
      </c>
      <c r="C42" s="10"/>
    </row>
    <row r="43" spans="1:3" ht="30" x14ac:dyDescent="0.3">
      <c r="A43" s="54" t="s">
        <v>92</v>
      </c>
      <c r="B43" s="124">
        <f>SUM(B37:B42)</f>
        <v>-19006993</v>
      </c>
      <c r="C43" s="55">
        <f>SUM(C37:C42)</f>
        <v>-4066386.4</v>
      </c>
    </row>
    <row r="44" spans="1:3" x14ac:dyDescent="0.25">
      <c r="A44" s="11"/>
      <c r="B44" s="120"/>
      <c r="C44" s="40"/>
    </row>
    <row r="45" spans="1:3" ht="15" x14ac:dyDescent="0.3">
      <c r="A45" s="53" t="s">
        <v>93</v>
      </c>
      <c r="B45" s="120"/>
      <c r="C45" s="40"/>
    </row>
    <row r="46" spans="1:3" x14ac:dyDescent="0.25">
      <c r="A46" s="11" t="str">
        <f>[4]ДДС!$B$51</f>
        <v>Поступление кредитов и займов</v>
      </c>
      <c r="B46" s="40">
        <v>13131304</v>
      </c>
      <c r="C46" s="40">
        <v>4657304</v>
      </c>
    </row>
    <row r="47" spans="1:3" x14ac:dyDescent="0.25">
      <c r="A47" s="11" t="s">
        <v>124</v>
      </c>
      <c r="B47" s="97">
        <v>-6021087</v>
      </c>
      <c r="C47" s="40"/>
    </row>
    <row r="48" spans="1:3" x14ac:dyDescent="0.25">
      <c r="A48" s="11" t="s">
        <v>125</v>
      </c>
      <c r="B48" s="97">
        <v>-290511</v>
      </c>
      <c r="C48" s="40"/>
    </row>
    <row r="49" spans="1:6" x14ac:dyDescent="0.25">
      <c r="A49" s="11" t="s">
        <v>126</v>
      </c>
      <c r="B49" s="97">
        <v>300000</v>
      </c>
      <c r="C49" s="40"/>
    </row>
    <row r="50" spans="1:6" x14ac:dyDescent="0.25">
      <c r="A50" s="11" t="s">
        <v>113</v>
      </c>
      <c r="B50" s="116"/>
      <c r="C50" s="10"/>
    </row>
    <row r="51" spans="1:6" ht="15" x14ac:dyDescent="0.3">
      <c r="A51" s="56" t="s">
        <v>94</v>
      </c>
      <c r="B51" s="124">
        <f>SUM(B45:B50)</f>
        <v>7119706</v>
      </c>
      <c r="C51" s="55">
        <f>SUM(C46:C50)</f>
        <v>4657304</v>
      </c>
    </row>
    <row r="52" spans="1:6" x14ac:dyDescent="0.25">
      <c r="A52" s="57" t="str">
        <f>[3]ДДС!$B$66</f>
        <v>Влияние изменения обменного курса валют на денежные средства и их эквиваленты</v>
      </c>
      <c r="B52" s="58">
        <v>8100</v>
      </c>
      <c r="C52" s="58"/>
    </row>
    <row r="53" spans="1:6" ht="15" x14ac:dyDescent="0.3">
      <c r="A53" s="14" t="s">
        <v>95</v>
      </c>
      <c r="B53" s="125">
        <f>B34+B43+B51+B52</f>
        <v>748597</v>
      </c>
      <c r="C53" s="59">
        <f>C34+C43+C51</f>
        <v>-1035.7999999998137</v>
      </c>
      <c r="E53" s="11"/>
    </row>
    <row r="54" spans="1:6" ht="15" x14ac:dyDescent="0.3">
      <c r="A54" s="14" t="s">
        <v>96</v>
      </c>
      <c r="B54" s="126">
        <v>100660</v>
      </c>
      <c r="C54" s="60">
        <v>117504</v>
      </c>
      <c r="E54" s="11"/>
      <c r="F54" s="11" t="s">
        <v>27</v>
      </c>
    </row>
    <row r="55" spans="1:6" x14ac:dyDescent="0.25">
      <c r="B55" s="116"/>
      <c r="C55" s="40" t="s">
        <v>27</v>
      </c>
    </row>
    <row r="56" spans="1:6" ht="15.75" thickBot="1" x14ac:dyDescent="0.35">
      <c r="A56" s="18" t="s">
        <v>97</v>
      </c>
      <c r="B56" s="127">
        <f>B53+B54</f>
        <v>849257</v>
      </c>
      <c r="C56" s="61">
        <f>C53+C54</f>
        <v>116468.20000000019</v>
      </c>
    </row>
    <row r="57" spans="1:6" ht="15" x14ac:dyDescent="0.25">
      <c r="A57"/>
      <c r="B57" s="118" t="s">
        <v>27</v>
      </c>
    </row>
    <row r="59" spans="1:6" ht="15" x14ac:dyDescent="0.3">
      <c r="A59" s="30" t="str">
        <f>'форма 1'!B66</f>
        <v>Председатель Правления</v>
      </c>
      <c r="B59" s="128" t="str">
        <f>'форма 1'!D66</f>
        <v>Ахметов А. Г.</v>
      </c>
      <c r="C59" s="8"/>
    </row>
    <row r="60" spans="1:6" ht="15" x14ac:dyDescent="0.3">
      <c r="A60" s="30"/>
      <c r="B60" s="128"/>
      <c r="C60" s="8"/>
    </row>
    <row r="61" spans="1:6" ht="15" x14ac:dyDescent="0.3">
      <c r="A61" s="30" t="str">
        <f>'форма 1'!B68</f>
        <v>Главный бухгалтер</v>
      </c>
      <c r="B61" s="31" t="str">
        <f>'форма 1'!D68</f>
        <v>Саджитова А. Т.</v>
      </c>
    </row>
    <row r="63" spans="1:6" ht="15" x14ac:dyDescent="0.3">
      <c r="A63" s="8" t="s">
        <v>50</v>
      </c>
    </row>
    <row r="64" spans="1:6" ht="15" x14ac:dyDescent="0.3">
      <c r="A64" s="8" t="str">
        <f>'форма 1'!B71</f>
        <v>15 ноября 2016 года</v>
      </c>
      <c r="B64" s="129" t="s">
        <v>27</v>
      </c>
      <c r="C64" s="16" t="s">
        <v>27</v>
      </c>
    </row>
    <row r="65" spans="2:3" x14ac:dyDescent="0.25">
      <c r="B65" s="129" t="s">
        <v>27</v>
      </c>
      <c r="C65" s="16" t="s">
        <v>27</v>
      </c>
    </row>
  </sheetData>
  <mergeCells count="3">
    <mergeCell ref="A3:B4"/>
    <mergeCell ref="B11:B12"/>
    <mergeCell ref="C11:C12"/>
  </mergeCells>
  <pageMargins left="0.25" right="0.25" top="0.75" bottom="0.75" header="0.3" footer="0.3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tabSelected="1" topLeftCell="A7" workbookViewId="0">
      <selection activeCell="F34" sqref="F34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8" customWidth="1"/>
    <col min="8" max="8" width="14.140625" style="2" customWidth="1"/>
    <col min="9" max="9" width="13" style="2" customWidth="1"/>
    <col min="10" max="16384" width="9.140625" style="2"/>
  </cols>
  <sheetData>
    <row r="2" spans="1:14" x14ac:dyDescent="0.3">
      <c r="A2" s="8" t="s">
        <v>98</v>
      </c>
    </row>
    <row r="3" spans="1:14" x14ac:dyDescent="0.3">
      <c r="A3" s="31" t="s">
        <v>99</v>
      </c>
      <c r="B3" s="31"/>
      <c r="C3" s="31"/>
      <c r="D3" s="31"/>
      <c r="E3" s="31"/>
      <c r="F3" s="31"/>
      <c r="G3" s="31"/>
      <c r="H3" s="31"/>
      <c r="I3" s="31"/>
    </row>
    <row r="4" spans="1:14" x14ac:dyDescent="0.3">
      <c r="A4" s="31" t="s">
        <v>139</v>
      </c>
      <c r="B4" s="31"/>
      <c r="C4" s="31"/>
      <c r="D4" s="31"/>
      <c r="E4" s="31"/>
      <c r="F4" s="31"/>
      <c r="G4" s="31"/>
      <c r="H4" s="31"/>
      <c r="I4" s="31"/>
    </row>
    <row r="6" spans="1:14" x14ac:dyDescent="0.3">
      <c r="A6" s="2" t="s">
        <v>1</v>
      </c>
      <c r="B6" s="2" t="s">
        <v>2</v>
      </c>
    </row>
    <row r="7" spans="1:14" x14ac:dyDescent="0.3">
      <c r="A7" s="2" t="s">
        <v>3</v>
      </c>
      <c r="B7" s="2" t="s">
        <v>4</v>
      </c>
    </row>
    <row r="8" spans="1:14" x14ac:dyDescent="0.3">
      <c r="A8" s="2" t="s">
        <v>5</v>
      </c>
      <c r="B8" s="2" t="s">
        <v>6</v>
      </c>
    </row>
    <row r="9" spans="1:14" x14ac:dyDescent="0.3">
      <c r="B9" s="2" t="s">
        <v>7</v>
      </c>
    </row>
    <row r="11" spans="1:14" ht="15" customHeight="1" x14ac:dyDescent="0.3">
      <c r="A11" s="63"/>
      <c r="B11" s="64" t="s">
        <v>100</v>
      </c>
      <c r="C11" s="64"/>
      <c r="D11" s="64"/>
      <c r="E11" s="64"/>
      <c r="F11" s="64"/>
      <c r="G11" s="64"/>
      <c r="H11" s="65" t="s">
        <v>101</v>
      </c>
      <c r="I11" s="65" t="s">
        <v>102</v>
      </c>
    </row>
    <row r="12" spans="1:14" ht="30" customHeight="1" x14ac:dyDescent="0.3">
      <c r="A12" s="66"/>
      <c r="B12" s="67" t="s">
        <v>103</v>
      </c>
      <c r="C12" s="68"/>
      <c r="D12" s="69" t="s">
        <v>104</v>
      </c>
      <c r="E12" s="65" t="s">
        <v>30</v>
      </c>
      <c r="F12" s="65" t="s">
        <v>105</v>
      </c>
      <c r="G12" s="65" t="s">
        <v>106</v>
      </c>
      <c r="H12" s="70"/>
      <c r="I12" s="70"/>
    </row>
    <row r="13" spans="1:14" ht="45" x14ac:dyDescent="0.25">
      <c r="A13" s="71" t="s">
        <v>107</v>
      </c>
      <c r="B13" s="72" t="s">
        <v>76</v>
      </c>
      <c r="C13" s="72" t="s">
        <v>108</v>
      </c>
      <c r="D13" s="73" t="s">
        <v>109</v>
      </c>
      <c r="E13" s="73"/>
      <c r="F13" s="73"/>
      <c r="G13" s="73"/>
      <c r="H13" s="73"/>
      <c r="I13" s="73"/>
      <c r="N13" s="2" t="s">
        <v>27</v>
      </c>
    </row>
    <row r="14" spans="1:14" s="21" customFormat="1" x14ac:dyDescent="0.25">
      <c r="A14" s="74" t="s">
        <v>117</v>
      </c>
      <c r="B14" s="75">
        <v>779342</v>
      </c>
      <c r="C14" s="75">
        <v>12875173</v>
      </c>
      <c r="D14" s="76">
        <v>-35700</v>
      </c>
      <c r="E14" s="75">
        <v>2803103</v>
      </c>
      <c r="F14" s="76">
        <v>-25179690</v>
      </c>
      <c r="G14" s="76">
        <f>SUM(B14:F14)</f>
        <v>-8757772</v>
      </c>
      <c r="H14" s="76">
        <v>-728317</v>
      </c>
      <c r="I14" s="76">
        <f>G14+H14</f>
        <v>-9486089</v>
      </c>
    </row>
    <row r="15" spans="1:14" s="21" customFormat="1" x14ac:dyDescent="0.25">
      <c r="A15" s="77" t="s">
        <v>127</v>
      </c>
      <c r="B15" s="88">
        <v>300000</v>
      </c>
      <c r="C15" s="83"/>
      <c r="D15" s="132"/>
      <c r="E15" s="83"/>
      <c r="F15" s="84"/>
      <c r="G15" s="84">
        <f>SUM(B15:F15)</f>
        <v>300000</v>
      </c>
      <c r="H15" s="84"/>
      <c r="I15" s="76">
        <f>SUM(G15:H15)</f>
        <v>300000</v>
      </c>
    </row>
    <row r="16" spans="1:14" s="78" customFormat="1" x14ac:dyDescent="0.25">
      <c r="A16" s="77" t="s">
        <v>110</v>
      </c>
      <c r="B16" s="85" t="s">
        <v>27</v>
      </c>
      <c r="C16" s="85" t="s">
        <v>27</v>
      </c>
      <c r="D16" s="86"/>
      <c r="E16" s="85"/>
      <c r="F16" s="87">
        <v>743691</v>
      </c>
      <c r="G16" s="84">
        <f>SUM(B16:F16)</f>
        <v>743691</v>
      </c>
      <c r="H16" s="87">
        <v>320512</v>
      </c>
      <c r="I16" s="84">
        <f>SUM(G16:H16)</f>
        <v>1064203</v>
      </c>
      <c r="K16" s="156">
        <f>I16-'форма 2'!C48</f>
        <v>0</v>
      </c>
    </row>
    <row r="17" spans="1:9" s="78" customFormat="1" x14ac:dyDescent="0.25">
      <c r="A17" s="77" t="s">
        <v>111</v>
      </c>
      <c r="B17" s="85"/>
      <c r="C17" s="85"/>
      <c r="D17" s="86"/>
      <c r="E17" s="88">
        <v>-290499</v>
      </c>
      <c r="F17" s="87">
        <v>290499</v>
      </c>
      <c r="G17" s="84">
        <f>SUM(B17:F17)</f>
        <v>0</v>
      </c>
      <c r="H17" s="87"/>
      <c r="I17" s="84">
        <f>SUM(G17:H17)</f>
        <v>0</v>
      </c>
    </row>
    <row r="18" spans="1:9" s="78" customFormat="1" ht="27" x14ac:dyDescent="0.25">
      <c r="A18" s="77" t="s">
        <v>128</v>
      </c>
      <c r="B18" s="85"/>
      <c r="C18" s="85"/>
      <c r="D18" s="86"/>
      <c r="E18" s="86">
        <v>766</v>
      </c>
      <c r="F18" s="87">
        <v>1246</v>
      </c>
      <c r="G18" s="84">
        <f>SUM(B18:F18)</f>
        <v>2012</v>
      </c>
      <c r="H18" s="87">
        <v>-1012</v>
      </c>
      <c r="I18" s="84">
        <f>SUM(G18:H18)</f>
        <v>1000</v>
      </c>
    </row>
    <row r="19" spans="1:9" s="21" customFormat="1" x14ac:dyDescent="0.25">
      <c r="A19" s="74" t="s">
        <v>142</v>
      </c>
      <c r="B19" s="83">
        <f t="shared" ref="B19:D19" si="0">SUM(B14:B17)</f>
        <v>1079342</v>
      </c>
      <c r="C19" s="83">
        <f t="shared" si="0"/>
        <v>12875173</v>
      </c>
      <c r="D19" s="84">
        <f t="shared" si="0"/>
        <v>-35700</v>
      </c>
      <c r="E19" s="83">
        <f>SUM(E14:E18)</f>
        <v>2513370</v>
      </c>
      <c r="F19" s="84">
        <f>SUM(F14:F18)</f>
        <v>-24144254</v>
      </c>
      <c r="G19" s="84">
        <f t="shared" ref="G19:I19" si="1">SUM(G14:G18)</f>
        <v>-7712069</v>
      </c>
      <c r="H19" s="84">
        <f>SUM(H14:H18)</f>
        <v>-408817</v>
      </c>
      <c r="I19" s="84">
        <f t="shared" si="1"/>
        <v>-8120886</v>
      </c>
    </row>
    <row r="20" spans="1:9" ht="13.5" x14ac:dyDescent="0.25">
      <c r="B20" s="62"/>
      <c r="C20" s="62"/>
      <c r="D20" s="62"/>
      <c r="E20" s="62"/>
      <c r="F20" s="62"/>
      <c r="G20" s="62"/>
      <c r="H20" s="62"/>
      <c r="I20" s="62"/>
    </row>
    <row r="21" spans="1:9" ht="13.5" x14ac:dyDescent="0.25">
      <c r="B21" s="62"/>
      <c r="C21" s="62"/>
      <c r="D21" s="62"/>
      <c r="E21" s="62"/>
      <c r="F21" s="62"/>
      <c r="G21" s="62"/>
      <c r="H21" s="62"/>
      <c r="I21" s="62"/>
    </row>
    <row r="22" spans="1:9" x14ac:dyDescent="0.3">
      <c r="A22" s="30" t="str">
        <f>'форма 1'!B66</f>
        <v>Председатель Правления</v>
      </c>
      <c r="B22" s="8"/>
      <c r="E22" s="31" t="str">
        <f>'форма 1'!D66</f>
        <v>Ахметов А. Г.</v>
      </c>
    </row>
    <row r="23" spans="1:9" x14ac:dyDescent="0.3">
      <c r="A23" s="30"/>
      <c r="B23" s="8"/>
      <c r="F23" s="8"/>
    </row>
    <row r="24" spans="1:9" x14ac:dyDescent="0.3">
      <c r="A24" s="30" t="str">
        <f>'форма 1'!B68</f>
        <v>Главный бухгалтер</v>
      </c>
      <c r="B24" s="89"/>
      <c r="C24" s="31"/>
      <c r="E24" s="31" t="str">
        <f>'форма 1'!D68</f>
        <v>Саджитова А. Т.</v>
      </c>
      <c r="F24" s="8"/>
    </row>
    <row r="25" spans="1:9" x14ac:dyDescent="0.3">
      <c r="B25" s="8"/>
      <c r="F25" s="8" t="s">
        <v>27</v>
      </c>
    </row>
    <row r="26" spans="1:9" x14ac:dyDescent="0.3">
      <c r="A26" s="8" t="s">
        <v>50</v>
      </c>
    </row>
    <row r="27" spans="1:9" x14ac:dyDescent="0.3">
      <c r="A27" s="8" t="str">
        <f>'форма 1'!B71</f>
        <v>15 ноября 2016 года</v>
      </c>
    </row>
    <row r="34" spans="6:9" x14ac:dyDescent="0.3">
      <c r="F34" s="16">
        <f>F19-'форма 1'!C38</f>
        <v>0</v>
      </c>
      <c r="G34" s="133">
        <f>G19-'форма 1'!C39</f>
        <v>0</v>
      </c>
      <c r="H34" s="16">
        <f>H19-'форма 1'!C41</f>
        <v>0</v>
      </c>
      <c r="I34" s="16">
        <f>I19-'форма 1'!C42</f>
        <v>0</v>
      </c>
    </row>
  </sheetData>
  <pageMargins left="0.25" right="0.25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Амина Саджитова</cp:lastModifiedBy>
  <cp:lastPrinted>2016-11-15T10:11:48Z</cp:lastPrinted>
  <dcterms:created xsi:type="dcterms:W3CDTF">2015-08-20T10:00:21Z</dcterms:created>
  <dcterms:modified xsi:type="dcterms:W3CDTF">2016-11-15T10:22:36Z</dcterms:modified>
</cp:coreProperties>
</file>