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Kozhemyakin\Downloads\"/>
    </mc:Choice>
  </mc:AlternateContent>
  <bookViews>
    <workbookView xWindow="0" yWindow="0" windowWidth="24000" windowHeight="8430" activeTab="1"/>
  </bookViews>
  <sheets>
    <sheet name="PL" sheetId="1" r:id="rId1"/>
    <sheet name="BS" sheetId="3" r:id="rId2"/>
    <sheet name="СF" sheetId="4" r:id="rId3"/>
    <sheet name="SE" sheetId="5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4" l="1"/>
  <c r="D37" i="4"/>
  <c r="C37" i="4"/>
  <c r="C29" i="4"/>
  <c r="D17" i="4"/>
  <c r="C3" i="4"/>
  <c r="C49" i="3"/>
  <c r="D36" i="3"/>
  <c r="C36" i="3" s="1"/>
  <c r="D35" i="3"/>
  <c r="C35" i="3"/>
  <c r="A15" i="3"/>
  <c r="A14" i="3"/>
  <c r="A11" i="3"/>
  <c r="D37" i="3" l="1"/>
  <c r="D53" i="3" s="1"/>
  <c r="C17" i="4"/>
  <c r="C39" i="4" s="1"/>
  <c r="C42" i="4" s="1"/>
  <c r="C44" i="4" s="1"/>
  <c r="D39" i="4"/>
  <c r="D42" i="4" s="1"/>
  <c r="C50" i="3"/>
  <c r="C25" i="3"/>
  <c r="C37" i="3"/>
  <c r="C53" i="3" s="1"/>
  <c r="D25" i="3"/>
  <c r="D49" i="3"/>
  <c r="D16" i="3"/>
  <c r="C16" i="3"/>
  <c r="D50" i="3"/>
  <c r="D51" i="3" l="1"/>
  <c r="D27" i="3"/>
  <c r="C27" i="3"/>
  <c r="C51" i="3"/>
  <c r="D52" i="3" l="1"/>
  <c r="C52" i="3"/>
  <c r="C22" i="1" l="1"/>
  <c r="C8" i="1"/>
  <c r="C12" i="1" s="1"/>
  <c r="C15" i="1" s="1"/>
  <c r="C17" i="1" s="1"/>
  <c r="C24" i="1" s="1"/>
  <c r="C26" i="1" s="1"/>
  <c r="D31" i="1" l="1"/>
  <c r="D32" i="1" s="1"/>
  <c r="C28" i="1"/>
  <c r="C31" i="1"/>
  <c r="C32" i="1" s="1"/>
</calcChain>
</file>

<file path=xl/sharedStrings.xml><?xml version="1.0" encoding="utf-8"?>
<sst xmlns="http://schemas.openxmlformats.org/spreadsheetml/2006/main" count="141" uniqueCount="133">
  <si>
    <t>тыс. тенге</t>
  </si>
  <si>
    <t>Прим.</t>
  </si>
  <si>
    <t>9 месяцев 2021</t>
  </si>
  <si>
    <t>9 месяцев 2020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</si>
  <si>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</si>
  <si>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</si>
  <si>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</si>
  <si>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</si>
  <si>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</si>
  <si>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</si>
  <si>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</si>
  <si>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</si>
  <si>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</si>
  <si>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</si>
  <si>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</si>
  <si>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</si>
  <si>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</si>
  <si>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</si>
  <si>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</si>
  <si>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</si>
  <si>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</si>
  <si>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</si>
  <si>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</si>
  <si>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</si>
  <si>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</si>
  <si>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Неконтрольные доли участия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</si>
  <si>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</si>
  <si>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</si>
  <si>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</si>
  <si>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</si>
  <si>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>Консолидированная финансовая отчетность АО "KM GOLD": Отчет о финансовых результатах по состояию на 01  октября 2021г.</t>
  </si>
  <si>
    <t>тыс. тенге ( неаудированная)</t>
  </si>
  <si>
    <t xml:space="preserve">Прим. </t>
  </si>
  <si>
    <t>30 сентября 2021</t>
  </si>
  <si>
    <t>31  декабря 2020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</si>
  <si>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</si>
  <si>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</si>
  <si>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</si>
  <si>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</si>
  <si>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</si>
  <si>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</si>
  <si>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</si>
  <si>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</si>
  <si>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</si>
  <si>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</si>
  <si>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</si>
  <si>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</si>
  <si>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</si>
  <si>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</si>
  <si>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</si>
  <si>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</si>
  <si>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</si>
  <si>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</si>
  <si>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</si>
  <si>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</si>
  <si>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</si>
  <si>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</si>
  <si>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</si>
  <si>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</si>
  <si>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</si>
  <si>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</si>
  <si>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</si>
  <si>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</si>
  <si>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</si>
  <si>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</si>
  <si>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</si>
  <si>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</si>
  <si>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</si>
  <si>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</si>
  <si>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</si>
  <si>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</si>
  <si>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</si>
  <si>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</si>
  <si>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</si>
  <si>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Консолидированная  отчетность АО "KM Gold": Отчет о финансовом положении  по состоянию на 01  октября 2021г.</t>
  </si>
  <si>
    <t>тыс. тенге (неаудированная)</t>
  </si>
  <si>
    <t>Примечание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</si>
  <si>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</si>
  <si>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</si>
  <si>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</si>
  <si>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</si>
  <si>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</si>
  <si>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</si>
  <si>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</si>
  <si>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</si>
  <si>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</si>
  <si>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</si>
  <si>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</si>
  <si>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</si>
  <si>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</si>
  <si>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</si>
  <si>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</si>
  <si>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</si>
  <si>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</si>
  <si>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</si>
  <si>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</si>
  <si>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Реализация основных средств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</si>
  <si>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</si>
  <si>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</si>
  <si>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</si>
  <si>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</si>
  <si>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</si>
  <si>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</si>
  <si>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</si>
  <si>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</si>
  <si>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</si>
  <si>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</si>
  <si>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</si>
  <si>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</si>
  <si>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</si>
  <si>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</si>
  <si>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 xml:space="preserve">Консолидированная финансовая отчетность АО "KM GOLD": Отчёт о движении денежных средств </t>
  </si>
  <si>
    <t>по состоянию на 01 октября   2021г.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</si>
  <si>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</si>
  <si>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</si>
  <si>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</si>
  <si>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</si>
  <si>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</si>
  <si>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</si>
  <si>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Остаток на 1 января 2020 года</t>
  </si>
  <si>
    <t>Влияние изменений учетной политики</t>
  </si>
  <si>
    <t>Остаток на 1 января 2020года (пересчитанный)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</si>
  <si>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</si>
  <si>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</si>
  <si>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Прибыль/(убыток) за 2020 год</t>
  </si>
  <si>
    <t>Операции с собственниками всего (суммма строк с 710 по 718)</t>
  </si>
  <si>
    <t>Общий совокупный доход за 2020 год</t>
  </si>
  <si>
    <t>Остаток на 31 декабря 2020 года</t>
  </si>
  <si>
    <t>Общий совокупный доход за отчетный период</t>
  </si>
  <si>
    <t>Прибыль/(убыток) за 9 месяцев 2021 года</t>
  </si>
  <si>
    <t>Общий совокупный доход / (убыток) за 2021 года</t>
  </si>
  <si>
    <t>Остаток на 01 октября  2021 года</t>
  </si>
  <si>
    <t>Консолидированная финансовая отчётность АО "КМ GOLD": Отчет  об изменениях в капитале . По состоянию на 01 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</si>
</sst>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(* #,##0_);_(* \(#,##0\);_(* &quot;-&quot;??_);_(@_)"/>
    <numFmt numFmtId="165" formatCode="_(* #,##0.00_);_(* \(#,##0.00\);_(* &quot;-&quot;??_);_(@_)"/>
    <numFmt numFmtId="166" formatCode="_-* #,##0\ _₽_-;\-* #,##0\ _₽_-;_-* &quot;-&quot;??\ _₽_-;_-@_-"/>
    <numFmt numFmtId="167" formatCode="_-* #,##0.0\ _₽_-;\-* #,##0.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name val="Arial Cyr"/>
      <charset val="204"/>
    </font>
    <font>
      <sz val="10"/>
      <color theme="0"/>
      <name val="Trebuchet MS"/>
      <family val="2"/>
      <charset val="204"/>
    </font>
    <font>
      <sz val="6"/>
      <color theme="1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16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3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 vertical="center"/>
    </xf>
    <xf numFmtId="164" fontId="6" fillId="3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164" fontId="7" fillId="3" borderId="0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 wrapText="1"/>
    </xf>
    <xf numFmtId="0" fontId="4" fillId="2" borderId="0" xfId="0" applyFont="1" applyFill="1"/>
    <xf numFmtId="164" fontId="8" fillId="3" borderId="2" xfId="1" applyNumberFormat="1" applyFont="1" applyFill="1" applyBorder="1" applyAlignment="1">
      <alignment horizontal="right" vertical="center" wrapText="1"/>
    </xf>
    <xf numFmtId="164" fontId="8" fillId="3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164" fontId="3" fillId="2" borderId="3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164" fontId="7" fillId="3" borderId="2" xfId="1" applyNumberFormat="1" applyFont="1" applyFill="1" applyBorder="1" applyAlignment="1"/>
    <xf numFmtId="164" fontId="7" fillId="3" borderId="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Border="1" applyAlignment="1">
      <alignment vertical="center" wrapText="1"/>
    </xf>
    <xf numFmtId="166" fontId="4" fillId="0" borderId="0" xfId="1" applyNumberFormat="1" applyFont="1" applyAlignment="1">
      <alignment vertical="center" wrapText="1"/>
    </xf>
    <xf numFmtId="165" fontId="4" fillId="0" borderId="0" xfId="1" applyNumberFormat="1" applyFont="1"/>
    <xf numFmtId="166" fontId="4" fillId="0" borderId="0" xfId="1" applyNumberFormat="1" applyFont="1"/>
    <xf numFmtId="165" fontId="4" fillId="0" borderId="0" xfId="0" applyNumberFormat="1" applyFont="1"/>
    <xf numFmtId="0" fontId="2" fillId="0" borderId="0" xfId="0" applyFont="1"/>
    <xf numFmtId="0" fontId="2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164" fontId="5" fillId="3" borderId="0" xfId="0" applyNumberFormat="1" applyFont="1" applyFill="1" applyBorder="1" applyAlignment="1">
      <alignment horizontal="right" vertical="center"/>
    </xf>
    <xf numFmtId="164" fontId="5" fillId="3" borderId="0" xfId="1" applyNumberFormat="1" applyFont="1" applyFill="1" applyAlignment="1">
      <alignment horizontal="right" vertical="center"/>
    </xf>
    <xf numFmtId="164" fontId="5" fillId="3" borderId="0" xfId="1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164" fontId="6" fillId="3" borderId="1" xfId="2" applyNumberFormat="1" applyFont="1" applyFill="1" applyBorder="1" applyAlignment="1">
      <alignment horizontal="right"/>
    </xf>
    <xf numFmtId="164" fontId="7" fillId="3" borderId="5" xfId="2" applyNumberFormat="1" applyFont="1" applyFill="1" applyBorder="1" applyAlignment="1">
      <alignment horizontal="right"/>
    </xf>
    <xf numFmtId="164" fontId="7" fillId="3" borderId="1" xfId="2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 wrapText="1"/>
    </xf>
    <xf numFmtId="164" fontId="3" fillId="3" borderId="2" xfId="1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7" fontId="6" fillId="3" borderId="0" xfId="1" applyNumberFormat="1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37" fontId="4" fillId="0" borderId="0" xfId="0" applyNumberFormat="1" applyFont="1"/>
    <xf numFmtId="166" fontId="4" fillId="0" borderId="0" xfId="0" applyNumberFormat="1" applyFont="1"/>
    <xf numFmtId="38" fontId="4" fillId="0" borderId="0" xfId="0" applyNumberFormat="1" applyFont="1"/>
    <xf numFmtId="37" fontId="5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166" fontId="4" fillId="0" borderId="0" xfId="1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/>
    <xf numFmtId="2" fontId="4" fillId="0" borderId="0" xfId="0" applyNumberFormat="1" applyFont="1"/>
    <xf numFmtId="166" fontId="10" fillId="0" borderId="0" xfId="1" applyNumberFormat="1" applyFont="1"/>
    <xf numFmtId="166" fontId="11" fillId="0" borderId="0" xfId="1" applyNumberFormat="1" applyFont="1" applyAlignment="1">
      <alignment horizontal="right"/>
    </xf>
    <xf numFmtId="0" fontId="2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3" borderId="0" xfId="1" applyNumberFormat="1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166" fontId="4" fillId="3" borderId="0" xfId="1" applyNumberFormat="1" applyFont="1" applyFill="1" applyAlignment="1">
      <alignment horizontal="right" vertical="center" wrapText="1"/>
    </xf>
    <xf numFmtId="37" fontId="4" fillId="3" borderId="0" xfId="1" applyNumberFormat="1" applyFont="1" applyFill="1" applyAlignment="1">
      <alignment vertical="center" wrapText="1"/>
    </xf>
    <xf numFmtId="166" fontId="4" fillId="3" borderId="0" xfId="1" applyNumberFormat="1" applyFont="1" applyFill="1" applyAlignment="1">
      <alignment horizontal="right"/>
    </xf>
    <xf numFmtId="164" fontId="4" fillId="3" borderId="0" xfId="1" applyNumberFormat="1" applyFont="1" applyFill="1" applyAlignment="1">
      <alignment horizontal="right"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37" fontId="4" fillId="3" borderId="6" xfId="1" applyNumberFormat="1" applyFont="1" applyFill="1" applyBorder="1" applyAlignment="1">
      <alignment horizontal="right" vertical="center" wrapText="1"/>
    </xf>
    <xf numFmtId="37" fontId="4" fillId="3" borderId="6" xfId="1" applyNumberFormat="1" applyFont="1" applyFill="1" applyBorder="1" applyAlignment="1">
      <alignment vertical="center" wrapText="1"/>
    </xf>
    <xf numFmtId="164" fontId="2" fillId="3" borderId="6" xfId="1" applyNumberFormat="1" applyFont="1" applyFill="1" applyBorder="1" applyAlignment="1">
      <alignment horizontal="right" vertical="center" wrapText="1"/>
    </xf>
    <xf numFmtId="37" fontId="4" fillId="3" borderId="0" xfId="1" applyNumberFormat="1" applyFont="1" applyFill="1" applyBorder="1" applyAlignment="1">
      <alignment vertical="center" wrapText="1"/>
    </xf>
    <xf numFmtId="37" fontId="2" fillId="3" borderId="7" xfId="1" applyNumberFormat="1" applyFont="1" applyFill="1" applyBorder="1" applyAlignment="1">
      <alignment vertical="center" wrapText="1"/>
    </xf>
    <xf numFmtId="37" fontId="4" fillId="3" borderId="0" xfId="1" applyNumberFormat="1" applyFont="1" applyFill="1" applyAlignment="1">
      <alignment horizontal="right" vertical="center" wrapText="1"/>
    </xf>
    <xf numFmtId="164" fontId="2" fillId="3" borderId="7" xfId="1" applyNumberFormat="1" applyFont="1" applyFill="1" applyBorder="1" applyAlignment="1">
      <alignment horizontal="right" vertical="center" wrapText="1"/>
    </xf>
    <xf numFmtId="164" fontId="2" fillId="3" borderId="0" xfId="1" applyNumberFormat="1" applyFont="1" applyFill="1" applyAlignment="1">
      <alignment horizontal="right" vertical="center" wrapText="1"/>
    </xf>
    <xf numFmtId="164" fontId="4" fillId="3" borderId="6" xfId="1" applyNumberFormat="1" applyFont="1" applyFill="1" applyBorder="1" applyAlignment="1">
      <alignment horizontal="right" vertical="center" wrapText="1"/>
    </xf>
    <xf numFmtId="164" fontId="2" fillId="3" borderId="4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Alignment="1">
      <alignment horizontal="center" vertical="center" wrapText="1"/>
    </xf>
    <xf numFmtId="166" fontId="2" fillId="0" borderId="6" xfId="1" applyNumberFormat="1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4" fillId="0" borderId="0" xfId="1" applyNumberFormat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wrapText="1"/>
    </xf>
    <xf numFmtId="164" fontId="2" fillId="0" borderId="5" xfId="1" applyNumberFormat="1" applyFont="1" applyFill="1" applyBorder="1" applyAlignment="1">
      <alignment vertical="center" wrapText="1"/>
    </xf>
    <xf numFmtId="166" fontId="4" fillId="0" borderId="0" xfId="0" applyNumberFormat="1" applyFont="1" applyFill="1"/>
    <xf numFmtId="164" fontId="4" fillId="0" borderId="0" xfId="1" applyNumberFormat="1" applyFont="1" applyFill="1" applyBorder="1"/>
    <xf numFmtId="166" fontId="4" fillId="0" borderId="0" xfId="1" applyNumberFormat="1" applyFont="1" applyFill="1" applyBorder="1"/>
    <xf numFmtId="165" fontId="4" fillId="0" borderId="0" xfId="1" applyNumberFormat="1" applyFont="1" applyFill="1" applyBorder="1"/>
    <xf numFmtId="166" fontId="4" fillId="0" borderId="0" xfId="1" applyNumberFormat="1" applyFont="1" applyBorder="1"/>
    <xf numFmtId="0" fontId="2" fillId="3" borderId="0" xfId="0" applyFont="1" applyFill="1"/>
    <xf numFmtId="166" fontId="2" fillId="0" borderId="6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 1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0;&#1072;\&#1055;&#1077;&#1090;&#1088;&#1086;&#1074;&#1080;&#1095;\&#1047;&#1054;&#1051;&#1054;&#1058;&#1054;\&#1054;&#1090;&#1095;&#1077;&#1090;&#1099;%20&#1050;&#1040;&#1057;&#1045;%20&#1075;&#1086;&#1076;&#1086;&#1074;&#1086;&#1081;%202020&#1075;&#1086;&#1076;\FY2020%20KMGold.c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0;&#1072;\&#1055;&#1077;&#1090;&#1088;&#1086;&#1074;&#1080;&#1095;\&#1047;&#1054;&#1051;&#1054;&#1058;&#1054;\&#1054;&#1090;&#1095;&#1077;&#1090;&#1099;&#1050;&#1040;&#1057;&#1045;%203%20&#1082;&#1074;&#1088;&#1090;&#1072;&#1083;%202021%20&#1075;&#1086;&#1076;&#1072;\3Q2021%20KMGold.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BS"/>
      <sheetName val="СF"/>
      <sheetName val="CFWork1"/>
      <sheetName val="Disclosure"/>
      <sheetName val="FA"/>
      <sheetName val="2"/>
      <sheetName val="(cf)"/>
      <sheetName val="SE"/>
      <sheetName val="(se)"/>
      <sheetName val="SEaudit"/>
      <sheetName val="FYBS2019"/>
      <sheetName val="TB for FS"/>
      <sheetName val="BSfromAuditors"/>
      <sheetName val="8AJE"/>
      <sheetName val="Лист2"/>
      <sheetName val="CFWork"/>
      <sheetName val="ALT"/>
      <sheetName val="BUM"/>
      <sheetName val="MYR"/>
      <sheetName val="MG"/>
      <sheetName val="Лист1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(pl)"/>
      <sheetName val="BS"/>
      <sheetName val="СF"/>
      <sheetName val="SE"/>
      <sheetName val="(bsFY20audited)"/>
      <sheetName val="pl3q20kace"/>
      <sheetName val="Disclosure"/>
      <sheetName val="FA"/>
      <sheetName val="2"/>
      <sheetName val="(cf)"/>
      <sheetName val="CFWork1"/>
      <sheetName val="(se)"/>
      <sheetName val="SEaudit"/>
      <sheetName val="TB for FS"/>
      <sheetName val="FYBS2019"/>
      <sheetName val="BSfromAuditors"/>
      <sheetName val="Лист2"/>
      <sheetName val="CFWork"/>
      <sheetName val="BUM"/>
      <sheetName val="MYR"/>
      <sheetName val="MG"/>
      <sheetName val="cffy"/>
      <sheetName val="KTM"/>
      <sheetName val="KMG"/>
      <sheetName val="ADY"/>
      <sheetName val="1 AJE"/>
      <sheetName val="4AJE"/>
      <sheetName val="6AJE"/>
      <sheetName val="7AJE"/>
      <sheetName val="5AJE"/>
      <sheetName val="wages of golden plant"/>
      <sheetName val="3AJE"/>
    </sheetNames>
    <sheetDataSet>
      <sheetData sheetId="0"/>
      <sheetData sheetId="1"/>
      <sheetData sheetId="2">
        <row r="1">
          <cell r="C1" t="str">
            <v>9 месяцев 2021</v>
          </cell>
        </row>
      </sheetData>
      <sheetData sheetId="3"/>
      <sheetData sheetId="4"/>
      <sheetData sheetId="5"/>
      <sheetData sheetId="6"/>
      <sheetData sheetId="7">
        <row r="34">
          <cell r="C34">
            <v>7493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U17">
            <v>12718.04475000009</v>
          </cell>
        </row>
        <row r="58">
          <cell r="U58">
            <v>-476.51876099999998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C23" sqref="C23:D23"/>
    </sheetView>
  </sheetViews>
  <sheetFormatPr defaultColWidth="9.140625" defaultRowHeight="15" x14ac:dyDescent="0.3"/>
  <cols>
    <col min="1" max="1" width="56.5703125" style="4" customWidth="1"/>
    <col min="2" max="2" width="11.42578125" style="4" customWidth="1"/>
    <col min="3" max="4" width="18.5703125" style="35" customWidth="1"/>
    <col min="5" max="5" width="12.42578125" style="4" bestFit="1" customWidth="1"/>
    <col min="6" max="6" width="9.140625" style="4" customWidth="1"/>
    <col min="7" max="16384" width="9.140625" style="4"/>
  </cols>
  <sheetData>
    <row r="1" spans="1:4" x14ac:dyDescent="0.3">
      <c r="A1" s="37" t="s">
        <v>30</v>
      </c>
    </row>
    <row r="3" spans="1:4" x14ac:dyDescent="0.3">
      <c r="A3" s="38" t="s">
        <v>31</v>
      </c>
      <c r="B3" s="2" t="s">
        <v>1</v>
      </c>
      <c r="C3" s="3" t="s">
        <v>2</v>
      </c>
      <c r="D3" s="3" t="s">
        <v>3</v>
      </c>
    </row>
    <row r="4" spans="1:4" x14ac:dyDescent="0.3">
      <c r="A4" s="1"/>
      <c r="B4" s="2"/>
      <c r="C4" s="5"/>
      <c r="D4" s="5"/>
    </row>
    <row r="5" spans="1:4" x14ac:dyDescent="0.3">
      <c r="A5" s="1" t="s">
        <v>4</v>
      </c>
      <c r="B5" s="2"/>
      <c r="C5" s="6"/>
      <c r="D5" s="7"/>
    </row>
    <row r="6" spans="1:4" x14ac:dyDescent="0.3">
      <c r="A6" s="8" t="s">
        <v>5</v>
      </c>
      <c r="B6" s="39">
        <v>5</v>
      </c>
      <c r="C6" s="10">
        <v>1177785.2276099999</v>
      </c>
      <c r="D6" s="10">
        <v>892897.39377999993</v>
      </c>
    </row>
    <row r="7" spans="1:4" x14ac:dyDescent="0.3">
      <c r="A7" s="8" t="s">
        <v>6</v>
      </c>
      <c r="B7" s="39">
        <v>6</v>
      </c>
      <c r="C7" s="11">
        <v>-980455.31034000008</v>
      </c>
      <c r="D7" s="12">
        <v>-809321.85532000009</v>
      </c>
    </row>
    <row r="8" spans="1:4" x14ac:dyDescent="0.3">
      <c r="A8" s="13" t="s">
        <v>7</v>
      </c>
      <c r="B8" s="39"/>
      <c r="C8" s="14">
        <f>SUM(C6:C7)</f>
        <v>197329.91726999986</v>
      </c>
      <c r="D8" s="14">
        <v>83575.538459999836</v>
      </c>
    </row>
    <row r="9" spans="1:4" x14ac:dyDescent="0.3">
      <c r="A9" s="8" t="s">
        <v>8</v>
      </c>
      <c r="B9" s="39">
        <v>7</v>
      </c>
      <c r="C9" s="15">
        <v>-46399.079400000017</v>
      </c>
      <c r="D9" s="10">
        <v>-548871.36645000032</v>
      </c>
    </row>
    <row r="10" spans="1:4" x14ac:dyDescent="0.3">
      <c r="A10" s="8" t="s">
        <v>9</v>
      </c>
      <c r="B10" s="39">
        <v>8</v>
      </c>
      <c r="C10" s="15">
        <v>-135793.88012999998</v>
      </c>
      <c r="D10" s="10">
        <v>-178065.37242000003</v>
      </c>
    </row>
    <row r="11" spans="1:4" x14ac:dyDescent="0.3">
      <c r="A11" s="8" t="s">
        <v>10</v>
      </c>
      <c r="B11" s="9"/>
      <c r="C11" s="11"/>
      <c r="D11" s="12"/>
    </row>
    <row r="12" spans="1:4" x14ac:dyDescent="0.3">
      <c r="A12" s="13" t="s">
        <v>11</v>
      </c>
      <c r="B12" s="9"/>
      <c r="C12" s="14">
        <f>SUM(C8:C11)</f>
        <v>15136.957739999867</v>
      </c>
      <c r="D12" s="14">
        <v>-643361.20041000051</v>
      </c>
    </row>
    <row r="13" spans="1:4" x14ac:dyDescent="0.3">
      <c r="A13" s="8" t="s">
        <v>12</v>
      </c>
      <c r="B13" s="9"/>
      <c r="C13" s="15">
        <v>0</v>
      </c>
      <c r="D13" s="10">
        <v>0</v>
      </c>
    </row>
    <row r="14" spans="1:4" x14ac:dyDescent="0.3">
      <c r="A14" s="8" t="s">
        <v>13</v>
      </c>
      <c r="B14" s="9"/>
      <c r="C14" s="11">
        <v>-135004.24922739726</v>
      </c>
      <c r="D14" s="12">
        <v>-350131.52760246582</v>
      </c>
    </row>
    <row r="15" spans="1:4" ht="30" x14ac:dyDescent="0.3">
      <c r="A15" s="16" t="s">
        <v>14</v>
      </c>
      <c r="B15" s="9"/>
      <c r="C15" s="14">
        <f>SUM(C12:C14)</f>
        <v>-119867.29148739739</v>
      </c>
      <c r="D15" s="14">
        <v>-993492.72801246634</v>
      </c>
    </row>
    <row r="16" spans="1:4" x14ac:dyDescent="0.3">
      <c r="A16" s="8" t="s">
        <v>15</v>
      </c>
      <c r="B16" s="9"/>
      <c r="C16" s="11">
        <v>0</v>
      </c>
      <c r="D16" s="11">
        <v>0</v>
      </c>
    </row>
    <row r="17" spans="1:5" ht="30.75" thickBot="1" x14ac:dyDescent="0.35">
      <c r="A17" s="16" t="s">
        <v>16</v>
      </c>
      <c r="B17" s="17"/>
      <c r="C17" s="18">
        <f>SUM(C15:C16)</f>
        <v>-119867.29148739739</v>
      </c>
      <c r="D17" s="18">
        <v>-993492.72801246634</v>
      </c>
    </row>
    <row r="18" spans="1:5" ht="15.75" thickTop="1" x14ac:dyDescent="0.3">
      <c r="A18" s="16"/>
      <c r="B18" s="17"/>
      <c r="C18" s="19"/>
      <c r="D18" s="10"/>
    </row>
    <row r="19" spans="1:5" x14ac:dyDescent="0.3">
      <c r="A19" s="20" t="s">
        <v>17</v>
      </c>
      <c r="B19" s="17"/>
      <c r="C19" s="14"/>
      <c r="D19" s="10"/>
    </row>
    <row r="20" spans="1:5" x14ac:dyDescent="0.3">
      <c r="A20" s="8" t="s">
        <v>18</v>
      </c>
      <c r="B20" s="17"/>
      <c r="C20" s="15"/>
      <c r="D20" s="10"/>
    </row>
    <row r="21" spans="1:5" x14ac:dyDescent="0.3">
      <c r="A21" s="8" t="s">
        <v>19</v>
      </c>
      <c r="B21" s="17"/>
      <c r="C21" s="11"/>
      <c r="D21" s="10"/>
    </row>
    <row r="22" spans="1:5" ht="15.75" thickBot="1" x14ac:dyDescent="0.35">
      <c r="A22" s="20" t="s">
        <v>20</v>
      </c>
      <c r="B22" s="17"/>
      <c r="C22" s="18">
        <f>SUM(C20:C21)</f>
        <v>0</v>
      </c>
      <c r="D22" s="18">
        <v>0</v>
      </c>
    </row>
    <row r="23" spans="1:5" ht="30.75" thickTop="1" x14ac:dyDescent="0.3">
      <c r="A23" s="21" t="s">
        <v>21</v>
      </c>
      <c r="B23" s="9"/>
      <c r="C23" s="22"/>
      <c r="D23" s="23"/>
    </row>
    <row r="24" spans="1:5" ht="15.75" thickBot="1" x14ac:dyDescent="0.35">
      <c r="A24" s="13" t="s">
        <v>22</v>
      </c>
      <c r="B24" s="9"/>
      <c r="C24" s="24">
        <f>SUM(C17:C23)</f>
        <v>-119867.29148739739</v>
      </c>
      <c r="D24" s="24">
        <v>-993492.72801246634</v>
      </c>
    </row>
    <row r="25" spans="1:5" ht="15.75" thickTop="1" x14ac:dyDescent="0.3">
      <c r="A25" s="8" t="s">
        <v>23</v>
      </c>
      <c r="B25" s="9"/>
      <c r="C25" s="25"/>
      <c r="D25" s="10"/>
    </row>
    <row r="26" spans="1:5" x14ac:dyDescent="0.3">
      <c r="A26" s="8" t="s">
        <v>24</v>
      </c>
      <c r="B26" s="9"/>
      <c r="C26" s="15">
        <f>C24-C27</f>
        <v>-119390.77272639739</v>
      </c>
      <c r="D26" s="10">
        <v>-994030.48718346632</v>
      </c>
    </row>
    <row r="27" spans="1:5" x14ac:dyDescent="0.3">
      <c r="A27" s="8" t="s">
        <v>25</v>
      </c>
      <c r="B27" s="9"/>
      <c r="C27" s="11">
        <v>-476.51876099999998</v>
      </c>
      <c r="D27" s="10">
        <v>537.75917099999992</v>
      </c>
    </row>
    <row r="28" spans="1:5" ht="15.75" thickBot="1" x14ac:dyDescent="0.35">
      <c r="A28" s="8"/>
      <c r="B28" s="26"/>
      <c r="C28" s="27">
        <f>SUM(C26:C27)</f>
        <v>-119867.29148739739</v>
      </c>
      <c r="D28" s="27">
        <v>-993492.72801246634</v>
      </c>
    </row>
    <row r="29" spans="1:5" ht="15.75" thickTop="1" x14ac:dyDescent="0.3">
      <c r="A29" s="8"/>
      <c r="B29" s="26"/>
      <c r="C29" s="28"/>
      <c r="D29" s="28"/>
    </row>
    <row r="30" spans="1:5" x14ac:dyDescent="0.3">
      <c r="A30" s="1" t="s">
        <v>26</v>
      </c>
      <c r="B30" s="29"/>
      <c r="C30" s="30"/>
      <c r="D30" s="30"/>
    </row>
    <row r="31" spans="1:5" x14ac:dyDescent="0.3">
      <c r="A31" s="31" t="s">
        <v>27</v>
      </c>
      <c r="B31" s="29"/>
      <c r="C31" s="32">
        <f>C26/32000</f>
        <v>-3.7309616476999183</v>
      </c>
      <c r="D31" s="32">
        <f>D26/32000-0.01</f>
        <v>-31.073452724483325</v>
      </c>
      <c r="E31" s="4" t="s">
        <v>28</v>
      </c>
    </row>
    <row r="32" spans="1:5" x14ac:dyDescent="0.3">
      <c r="A32" s="31" t="s">
        <v>29</v>
      </c>
      <c r="B32" s="29"/>
      <c r="C32" s="32">
        <f>C31</f>
        <v>-3.7309616476999183</v>
      </c>
      <c r="D32" s="32">
        <f>D31</f>
        <v>-31.073452724483325</v>
      </c>
    </row>
    <row r="33" spans="1:5" x14ac:dyDescent="0.3">
      <c r="A33" s="1"/>
      <c r="B33" s="29"/>
      <c r="C33" s="33"/>
      <c r="D33" s="33"/>
    </row>
    <row r="36" spans="1:5" x14ac:dyDescent="0.3">
      <c r="C36" s="34"/>
      <c r="D36" s="34"/>
      <c r="E36" s="35"/>
    </row>
    <row r="37" spans="1:5" x14ac:dyDescent="0.3">
      <c r="E37" s="36"/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topLeftCell="A19" workbookViewId="0">
      <selection activeCell="C20" sqref="C20"/>
    </sheetView>
  </sheetViews>
  <sheetFormatPr defaultColWidth="24.42578125" defaultRowHeight="15" x14ac:dyDescent="0.3"/>
  <cols>
    <col min="1" max="1" width="60.28515625" style="4" bestFit="1" customWidth="1"/>
    <col min="2" max="2" width="11.42578125" style="4" customWidth="1"/>
    <col min="3" max="3" width="17.28515625" style="35" customWidth="1"/>
    <col min="4" max="4" width="17.28515625" style="69" customWidth="1"/>
    <col min="5" max="16384" width="24.42578125" style="4"/>
  </cols>
  <sheetData>
    <row r="1" spans="1:5" x14ac:dyDescent="0.3">
      <c r="A1" s="37" t="s">
        <v>74</v>
      </c>
    </row>
    <row r="3" spans="1:5" x14ac:dyDescent="0.3">
      <c r="A3" s="38" t="s">
        <v>75</v>
      </c>
      <c r="B3" s="40" t="s">
        <v>32</v>
      </c>
      <c r="C3" s="41" t="s">
        <v>33</v>
      </c>
      <c r="D3" s="41" t="s">
        <v>34</v>
      </c>
    </row>
    <row r="4" spans="1:5" x14ac:dyDescent="0.3">
      <c r="A4" s="42"/>
      <c r="B4" s="43"/>
      <c r="C4" s="44"/>
      <c r="D4" s="44"/>
    </row>
    <row r="5" spans="1:5" x14ac:dyDescent="0.3">
      <c r="A5" s="45" t="s">
        <v>35</v>
      </c>
      <c r="B5" s="42"/>
      <c r="C5" s="42"/>
      <c r="D5" s="42"/>
    </row>
    <row r="6" spans="1:5" x14ac:dyDescent="0.3">
      <c r="A6" s="45" t="s">
        <v>36</v>
      </c>
      <c r="B6" s="42"/>
      <c r="C6" s="46"/>
      <c r="D6" s="46"/>
    </row>
    <row r="7" spans="1:5" x14ac:dyDescent="0.3">
      <c r="A7" s="47" t="s">
        <v>37</v>
      </c>
      <c r="B7" s="39">
        <v>9</v>
      </c>
      <c r="C7" s="48">
        <v>687800.04835000006</v>
      </c>
      <c r="D7" s="49">
        <v>728408</v>
      </c>
    </row>
    <row r="8" spans="1:5" x14ac:dyDescent="0.3">
      <c r="A8" s="47" t="s">
        <v>38</v>
      </c>
      <c r="B8" s="39">
        <v>10</v>
      </c>
      <c r="C8" s="48">
        <v>598592.51544999983</v>
      </c>
      <c r="D8" s="49">
        <v>386106</v>
      </c>
      <c r="E8" s="64"/>
    </row>
    <row r="9" spans="1:5" x14ac:dyDescent="0.3">
      <c r="A9" s="47" t="s">
        <v>39</v>
      </c>
      <c r="B9" s="39">
        <v>11</v>
      </c>
      <c r="C9" s="48">
        <v>153.36421999999999</v>
      </c>
      <c r="D9" s="49">
        <v>161</v>
      </c>
    </row>
    <row r="10" spans="1:5" x14ac:dyDescent="0.3">
      <c r="A10" s="47" t="s">
        <v>40</v>
      </c>
      <c r="B10" s="39"/>
      <c r="C10" s="50">
        <v>0</v>
      </c>
      <c r="D10" s="49">
        <v>0</v>
      </c>
    </row>
    <row r="11" spans="1:5" x14ac:dyDescent="0.3">
      <c r="A11" s="47" t="str">
        <f>'[1]BS from BDO'!B8</f>
        <v>Займы выданные</v>
      </c>
      <c r="B11" s="39">
        <v>14</v>
      </c>
      <c r="C11" s="50"/>
      <c r="D11" s="49">
        <v>0</v>
      </c>
    </row>
    <row r="12" spans="1:5" x14ac:dyDescent="0.3">
      <c r="A12" s="47" t="s">
        <v>41</v>
      </c>
      <c r="B12" s="39"/>
      <c r="C12" s="50">
        <v>0</v>
      </c>
      <c r="D12" s="49">
        <v>0</v>
      </c>
    </row>
    <row r="13" spans="1:5" x14ac:dyDescent="0.3">
      <c r="A13" s="47" t="s">
        <v>40</v>
      </c>
      <c r="B13" s="39"/>
      <c r="C13" s="50">
        <v>0</v>
      </c>
      <c r="D13" s="49">
        <v>0</v>
      </c>
    </row>
    <row r="14" spans="1:5" x14ac:dyDescent="0.3">
      <c r="A14" s="47" t="str">
        <f>'[1]BS from BDO'!B10</f>
        <v>Денежные средства ограниченные в использовании</v>
      </c>
      <c r="B14" s="39">
        <v>16</v>
      </c>
      <c r="C14" s="48">
        <v>6589</v>
      </c>
      <c r="D14" s="49">
        <v>6589</v>
      </c>
    </row>
    <row r="15" spans="1:5" x14ac:dyDescent="0.3">
      <c r="A15" s="47" t="str">
        <f>'[1]BS from BDO'!B11</f>
        <v>Авансы выданные и прочие долгосрочные активы</v>
      </c>
      <c r="B15" s="39">
        <v>15</v>
      </c>
      <c r="C15" s="48">
        <v>454693</v>
      </c>
      <c r="D15" s="49">
        <v>454693</v>
      </c>
    </row>
    <row r="16" spans="1:5" ht="15.75" thickBot="1" x14ac:dyDescent="0.35">
      <c r="A16" s="45" t="s">
        <v>42</v>
      </c>
      <c r="B16" s="39"/>
      <c r="C16" s="51">
        <f>SUM(C7:C15)</f>
        <v>1747827.92802</v>
      </c>
      <c r="D16" s="51">
        <f>SUM(D7:D15)</f>
        <v>1575957</v>
      </c>
    </row>
    <row r="17" spans="1:5" ht="15.75" thickTop="1" x14ac:dyDescent="0.3">
      <c r="A17" s="45" t="s">
        <v>43</v>
      </c>
      <c r="B17" s="39"/>
      <c r="C17" s="52"/>
      <c r="D17" s="52"/>
    </row>
    <row r="18" spans="1:5" x14ac:dyDescent="0.3">
      <c r="A18" s="47" t="s">
        <v>44</v>
      </c>
      <c r="B18" s="39">
        <v>12</v>
      </c>
      <c r="C18" s="48">
        <v>186696.19638000004</v>
      </c>
      <c r="D18" s="49">
        <v>173965</v>
      </c>
    </row>
    <row r="19" spans="1:5" x14ac:dyDescent="0.3">
      <c r="A19" s="47" t="s">
        <v>45</v>
      </c>
      <c r="B19" s="39">
        <v>13</v>
      </c>
      <c r="C19" s="48">
        <v>90912.77984999973</v>
      </c>
      <c r="D19" s="49">
        <v>21170</v>
      </c>
    </row>
    <row r="20" spans="1:5" x14ac:dyDescent="0.3">
      <c r="A20" s="47" t="s">
        <v>46</v>
      </c>
      <c r="B20" s="39"/>
      <c r="C20" s="50">
        <v>0</v>
      </c>
      <c r="D20" s="49">
        <v>0</v>
      </c>
    </row>
    <row r="21" spans="1:5" x14ac:dyDescent="0.3">
      <c r="A21" s="47" t="s">
        <v>47</v>
      </c>
      <c r="B21" s="39">
        <v>14</v>
      </c>
      <c r="C21" s="48">
        <v>265762.63172999996</v>
      </c>
      <c r="D21" s="49">
        <v>121708</v>
      </c>
    </row>
    <row r="22" spans="1:5" x14ac:dyDescent="0.3">
      <c r="A22" s="47" t="s">
        <v>48</v>
      </c>
      <c r="B22" s="39"/>
      <c r="C22" s="48"/>
      <c r="D22" s="49">
        <v>0</v>
      </c>
    </row>
    <row r="23" spans="1:5" x14ac:dyDescent="0.3">
      <c r="A23" s="47" t="s">
        <v>49</v>
      </c>
      <c r="B23" s="39"/>
      <c r="C23" s="50"/>
      <c r="D23" s="49">
        <v>41800</v>
      </c>
    </row>
    <row r="24" spans="1:5" x14ac:dyDescent="0.3">
      <c r="A24" s="47" t="s">
        <v>50</v>
      </c>
      <c r="B24" s="39">
        <v>16</v>
      </c>
      <c r="C24" s="48">
        <v>12718.04475000009</v>
      </c>
      <c r="D24" s="49">
        <v>172628</v>
      </c>
    </row>
    <row r="25" spans="1:5" ht="15.75" thickBot="1" x14ac:dyDescent="0.35">
      <c r="A25" s="45" t="s">
        <v>51</v>
      </c>
      <c r="B25" s="39"/>
      <c r="C25" s="53">
        <f>SUM(C18:C24)</f>
        <v>556089.65270999982</v>
      </c>
      <c r="D25" s="53">
        <f>SUM(D18:D24)</f>
        <v>531271</v>
      </c>
    </row>
    <row r="26" spans="1:5" ht="16.5" thickTop="1" thickBot="1" x14ac:dyDescent="0.35">
      <c r="A26" s="47" t="s">
        <v>52</v>
      </c>
      <c r="B26" s="39"/>
      <c r="C26" s="54"/>
      <c r="D26" s="54"/>
    </row>
    <row r="27" spans="1:5" ht="16.5" thickTop="1" thickBot="1" x14ac:dyDescent="0.35">
      <c r="A27" s="45" t="s">
        <v>53</v>
      </c>
      <c r="B27" s="39"/>
      <c r="C27" s="54">
        <f>C26+C25+C16</f>
        <v>2303917.5807299996</v>
      </c>
      <c r="D27" s="54">
        <f>D26+D25+D16</f>
        <v>2107228</v>
      </c>
    </row>
    <row r="28" spans="1:5" ht="15.75" thickTop="1" x14ac:dyDescent="0.3">
      <c r="A28" s="45"/>
      <c r="B28" s="39"/>
      <c r="C28" s="55"/>
      <c r="D28" s="55"/>
    </row>
    <row r="29" spans="1:5" x14ac:dyDescent="0.3">
      <c r="A29" s="45"/>
      <c r="B29" s="39"/>
      <c r="C29" s="55"/>
      <c r="D29" s="55"/>
    </row>
    <row r="30" spans="1:5" x14ac:dyDescent="0.3">
      <c r="A30" s="45" t="s">
        <v>54</v>
      </c>
      <c r="B30" s="39"/>
      <c r="C30" s="52"/>
      <c r="D30" s="52"/>
    </row>
    <row r="31" spans="1:5" x14ac:dyDescent="0.3">
      <c r="A31" s="45" t="s">
        <v>55</v>
      </c>
      <c r="B31" s="39"/>
      <c r="C31" s="52"/>
      <c r="D31" s="52"/>
      <c r="E31" s="65"/>
    </row>
    <row r="32" spans="1:5" x14ac:dyDescent="0.3">
      <c r="A32" s="47" t="s">
        <v>56</v>
      </c>
      <c r="B32" s="39">
        <v>17</v>
      </c>
      <c r="C32" s="48">
        <v>48560</v>
      </c>
      <c r="D32" s="52">
        <v>48560</v>
      </c>
      <c r="E32" s="65"/>
    </row>
    <row r="33" spans="1:7" x14ac:dyDescent="0.3">
      <c r="A33" s="47" t="s">
        <v>57</v>
      </c>
      <c r="B33" s="39"/>
      <c r="C33" s="50"/>
      <c r="D33" s="49"/>
      <c r="E33" s="65"/>
    </row>
    <row r="34" spans="1:7" x14ac:dyDescent="0.3">
      <c r="A34" s="47" t="s">
        <v>58</v>
      </c>
      <c r="B34" s="39"/>
      <c r="C34" s="56">
        <v>-3579422.7727263975</v>
      </c>
      <c r="D34" s="52">
        <v>-3460032</v>
      </c>
      <c r="E34" s="65"/>
      <c r="F34" s="66"/>
      <c r="G34" s="66"/>
    </row>
    <row r="35" spans="1:7" ht="30" x14ac:dyDescent="0.3">
      <c r="A35" s="45" t="s">
        <v>59</v>
      </c>
      <c r="B35" s="39"/>
      <c r="C35" s="57">
        <f>SUM(C32:C34)</f>
        <v>-3530862.7727263975</v>
      </c>
      <c r="D35" s="57">
        <f>SUM(D32:D34)</f>
        <v>-3411472</v>
      </c>
      <c r="E35" s="65"/>
    </row>
    <row r="36" spans="1:7" x14ac:dyDescent="0.3">
      <c r="A36" s="47" t="s">
        <v>25</v>
      </c>
      <c r="B36" s="39"/>
      <c r="C36" s="56">
        <f>D36+'[2]TB for FS'!U58</f>
        <v>7016.4812389999997</v>
      </c>
      <c r="D36" s="56">
        <f>'[2](bsFY20audited)'!C34</f>
        <v>7493</v>
      </c>
      <c r="E36" s="65"/>
    </row>
    <row r="37" spans="1:7" x14ac:dyDescent="0.3">
      <c r="A37" s="45" t="s">
        <v>60</v>
      </c>
      <c r="B37" s="39"/>
      <c r="C37" s="58">
        <f>SUM(C35:C36)</f>
        <v>-3523846.2914873976</v>
      </c>
      <c r="D37" s="58">
        <f>SUM(D35:D36)</f>
        <v>-3403979</v>
      </c>
    </row>
    <row r="38" spans="1:7" x14ac:dyDescent="0.3">
      <c r="A38" s="45" t="s">
        <v>61</v>
      </c>
      <c r="B38" s="39"/>
      <c r="C38" s="52"/>
      <c r="D38" s="52"/>
    </row>
    <row r="39" spans="1:7" x14ac:dyDescent="0.3">
      <c r="A39" s="47" t="s">
        <v>62</v>
      </c>
      <c r="B39" s="39"/>
      <c r="C39" s="48"/>
      <c r="D39" s="48"/>
      <c r="E39" s="35"/>
    </row>
    <row r="40" spans="1:7" x14ac:dyDescent="0.3">
      <c r="A40" s="59" t="s">
        <v>63</v>
      </c>
      <c r="B40" s="39"/>
      <c r="C40" s="48"/>
      <c r="D40" s="50"/>
      <c r="E40" s="35"/>
    </row>
    <row r="41" spans="1:7" x14ac:dyDescent="0.3">
      <c r="A41" s="47" t="s">
        <v>64</v>
      </c>
      <c r="B41" s="39"/>
      <c r="C41" s="50"/>
      <c r="D41" s="48"/>
    </row>
    <row r="42" spans="1:7" ht="15.75" thickBot="1" x14ac:dyDescent="0.35">
      <c r="A42" s="45" t="s">
        <v>65</v>
      </c>
      <c r="B42" s="39"/>
      <c r="C42" s="60"/>
      <c r="D42" s="60"/>
    </row>
    <row r="43" spans="1:7" ht="15.75" thickTop="1" x14ac:dyDescent="0.3">
      <c r="A43" s="45" t="s">
        <v>66</v>
      </c>
      <c r="B43" s="39"/>
      <c r="C43" s="61"/>
      <c r="D43" s="52"/>
    </row>
    <row r="44" spans="1:7" x14ac:dyDescent="0.3">
      <c r="A44" s="47" t="s">
        <v>67</v>
      </c>
      <c r="B44" s="39"/>
      <c r="C44" s="48">
        <v>604705.36090999993</v>
      </c>
      <c r="D44" s="49">
        <v>286308</v>
      </c>
    </row>
    <row r="45" spans="1:7" x14ac:dyDescent="0.3">
      <c r="A45" s="47" t="s">
        <v>68</v>
      </c>
      <c r="B45" s="39"/>
      <c r="C45" s="50"/>
      <c r="D45" s="49"/>
    </row>
    <row r="46" spans="1:7" x14ac:dyDescent="0.3">
      <c r="A46" s="47" t="s">
        <v>62</v>
      </c>
      <c r="B46" s="39">
        <v>18</v>
      </c>
      <c r="C46" s="48">
        <v>4155212.0213073972</v>
      </c>
      <c r="D46" s="49">
        <v>4155812</v>
      </c>
    </row>
    <row r="47" spans="1:7" x14ac:dyDescent="0.3">
      <c r="A47" s="47" t="s">
        <v>69</v>
      </c>
      <c r="B47" s="39"/>
      <c r="C47" s="48">
        <v>1051935</v>
      </c>
      <c r="D47" s="49">
        <v>1051935</v>
      </c>
    </row>
    <row r="48" spans="1:7" x14ac:dyDescent="0.3">
      <c r="A48" s="47" t="s">
        <v>63</v>
      </c>
      <c r="B48" s="39"/>
      <c r="C48" s="48">
        <v>15911.49</v>
      </c>
      <c r="D48" s="49">
        <v>17152</v>
      </c>
    </row>
    <row r="49" spans="1:4" ht="15.75" thickBot="1" x14ac:dyDescent="0.35">
      <c r="A49" s="45" t="s">
        <v>70</v>
      </c>
      <c r="B49" s="39"/>
      <c r="C49" s="53">
        <f>SUM(C44:C48)</f>
        <v>5827763.8722173972</v>
      </c>
      <c r="D49" s="53">
        <f>SUM(D44:D48)</f>
        <v>5511207</v>
      </c>
    </row>
    <row r="50" spans="1:4" ht="16.5" thickTop="1" thickBot="1" x14ac:dyDescent="0.35">
      <c r="A50" s="45" t="s">
        <v>71</v>
      </c>
      <c r="B50" s="39"/>
      <c r="C50" s="54">
        <f>C42+C49</f>
        <v>5827763.8722173972</v>
      </c>
      <c r="D50" s="54">
        <f>D42+D49</f>
        <v>5511207</v>
      </c>
    </row>
    <row r="51" spans="1:4" ht="16.5" thickTop="1" thickBot="1" x14ac:dyDescent="0.35">
      <c r="A51" s="45" t="s">
        <v>72</v>
      </c>
      <c r="B51" s="39"/>
      <c r="C51" s="54">
        <f>C50+C37</f>
        <v>2303917.5807299996</v>
      </c>
      <c r="D51" s="54">
        <f>D50+D37</f>
        <v>2107228</v>
      </c>
    </row>
    <row r="52" spans="1:4" ht="15.75" thickTop="1" x14ac:dyDescent="0.3">
      <c r="B52" s="70"/>
      <c r="C52" s="62">
        <f>C27-C51</f>
        <v>0</v>
      </c>
      <c r="D52" s="62">
        <f>D27-D51</f>
        <v>0</v>
      </c>
    </row>
    <row r="53" spans="1:4" x14ac:dyDescent="0.3">
      <c r="A53" s="4" t="s">
        <v>73</v>
      </c>
      <c r="B53" s="71">
        <v>17</v>
      </c>
      <c r="C53" s="63">
        <f>(C37-C9)/32000</f>
        <v>-110.12498924085617</v>
      </c>
      <c r="D53" s="63">
        <f>(D37-D9)/32000+0.01</f>
        <v>-106.36937499999999</v>
      </c>
    </row>
    <row r="54" spans="1:4" x14ac:dyDescent="0.3">
      <c r="C54" s="67"/>
      <c r="D54" s="67"/>
    </row>
    <row r="55" spans="1:4" x14ac:dyDescent="0.3">
      <c r="C55" s="68"/>
      <c r="D55" s="68"/>
    </row>
    <row r="56" spans="1:4" x14ac:dyDescent="0.3">
      <c r="C56" s="34"/>
    </row>
    <row r="57" spans="1:4" x14ac:dyDescent="0.3">
      <c r="D57" s="35"/>
    </row>
    <row r="58" spans="1:4" x14ac:dyDescent="0.3">
      <c r="D58" s="35"/>
    </row>
    <row r="59" spans="1:4" x14ac:dyDescent="0.3">
      <c r="D59" s="35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34" workbookViewId="0">
      <selection activeCell="C7" sqref="C7"/>
    </sheetView>
  </sheetViews>
  <sheetFormatPr defaultColWidth="9.140625" defaultRowHeight="15" x14ac:dyDescent="0.3"/>
  <cols>
    <col min="1" max="1" width="56.5703125" style="4" customWidth="1"/>
    <col min="2" max="2" width="12.42578125" style="4" customWidth="1"/>
    <col min="3" max="4" width="16.5703125" style="35" customWidth="1"/>
    <col min="5" max="16384" width="9.140625" style="4"/>
  </cols>
  <sheetData>
    <row r="1" spans="1:7" x14ac:dyDescent="0.3">
      <c r="A1" s="37" t="s">
        <v>111</v>
      </c>
    </row>
    <row r="2" spans="1:7" x14ac:dyDescent="0.3">
      <c r="A2" s="37"/>
      <c r="B2" s="37" t="s">
        <v>112</v>
      </c>
    </row>
    <row r="3" spans="1:7" ht="30" x14ac:dyDescent="0.3">
      <c r="A3" s="38" t="s">
        <v>0</v>
      </c>
      <c r="B3" s="77" t="s">
        <v>76</v>
      </c>
      <c r="C3" s="78" t="str">
        <f>[2]PL!C1</f>
        <v>9 месяцев 2021</v>
      </c>
      <c r="D3" s="78" t="s">
        <v>3</v>
      </c>
    </row>
    <row r="4" spans="1:7" x14ac:dyDescent="0.3">
      <c r="A4" s="38"/>
      <c r="B4" s="77"/>
      <c r="C4" s="79"/>
      <c r="D4" s="79"/>
    </row>
    <row r="5" spans="1:7" x14ac:dyDescent="0.3">
      <c r="A5" s="38" t="s">
        <v>77</v>
      </c>
      <c r="B5" s="80"/>
      <c r="C5" s="81"/>
      <c r="D5" s="81"/>
    </row>
    <row r="6" spans="1:7" x14ac:dyDescent="0.3">
      <c r="A6" s="82" t="s">
        <v>78</v>
      </c>
      <c r="B6" s="80"/>
      <c r="C6" s="83">
        <v>1249133.3909400001</v>
      </c>
      <c r="D6" s="84">
        <v>1030913</v>
      </c>
      <c r="E6" s="73"/>
    </row>
    <row r="7" spans="1:7" x14ac:dyDescent="0.3">
      <c r="A7" s="82" t="s">
        <v>79</v>
      </c>
      <c r="B7" s="80"/>
      <c r="C7" s="85">
        <v>4444.7977499999997</v>
      </c>
      <c r="D7" s="84"/>
    </row>
    <row r="8" spans="1:7" x14ac:dyDescent="0.3">
      <c r="A8" s="82" t="s">
        <v>80</v>
      </c>
      <c r="B8" s="80"/>
      <c r="C8" s="83"/>
      <c r="D8" s="84"/>
    </row>
    <row r="9" spans="1:7" x14ac:dyDescent="0.3">
      <c r="A9" s="82" t="s">
        <v>81</v>
      </c>
      <c r="B9" s="80"/>
      <c r="C9" s="83">
        <v>35219.051150000007</v>
      </c>
      <c r="D9" s="84">
        <v>1476052</v>
      </c>
    </row>
    <row r="10" spans="1:7" x14ac:dyDescent="0.3">
      <c r="A10" s="82" t="s">
        <v>82</v>
      </c>
      <c r="B10" s="80"/>
      <c r="C10" s="86">
        <v>-494641.77665000001</v>
      </c>
      <c r="D10" s="86">
        <v>-265964</v>
      </c>
    </row>
    <row r="11" spans="1:7" x14ac:dyDescent="0.3">
      <c r="A11" s="82" t="s">
        <v>83</v>
      </c>
      <c r="B11" s="80"/>
      <c r="C11" s="86">
        <v>-395201.44024000003</v>
      </c>
      <c r="D11" s="86"/>
    </row>
    <row r="12" spans="1:7" x14ac:dyDescent="0.3">
      <c r="A12" s="82" t="s">
        <v>84</v>
      </c>
      <c r="B12" s="80"/>
      <c r="C12" s="87">
        <v>-213538.10931999999</v>
      </c>
      <c r="D12" s="86">
        <v>-571386</v>
      </c>
    </row>
    <row r="13" spans="1:7" x14ac:dyDescent="0.3">
      <c r="A13" s="82" t="s">
        <v>85</v>
      </c>
      <c r="B13" s="80"/>
      <c r="C13" s="87">
        <v>-150594.00545</v>
      </c>
      <c r="D13" s="86">
        <v>-150119</v>
      </c>
    </row>
    <row r="14" spans="1:7" x14ac:dyDescent="0.3">
      <c r="A14" s="82" t="s">
        <v>86</v>
      </c>
      <c r="B14" s="80"/>
      <c r="C14" s="86"/>
      <c r="D14" s="86"/>
      <c r="G14" s="74"/>
    </row>
    <row r="15" spans="1:7" x14ac:dyDescent="0.3">
      <c r="A15" s="82" t="s">
        <v>87</v>
      </c>
      <c r="B15" s="80"/>
      <c r="C15" s="86">
        <v>-15835.35411</v>
      </c>
      <c r="D15" s="86">
        <v>-6669</v>
      </c>
    </row>
    <row r="16" spans="1:7" ht="15.75" thickBot="1" x14ac:dyDescent="0.35">
      <c r="A16" s="82"/>
      <c r="B16" s="80"/>
      <c r="C16" s="88"/>
      <c r="D16" s="89"/>
    </row>
    <row r="17" spans="1:4" ht="30.75" thickBot="1" x14ac:dyDescent="0.35">
      <c r="A17" s="38" t="s">
        <v>88</v>
      </c>
      <c r="B17" s="80"/>
      <c r="C17" s="90">
        <f>SUM(C6:C16)</f>
        <v>18986.554069999911</v>
      </c>
      <c r="D17" s="90">
        <f>SUM(D6:D16)</f>
        <v>1512827</v>
      </c>
    </row>
    <row r="18" spans="1:4" x14ac:dyDescent="0.3">
      <c r="A18" s="82"/>
      <c r="B18" s="80"/>
      <c r="C18" s="84"/>
      <c r="D18" s="84"/>
    </row>
    <row r="19" spans="1:4" x14ac:dyDescent="0.3">
      <c r="A19" s="38" t="s">
        <v>89</v>
      </c>
      <c r="B19" s="80"/>
      <c r="C19" s="91"/>
      <c r="D19" s="91"/>
    </row>
    <row r="20" spans="1:4" x14ac:dyDescent="0.3">
      <c r="A20" s="82" t="s">
        <v>90</v>
      </c>
      <c r="B20" s="80"/>
      <c r="C20" s="84"/>
      <c r="D20" s="84"/>
    </row>
    <row r="21" spans="1:4" x14ac:dyDescent="0.3">
      <c r="A21" s="82" t="s">
        <v>91</v>
      </c>
      <c r="B21" s="80"/>
      <c r="C21" s="84"/>
      <c r="D21" s="84"/>
    </row>
    <row r="22" spans="1:4" x14ac:dyDescent="0.3">
      <c r="A22" s="82" t="s">
        <v>92</v>
      </c>
      <c r="B22" s="80"/>
      <c r="C22" s="84"/>
      <c r="D22" s="84"/>
    </row>
    <row r="23" spans="1:4" x14ac:dyDescent="0.3">
      <c r="A23" s="82" t="s">
        <v>93</v>
      </c>
      <c r="B23" s="80"/>
      <c r="C23" s="84"/>
      <c r="D23" s="84"/>
    </row>
    <row r="24" spans="1:4" x14ac:dyDescent="0.3">
      <c r="A24" s="82" t="s">
        <v>94</v>
      </c>
      <c r="B24" s="80"/>
      <c r="C24" s="84"/>
      <c r="D24" s="84"/>
    </row>
    <row r="25" spans="1:4" x14ac:dyDescent="0.3">
      <c r="A25" s="82" t="s">
        <v>95</v>
      </c>
      <c r="B25" s="80"/>
      <c r="C25" s="84"/>
      <c r="D25" s="84"/>
    </row>
    <row r="26" spans="1:4" x14ac:dyDescent="0.3">
      <c r="A26" s="82" t="s">
        <v>96</v>
      </c>
      <c r="B26" s="80"/>
      <c r="C26" s="84"/>
      <c r="D26" s="84"/>
    </row>
    <row r="27" spans="1:4" x14ac:dyDescent="0.3">
      <c r="A27" s="82" t="s">
        <v>97</v>
      </c>
      <c r="B27" s="80"/>
      <c r="C27" s="84"/>
      <c r="D27" s="84"/>
    </row>
    <row r="28" spans="1:4" ht="15.75" thickBot="1" x14ac:dyDescent="0.35">
      <c r="A28" s="82" t="s">
        <v>98</v>
      </c>
      <c r="B28" s="80"/>
      <c r="C28" s="84"/>
      <c r="D28" s="84"/>
    </row>
    <row r="29" spans="1:4" ht="30.75" thickBot="1" x14ac:dyDescent="0.35">
      <c r="A29" s="38" t="s">
        <v>99</v>
      </c>
      <c r="B29" s="80"/>
      <c r="C29" s="92">
        <f>SUM(C20:C28)</f>
        <v>0</v>
      </c>
      <c r="D29" s="92">
        <v>0</v>
      </c>
    </row>
    <row r="30" spans="1:4" x14ac:dyDescent="0.3">
      <c r="A30" s="38"/>
      <c r="B30" s="80"/>
      <c r="C30" s="84"/>
      <c r="D30" s="84"/>
    </row>
    <row r="31" spans="1:4" x14ac:dyDescent="0.3">
      <c r="A31" s="38" t="s">
        <v>100</v>
      </c>
      <c r="B31" s="80"/>
      <c r="C31" s="84"/>
      <c r="D31" s="84"/>
    </row>
    <row r="32" spans="1:4" x14ac:dyDescent="0.3">
      <c r="A32" s="82" t="s">
        <v>101</v>
      </c>
      <c r="B32" s="80"/>
      <c r="C32" s="93"/>
      <c r="D32" s="84"/>
    </row>
    <row r="33" spans="1:8" x14ac:dyDescent="0.3">
      <c r="A33" s="82" t="s">
        <v>102</v>
      </c>
      <c r="B33" s="80"/>
      <c r="C33" s="86">
        <v>67235.573999999993</v>
      </c>
      <c r="D33" s="84">
        <v>474888</v>
      </c>
    </row>
    <row r="34" spans="1:8" x14ac:dyDescent="0.3">
      <c r="A34" s="82" t="s">
        <v>103</v>
      </c>
      <c r="B34" s="80"/>
      <c r="C34" s="86">
        <v>-134167.05563000002</v>
      </c>
      <c r="D34" s="86">
        <v>-349321</v>
      </c>
      <c r="H34" s="64"/>
    </row>
    <row r="35" spans="1:8" ht="15.75" thickBot="1" x14ac:dyDescent="0.35">
      <c r="A35" s="82" t="s">
        <v>104</v>
      </c>
      <c r="B35" s="80"/>
      <c r="C35" s="86">
        <v>-113029.98471999999</v>
      </c>
      <c r="D35" s="86">
        <v>-1647166</v>
      </c>
    </row>
    <row r="36" spans="1:8" ht="15.75" hidden="1" thickBot="1" x14ac:dyDescent="0.35">
      <c r="A36" s="82" t="s">
        <v>105</v>
      </c>
      <c r="B36" s="80"/>
      <c r="C36" s="86">
        <v>0</v>
      </c>
      <c r="D36" s="84">
        <v>0</v>
      </c>
    </row>
    <row r="37" spans="1:8" ht="30.75" thickBot="1" x14ac:dyDescent="0.35">
      <c r="A37" s="38" t="s">
        <v>106</v>
      </c>
      <c r="B37" s="80"/>
      <c r="C37" s="94">
        <f>SUM(C33:C36)</f>
        <v>-179961.46635</v>
      </c>
      <c r="D37" s="94">
        <f>SUM(D33:D36)</f>
        <v>-1521599</v>
      </c>
    </row>
    <row r="38" spans="1:8" x14ac:dyDescent="0.3">
      <c r="A38" s="38"/>
      <c r="B38" s="80"/>
      <c r="C38" s="86"/>
      <c r="D38" s="84"/>
    </row>
    <row r="39" spans="1:8" ht="30" x14ac:dyDescent="0.3">
      <c r="A39" s="38" t="s">
        <v>107</v>
      </c>
      <c r="B39" s="80"/>
      <c r="C39" s="95">
        <f>C17+C29+C37</f>
        <v>-160974.91228000011</v>
      </c>
      <c r="D39" s="95">
        <f>D17+D29+D37</f>
        <v>-8772</v>
      </c>
      <c r="E39" s="65"/>
      <c r="F39" s="65"/>
    </row>
    <row r="40" spans="1:8" x14ac:dyDescent="0.3">
      <c r="A40" s="82" t="s">
        <v>108</v>
      </c>
      <c r="B40" s="80"/>
      <c r="C40" s="86">
        <v>172628</v>
      </c>
      <c r="D40" s="84">
        <v>3337</v>
      </c>
    </row>
    <row r="41" spans="1:8" ht="30.75" thickBot="1" x14ac:dyDescent="0.35">
      <c r="A41" s="82" t="s">
        <v>109</v>
      </c>
      <c r="B41" s="80"/>
      <c r="C41" s="96">
        <v>1064.9570299999416</v>
      </c>
      <c r="D41" s="89">
        <v>17050</v>
      </c>
    </row>
    <row r="42" spans="1:8" ht="15.75" thickBot="1" x14ac:dyDescent="0.35">
      <c r="A42" s="38" t="s">
        <v>110</v>
      </c>
      <c r="B42" s="80"/>
      <c r="C42" s="97">
        <f>SUM(C39:C41)</f>
        <v>12718.044749999835</v>
      </c>
      <c r="D42" s="97">
        <f>SUM(D39:D41)</f>
        <v>11615</v>
      </c>
    </row>
    <row r="43" spans="1:8" ht="15.75" thickTop="1" x14ac:dyDescent="0.3">
      <c r="C43" s="75">
        <f>'[2]TB for FS'!U17</f>
        <v>12718.04475000009</v>
      </c>
    </row>
    <row r="44" spans="1:8" x14ac:dyDescent="0.3">
      <c r="C44" s="76">
        <f>C42-C43</f>
        <v>-2.5465851649641991E-10</v>
      </c>
    </row>
    <row r="45" spans="1:8" x14ac:dyDescent="0.3">
      <c r="C45" s="34"/>
    </row>
    <row r="47" spans="1:8" x14ac:dyDescent="0.3">
      <c r="C47" s="34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16" workbookViewId="0">
      <selection activeCell="C3" sqref="C3:F3"/>
    </sheetView>
  </sheetViews>
  <sheetFormatPr defaultColWidth="9.140625" defaultRowHeight="15" x14ac:dyDescent="0.3"/>
  <cols>
    <col min="1" max="1" width="40.85546875" style="4" bestFit="1" customWidth="1"/>
    <col min="2" max="2" width="12.42578125" style="4" customWidth="1"/>
    <col min="3" max="6" width="16.5703125" style="35" customWidth="1"/>
    <col min="7" max="7" width="17.28515625" style="35" customWidth="1"/>
    <col min="8" max="8" width="16.5703125" style="35" customWidth="1"/>
    <col min="9" max="9" width="9.85546875" style="4" bestFit="1" customWidth="1"/>
    <col min="10" max="16384" width="9.140625" style="4"/>
  </cols>
  <sheetData>
    <row r="1" spans="1:10" x14ac:dyDescent="0.3">
      <c r="A1" s="114" t="s">
        <v>132</v>
      </c>
    </row>
    <row r="3" spans="1:10" ht="15.75" thickBot="1" x14ac:dyDescent="0.35">
      <c r="A3" s="38" t="s">
        <v>31</v>
      </c>
      <c r="B3" s="72"/>
      <c r="C3" s="115" t="s">
        <v>113</v>
      </c>
      <c r="D3" s="115"/>
      <c r="E3" s="115"/>
      <c r="F3" s="115"/>
      <c r="G3" s="98"/>
      <c r="H3" s="98"/>
    </row>
    <row r="4" spans="1:10" ht="45.75" thickBot="1" x14ac:dyDescent="0.35">
      <c r="A4" s="1"/>
      <c r="B4" s="72" t="s">
        <v>76</v>
      </c>
      <c r="C4" s="99" t="s">
        <v>114</v>
      </c>
      <c r="D4" s="99" t="s">
        <v>57</v>
      </c>
      <c r="E4" s="99" t="s">
        <v>115</v>
      </c>
      <c r="F4" s="99" t="s">
        <v>116</v>
      </c>
      <c r="G4" s="99" t="s">
        <v>117</v>
      </c>
      <c r="H4" s="99" t="s">
        <v>118</v>
      </c>
    </row>
    <row r="5" spans="1:10" x14ac:dyDescent="0.3">
      <c r="A5" s="31"/>
      <c r="B5" s="29"/>
      <c r="C5" s="33"/>
      <c r="D5" s="33"/>
      <c r="E5" s="33"/>
      <c r="F5" s="33"/>
      <c r="G5" s="33"/>
      <c r="H5" s="33"/>
    </row>
    <row r="6" spans="1:10" x14ac:dyDescent="0.3">
      <c r="A6" s="31" t="s">
        <v>119</v>
      </c>
      <c r="B6" s="29"/>
      <c r="C6" s="100">
        <v>48560</v>
      </c>
      <c r="D6" s="100"/>
      <c r="E6" s="100">
        <v>-2663723</v>
      </c>
      <c r="F6" s="100">
        <v>-2615163</v>
      </c>
      <c r="G6" s="100">
        <v>8967</v>
      </c>
      <c r="H6" s="100">
        <v>-2606196</v>
      </c>
    </row>
    <row r="7" spans="1:10" x14ac:dyDescent="0.3">
      <c r="A7" s="31" t="s">
        <v>120</v>
      </c>
      <c r="B7" s="29"/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73"/>
    </row>
    <row r="8" spans="1:10" ht="30" x14ac:dyDescent="0.3">
      <c r="A8" s="31" t="s">
        <v>121</v>
      </c>
      <c r="B8" s="29"/>
      <c r="C8" s="102">
        <v>48560</v>
      </c>
      <c r="D8" s="102">
        <v>0</v>
      </c>
      <c r="E8" s="102">
        <v>-2663723</v>
      </c>
      <c r="F8" s="102">
        <v>-2615163</v>
      </c>
      <c r="G8" s="102">
        <v>8967</v>
      </c>
      <c r="H8" s="102">
        <v>-2606196</v>
      </c>
      <c r="I8" s="73"/>
    </row>
    <row r="9" spans="1:10" x14ac:dyDescent="0.3">
      <c r="A9" s="1" t="s">
        <v>122</v>
      </c>
      <c r="B9" s="29"/>
      <c r="C9" s="101"/>
      <c r="D9" s="101"/>
      <c r="E9" s="101"/>
      <c r="F9" s="101"/>
      <c r="G9" s="101"/>
      <c r="H9" s="101"/>
      <c r="I9" s="73"/>
    </row>
    <row r="10" spans="1:10" x14ac:dyDescent="0.3">
      <c r="A10" s="31" t="s">
        <v>123</v>
      </c>
      <c r="B10" s="29"/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73"/>
    </row>
    <row r="11" spans="1:10" x14ac:dyDescent="0.3">
      <c r="A11" s="31"/>
      <c r="B11" s="29"/>
      <c r="C11" s="101"/>
      <c r="D11" s="101"/>
      <c r="E11" s="101"/>
      <c r="F11" s="101"/>
      <c r="G11" s="101"/>
      <c r="H11" s="101">
        <v>0</v>
      </c>
      <c r="I11" s="73"/>
    </row>
    <row r="12" spans="1:10" x14ac:dyDescent="0.3">
      <c r="A12" s="31" t="s">
        <v>124</v>
      </c>
      <c r="B12" s="29"/>
      <c r="C12" s="101"/>
      <c r="D12" s="101">
        <v>0</v>
      </c>
      <c r="E12" s="101"/>
      <c r="F12" s="101"/>
      <c r="G12" s="101"/>
      <c r="H12" s="101">
        <v>0</v>
      </c>
      <c r="I12" s="73"/>
    </row>
    <row r="13" spans="1:10" ht="30" x14ac:dyDescent="0.3">
      <c r="A13" s="31" t="s">
        <v>125</v>
      </c>
      <c r="B13" s="29"/>
      <c r="C13" s="101"/>
      <c r="D13" s="101"/>
      <c r="E13" s="103">
        <v>-796309</v>
      </c>
      <c r="F13" s="104">
        <v>-796309</v>
      </c>
      <c r="G13" s="103">
        <v>-1474</v>
      </c>
      <c r="H13" s="105">
        <v>-797783</v>
      </c>
      <c r="I13" s="73"/>
    </row>
    <row r="14" spans="1:10" x14ac:dyDescent="0.3">
      <c r="A14" s="1" t="s">
        <v>126</v>
      </c>
      <c r="B14" s="29"/>
      <c r="C14" s="106">
        <v>0</v>
      </c>
      <c r="D14" s="106">
        <v>0</v>
      </c>
      <c r="E14" s="106">
        <v>-796309</v>
      </c>
      <c r="F14" s="106">
        <v>-796309</v>
      </c>
      <c r="G14" s="103">
        <v>-1474</v>
      </c>
      <c r="H14" s="107">
        <v>-797783</v>
      </c>
      <c r="I14" s="73"/>
    </row>
    <row r="15" spans="1:10" x14ac:dyDescent="0.3">
      <c r="A15" s="1" t="s">
        <v>127</v>
      </c>
      <c r="B15" s="29"/>
      <c r="C15" s="108">
        <v>48560</v>
      </c>
      <c r="D15" s="108">
        <v>0</v>
      </c>
      <c r="E15" s="108">
        <v>-3460032</v>
      </c>
      <c r="F15" s="108">
        <v>-3411472</v>
      </c>
      <c r="G15" s="108">
        <v>7493</v>
      </c>
      <c r="H15" s="108">
        <v>-3403979</v>
      </c>
      <c r="I15" s="109"/>
      <c r="J15" s="36"/>
    </row>
    <row r="16" spans="1:10" x14ac:dyDescent="0.3">
      <c r="C16" s="110"/>
      <c r="D16" s="110"/>
      <c r="E16" s="110"/>
      <c r="F16" s="110"/>
      <c r="G16" s="110"/>
      <c r="H16" s="110"/>
      <c r="I16" s="73"/>
    </row>
    <row r="17" spans="1:10" ht="30" x14ac:dyDescent="0.3">
      <c r="A17" s="1" t="s">
        <v>128</v>
      </c>
      <c r="B17" s="31"/>
      <c r="C17" s="101"/>
      <c r="D17" s="101"/>
      <c r="E17" s="101"/>
      <c r="F17" s="101"/>
      <c r="G17" s="101"/>
      <c r="H17" s="101"/>
      <c r="I17" s="73"/>
    </row>
    <row r="18" spans="1:10" x14ac:dyDescent="0.3">
      <c r="A18" s="31" t="s">
        <v>129</v>
      </c>
      <c r="B18" s="31"/>
      <c r="C18" s="101">
        <v>0</v>
      </c>
      <c r="D18" s="101">
        <v>0</v>
      </c>
      <c r="E18" s="101">
        <v>-119390.77272639739</v>
      </c>
      <c r="F18" s="101">
        <v>-119390.77272639739</v>
      </c>
      <c r="G18" s="101">
        <v>-476.51876099999998</v>
      </c>
      <c r="H18" s="101">
        <v>-119867.29148739739</v>
      </c>
      <c r="I18" s="73"/>
    </row>
    <row r="19" spans="1:10" ht="30" x14ac:dyDescent="0.3">
      <c r="A19" s="1" t="s">
        <v>130</v>
      </c>
      <c r="B19" s="31"/>
      <c r="C19" s="106">
        <v>0</v>
      </c>
      <c r="D19" s="106">
        <v>0</v>
      </c>
      <c r="E19" s="106">
        <v>-119390.77272639739</v>
      </c>
      <c r="F19" s="106">
        <v>-119390.77272639739</v>
      </c>
      <c r="G19" s="106">
        <v>-476.51876099999998</v>
      </c>
      <c r="H19" s="106">
        <v>-119867.29148739739</v>
      </c>
      <c r="I19" s="73"/>
    </row>
    <row r="20" spans="1:10" x14ac:dyDescent="0.3">
      <c r="A20" s="1" t="s">
        <v>131</v>
      </c>
      <c r="B20" s="31"/>
      <c r="C20" s="108">
        <v>48560</v>
      </c>
      <c r="D20" s="108">
        <v>0</v>
      </c>
      <c r="E20" s="108">
        <v>-3579422.7727263975</v>
      </c>
      <c r="F20" s="108">
        <v>-3530862.7727263975</v>
      </c>
      <c r="G20" s="108">
        <v>7016.4812389999997</v>
      </c>
      <c r="H20" s="108">
        <v>-3523846.2914873976</v>
      </c>
      <c r="I20" s="111"/>
      <c r="J20" s="112"/>
    </row>
    <row r="21" spans="1:10" x14ac:dyDescent="0.3">
      <c r="C21" s="111"/>
      <c r="D21" s="111"/>
      <c r="E21" s="111"/>
      <c r="F21" s="111"/>
      <c r="G21" s="111"/>
      <c r="H21" s="111"/>
    </row>
    <row r="22" spans="1:10" x14ac:dyDescent="0.3">
      <c r="C22" s="111"/>
      <c r="D22" s="111"/>
      <c r="E22" s="69"/>
      <c r="F22" s="111"/>
      <c r="G22" s="111"/>
      <c r="I22" s="73"/>
    </row>
    <row r="23" spans="1:10" x14ac:dyDescent="0.3">
      <c r="C23" s="111"/>
      <c r="D23" s="111"/>
      <c r="E23" s="69"/>
      <c r="F23" s="69"/>
      <c r="G23" s="69"/>
      <c r="H23" s="69"/>
      <c r="I23" s="73"/>
    </row>
    <row r="24" spans="1:10" x14ac:dyDescent="0.3">
      <c r="C24" s="111"/>
      <c r="D24" s="111"/>
      <c r="E24" s="111"/>
      <c r="F24" s="111"/>
      <c r="G24" s="111"/>
      <c r="H24" s="111"/>
      <c r="I24" s="73"/>
    </row>
    <row r="25" spans="1:10" x14ac:dyDescent="0.3">
      <c r="C25" s="111"/>
      <c r="D25" s="111"/>
      <c r="E25" s="111"/>
      <c r="F25" s="111"/>
      <c r="G25" s="111"/>
      <c r="H25" s="111"/>
      <c r="I25" s="73"/>
    </row>
    <row r="26" spans="1:10" x14ac:dyDescent="0.3">
      <c r="C26" s="111"/>
      <c r="D26" s="111"/>
      <c r="E26" s="111"/>
      <c r="F26" s="111"/>
      <c r="G26" s="111"/>
      <c r="H26" s="111"/>
      <c r="I26" s="73"/>
    </row>
    <row r="27" spans="1:10" x14ac:dyDescent="0.3">
      <c r="C27" s="111"/>
      <c r="D27" s="111"/>
      <c r="E27" s="111"/>
      <c r="F27" s="111"/>
      <c r="G27" s="111"/>
      <c r="H27" s="111"/>
      <c r="I27" s="73"/>
    </row>
    <row r="28" spans="1:10" x14ac:dyDescent="0.3">
      <c r="C28" s="113"/>
      <c r="D28" s="113"/>
      <c r="E28" s="113"/>
      <c r="F28" s="113"/>
      <c r="G28" s="113"/>
      <c r="H28" s="113"/>
    </row>
  </sheetData>
  <mergeCells count="1">
    <mergeCell ref="C3:F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PL</vt:lpstr>
      <vt:lpstr>BS</vt:lpstr>
      <vt:lpstr>СF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I.Kozhemyakin</dc:creator>
  <cp:lastModifiedBy>I.Kozhemyakin</cp:lastModifiedBy>
  <cp:lastPrinted>2021-11-08T07:47:13Z</cp:lastPrinted>
  <dcterms:created xsi:type="dcterms:W3CDTF">2021-11-08T07:17:10Z</dcterms:created>
  <dcterms:modified xsi:type="dcterms:W3CDTF">2021-11-18T03:29:37Z</dcterms:modified>
</cp:coreProperties>
</file>