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8" windowWidth="14808" windowHeight="6696" tabRatio="996" firstSheet="1" activeTab="2"/>
  </bookViews>
  <sheets>
    <sheet name="рабочая" sheetId="1" r:id="rId1"/>
    <sheet name="Ф1" sheetId="11" r:id="rId2"/>
    <sheet name="Ф2" sheetId="2" r:id="rId3"/>
  </sheets>
  <externalReferences>
    <externalReference r:id="rId4"/>
  </externalReferences>
  <definedNames>
    <definedName name="_xlnm.Print_Area" localSheetId="1">Ф1!$A$1:$D$92</definedName>
  </definedNames>
  <calcPr calcId="145621"/>
</workbook>
</file>

<file path=xl/calcChain.xml><?xml version="1.0" encoding="utf-8"?>
<calcChain xmlns="http://schemas.openxmlformats.org/spreadsheetml/2006/main">
  <c r="D9" i="2" l="1"/>
  <c r="D31" i="2"/>
  <c r="C47" i="11" l="1"/>
  <c r="C21" i="11"/>
  <c r="C38" i="11"/>
  <c r="C32" i="11"/>
  <c r="C61" i="11" l="1"/>
  <c r="C31" i="2" l="1"/>
  <c r="C62" i="11" l="1"/>
  <c r="D13" i="2" l="1"/>
  <c r="D18" i="2" s="1"/>
  <c r="D24" i="2" s="1"/>
  <c r="D26" i="2" s="1"/>
  <c r="D28" i="2" s="1"/>
  <c r="D44" i="2" l="1"/>
  <c r="D46" i="2" s="1"/>
  <c r="D45" i="2" s="1"/>
  <c r="D29" i="2"/>
  <c r="D79" i="11" l="1"/>
  <c r="D81" i="11" s="1"/>
  <c r="D72" i="11"/>
  <c r="D62" i="11"/>
  <c r="D48" i="11"/>
  <c r="D31" i="11"/>
  <c r="C70" i="1"/>
  <c r="C73" i="1"/>
  <c r="C72" i="1"/>
  <c r="C69" i="1"/>
  <c r="C62" i="1"/>
  <c r="C66" i="1"/>
  <c r="C65" i="1"/>
  <c r="C64" i="1"/>
  <c r="C60" i="1"/>
  <c r="C56" i="1"/>
  <c r="C55" i="1"/>
  <c r="C53" i="1"/>
  <c r="C52" i="1"/>
  <c r="C49" i="1"/>
  <c r="C40" i="1"/>
  <c r="C39" i="1"/>
  <c r="C37" i="1"/>
  <c r="C33" i="1"/>
  <c r="C32" i="1"/>
  <c r="C27" i="1"/>
  <c r="C25" i="1"/>
  <c r="C24" i="1"/>
  <c r="C23" i="1"/>
  <c r="C22" i="1"/>
  <c r="C21" i="1"/>
  <c r="C16" i="1"/>
  <c r="D82" i="11" l="1"/>
  <c r="D84" i="11" s="1"/>
  <c r="D49" i="11"/>
  <c r="H300" i="1" l="1"/>
  <c r="H299" i="1"/>
  <c r="F298" i="1"/>
  <c r="H298" i="1" s="1"/>
  <c r="F297" i="1"/>
  <c r="H297" i="1" s="1"/>
  <c r="H296" i="1"/>
  <c r="H295" i="1"/>
  <c r="H294" i="1"/>
  <c r="C293" i="1"/>
  <c r="H293" i="1" s="1"/>
  <c r="H292" i="1"/>
  <c r="H291" i="1"/>
  <c r="H290" i="1"/>
  <c r="H289" i="1"/>
  <c r="G288" i="1"/>
  <c r="F288" i="1"/>
  <c r="E288" i="1"/>
  <c r="D288" i="1"/>
  <c r="C288" i="1"/>
  <c r="H288" i="1" s="1"/>
  <c r="H287" i="1"/>
  <c r="G286" i="1"/>
  <c r="E286" i="1"/>
  <c r="D286" i="1"/>
  <c r="H285" i="1"/>
  <c r="E284" i="1"/>
  <c r="H284" i="1" s="1"/>
  <c r="H283" i="1"/>
  <c r="H282" i="1"/>
  <c r="H281" i="1"/>
  <c r="H280" i="1"/>
  <c r="H279" i="1"/>
  <c r="H278" i="1"/>
  <c r="H277" i="1"/>
  <c r="G275" i="1"/>
  <c r="F275" i="1"/>
  <c r="E275" i="1"/>
  <c r="D275" i="1"/>
  <c r="C275" i="1"/>
  <c r="H275" i="1" s="1"/>
  <c r="G273" i="1"/>
  <c r="E273" i="1"/>
  <c r="D273" i="1"/>
  <c r="C273" i="1"/>
  <c r="H271" i="1"/>
  <c r="H269" i="1"/>
  <c r="H268" i="1"/>
  <c r="F267" i="1"/>
  <c r="H267" i="1" s="1"/>
  <c r="H266" i="1"/>
  <c r="F265" i="1"/>
  <c r="H265" i="1" s="1"/>
  <c r="H264" i="1"/>
  <c r="H263" i="1"/>
  <c r="C262" i="1"/>
  <c r="H262" i="1" s="1"/>
  <c r="H261" i="1"/>
  <c r="H260" i="1"/>
  <c r="H259" i="1"/>
  <c r="H258" i="1"/>
  <c r="G257" i="1"/>
  <c r="F257" i="1"/>
  <c r="E257" i="1"/>
  <c r="D257" i="1"/>
  <c r="C257" i="1"/>
  <c r="H257" i="1" s="1"/>
  <c r="H256" i="1"/>
  <c r="G255" i="1"/>
  <c r="E255" i="1"/>
  <c r="D255" i="1"/>
  <c r="H254" i="1"/>
  <c r="E253" i="1"/>
  <c r="H253" i="1" s="1"/>
  <c r="H244" i="1" s="1"/>
  <c r="H252" i="1"/>
  <c r="H251" i="1"/>
  <c r="H250" i="1"/>
  <c r="H249" i="1"/>
  <c r="H248" i="1"/>
  <c r="H247" i="1"/>
  <c r="H246" i="1"/>
  <c r="G244" i="1"/>
  <c r="F244" i="1"/>
  <c r="E244" i="1"/>
  <c r="E242" i="1" s="1"/>
  <c r="D244" i="1"/>
  <c r="C244" i="1"/>
  <c r="F243" i="1"/>
  <c r="H243" i="1" s="1"/>
  <c r="H242" i="1" s="1"/>
  <c r="G242" i="1"/>
  <c r="D242" i="1"/>
  <c r="C242" i="1"/>
  <c r="G241" i="1"/>
  <c r="G270" i="1" s="1"/>
  <c r="G272" i="1" s="1"/>
  <c r="G301" i="1" s="1"/>
  <c r="D241" i="1"/>
  <c r="D270" i="1" s="1"/>
  <c r="D272" i="1" s="1"/>
  <c r="D301" i="1" s="1"/>
  <c r="H240" i="1"/>
  <c r="F239" i="1"/>
  <c r="F241" i="1" s="1"/>
  <c r="E239" i="1"/>
  <c r="E241" i="1" s="1"/>
  <c r="C239" i="1"/>
  <c r="C241" i="1" s="1"/>
  <c r="C221" i="1"/>
  <c r="C211" i="1"/>
  <c r="C206" i="1"/>
  <c r="C218" i="1" s="1"/>
  <c r="C202" i="1"/>
  <c r="C199" i="1"/>
  <c r="C190" i="1"/>
  <c r="C189" i="1"/>
  <c r="C181" i="1"/>
  <c r="C177" i="1"/>
  <c r="C203" i="1" s="1"/>
  <c r="C174" i="1"/>
  <c r="C166" i="1"/>
  <c r="C165" i="1"/>
  <c r="C158" i="1"/>
  <c r="C175" i="1" s="1"/>
  <c r="C220" i="1" s="1"/>
  <c r="C222" i="1" s="1"/>
  <c r="H145" i="1"/>
  <c r="G145" i="1"/>
  <c r="G139" i="1"/>
  <c r="G138" i="1"/>
  <c r="C138" i="1"/>
  <c r="G137" i="1"/>
  <c r="G140" i="1" s="1"/>
  <c r="I136" i="1"/>
  <c r="I135" i="1"/>
  <c r="F145" i="1" s="1"/>
  <c r="I134" i="1"/>
  <c r="I133" i="1"/>
  <c r="I132" i="1"/>
  <c r="I131" i="1"/>
  <c r="I130" i="1"/>
  <c r="E145" i="1" s="1"/>
  <c r="C116" i="1"/>
  <c r="C110" i="1"/>
  <c r="C105" i="1"/>
  <c r="C104" i="1"/>
  <c r="C102" i="1"/>
  <c r="C101" i="1"/>
  <c r="C100" i="1"/>
  <c r="C96" i="1"/>
  <c r="C98" i="1" s="1"/>
  <c r="C57" i="1"/>
  <c r="C41" i="1"/>
  <c r="C43" i="1" s="1"/>
  <c r="F286" i="1" l="1"/>
  <c r="C13" i="2"/>
  <c r="F255" i="1"/>
  <c r="C255" i="1"/>
  <c r="H255" i="1"/>
  <c r="C286" i="1"/>
  <c r="H286" i="1" s="1"/>
  <c r="C74" i="1"/>
  <c r="C76" i="1" s="1"/>
  <c r="C103" i="1"/>
  <c r="C109" i="1" s="1"/>
  <c r="C111" i="1" s="1"/>
  <c r="C113" i="1" s="1"/>
  <c r="C129" i="1" s="1"/>
  <c r="C131" i="1" s="1"/>
  <c r="C130" i="1" s="1"/>
  <c r="C26" i="1"/>
  <c r="C44" i="1" s="1"/>
  <c r="C67" i="1"/>
  <c r="E270" i="1"/>
  <c r="E272" i="1" s="1"/>
  <c r="E301" i="1" s="1"/>
  <c r="I145" i="1"/>
  <c r="C270" i="1"/>
  <c r="C272" i="1" s="1"/>
  <c r="H241" i="1"/>
  <c r="H270" i="1" s="1"/>
  <c r="I140" i="1"/>
  <c r="F242" i="1"/>
  <c r="F270" i="1" s="1"/>
  <c r="F272" i="1" s="1"/>
  <c r="H239" i="1"/>
  <c r="C114" i="1" l="1"/>
  <c r="C18" i="2"/>
  <c r="C72" i="11"/>
  <c r="C79" i="11"/>
  <c r="C81" i="11" s="1"/>
  <c r="C31" i="11"/>
  <c r="C77" i="1"/>
  <c r="H272" i="1"/>
  <c r="C301" i="1"/>
  <c r="F274" i="1"/>
  <c r="I147" i="1"/>
  <c r="I149" i="1" s="1"/>
  <c r="C136" i="1" s="1"/>
  <c r="C135" i="1" s="1"/>
  <c r="C133" i="1" s="1"/>
  <c r="C24" i="2" l="1"/>
  <c r="C26" i="2" s="1"/>
  <c r="C28" i="2" s="1"/>
  <c r="C44" i="2" s="1"/>
  <c r="C46" i="2" s="1"/>
  <c r="C45" i="2" s="1"/>
  <c r="C48" i="11"/>
  <c r="C49" i="11" s="1"/>
  <c r="C82" i="11"/>
  <c r="H274" i="1"/>
  <c r="F273" i="1"/>
  <c r="C84" i="11" l="1"/>
  <c r="C29" i="2"/>
  <c r="H273" i="1"/>
  <c r="F301" i="1"/>
  <c r="H301" i="1" s="1"/>
</calcChain>
</file>

<file path=xl/comments1.xml><?xml version="1.0" encoding="utf-8"?>
<comments xmlns="http://schemas.openxmlformats.org/spreadsheetml/2006/main">
  <authors>
    <author>Автор</author>
  </authors>
  <commentLis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Депозиты, Займы, Дивиденды, Брок счет</t>
        </r>
      </text>
    </comment>
  </commentList>
</comments>
</file>

<file path=xl/sharedStrings.xml><?xml version="1.0" encoding="utf-8"?>
<sst xmlns="http://schemas.openxmlformats.org/spreadsheetml/2006/main" count="746" uniqueCount="382">
  <si>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</si>
  <si>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</si>
  <si>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</si>
  <si>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</si>
  <si>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</si>
  <si>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</si>
  <si>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</si>
  <si>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</si>
  <si>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</si>
  <si>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</si>
  <si>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>чел.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</si>
  <si>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</si>
  <si>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</si>
  <si>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</si>
  <si>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</si>
  <si>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</si>
  <si>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</si>
  <si>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 xml:space="preserve">Активы </t>
  </si>
  <si>
    <t>Код строки</t>
  </si>
  <si>
    <t>На конец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</si>
  <si>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</si>
  <si>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</si>
  <si>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</si>
  <si>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</si>
  <si>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</si>
  <si>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</si>
  <si>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</si>
  <si>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</si>
  <si>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</si>
  <si>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</si>
  <si>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</si>
  <si>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</si>
  <si>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</si>
  <si>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</si>
  <si>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</si>
  <si>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</si>
  <si>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</si>
  <si>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</si>
  <si>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</si>
  <si>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</si>
  <si>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</si>
  <si>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</si>
  <si>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</si>
  <si>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</si>
  <si>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</si>
  <si>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</si>
  <si>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</si>
  <si>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</si>
  <si>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</si>
  <si>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</si>
  <si>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</si>
  <si>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</si>
  <si>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</si>
  <si>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</si>
  <si>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</si>
  <si>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</si>
  <si>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</si>
  <si>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</si>
  <si>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</si>
  <si>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</si>
  <si>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</si>
  <si>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</si>
  <si>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</si>
  <si>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</si>
  <si>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</si>
  <si>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</si>
  <si>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</si>
  <si>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</si>
  <si>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</si>
  <si>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</si>
  <si>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</si>
  <si>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</si>
  <si>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</si>
  <si>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</si>
  <si>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</si>
  <si>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</si>
  <si>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</si>
  <si>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</si>
  <si>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</si>
  <si>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</si>
  <si>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</si>
  <si>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</si>
  <si>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</si>
  <si>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</si>
  <si>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</si>
  <si>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</si>
  <si>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</si>
  <si>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</si>
  <si>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</si>
  <si>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</si>
  <si>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</si>
  <si>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</si>
  <si>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</si>
  <si>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</si>
  <si>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</si>
  <si>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</si>
  <si>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</si>
  <si>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</si>
  <si>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</si>
  <si>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</si>
  <si>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</si>
  <si>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</si>
  <si>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</si>
  <si>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</si>
  <si>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</si>
  <si>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</si>
  <si>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</si>
  <si>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</si>
  <si>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</si>
  <si>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</si>
  <si>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</si>
  <si>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</si>
  <si>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</si>
  <si>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</si>
  <si>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</si>
  <si>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</si>
  <si>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</si>
  <si>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</si>
  <si>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</si>
  <si>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</si>
  <si>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</si>
  <si>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</si>
  <si>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</si>
  <si>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</si>
  <si>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</si>
  <si>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</si>
  <si>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</si>
  <si>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</si>
  <si>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</si>
  <si>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</si>
  <si>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за период, заканчивающийся 31 декабря 2011г.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</si>
  <si>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</si>
  <si>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</si>
  <si>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</si>
  <si>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</si>
  <si>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</si>
  <si>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</si>
  <si>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</si>
  <si>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20.357.128 - ОАР, 25.660.102 - обесценение инвестиций, 63.033 - обесценение основных средств</t>
  </si>
  <si>
    <t>Прочие расходы</t>
  </si>
  <si>
    <t xml:space="preserve">64.771 - списание кап.затрат на разведку; 450.879 -обесценение прочих долгоср. активов не связ. С РиОА и соц.сфера; 125 - убыток от выбытия инвестиций; 10.522.161.-убыток от курс.разницы; 447.060 -прочие расходы </t>
  </si>
  <si>
    <t>Прочие доходы</t>
  </si>
  <si>
    <t>14.668.173 - д-д от выбытия РиОА; 8.604 - д-д от выбытия ОС; 565.961 - 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</si>
  <si>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</si>
  <si>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</si>
  <si>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</si>
  <si>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</si>
  <si>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378.771.451 - доходы по дивидендам; 39.403.945 - фин.д-ды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</si>
  <si>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</si>
  <si>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</si>
  <si>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</si>
  <si>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</si>
  <si>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</si>
  <si>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</si>
  <si>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</si>
  <si>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</si>
  <si>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</si>
  <si>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</si>
  <si>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</si>
  <si>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</si>
  <si>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</si>
  <si>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</si>
  <si>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</si>
  <si>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</si>
  <si>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</si>
  <si>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</si>
  <si>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</si>
  <si>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</si>
  <si>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</si>
  <si>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</si>
  <si>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</si>
  <si>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</si>
  <si>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</si>
  <si>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</si>
  <si>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</si>
  <si>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</si>
  <si>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</si>
  <si>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</si>
  <si>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</si>
  <si>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</si>
  <si>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</si>
  <si>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</si>
  <si>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Расчет прибыли на акцию</t>
  </si>
  <si>
    <t>Общая совокупная прибыль (строка 300+ строка 400)</t>
  </si>
  <si>
    <t>Уставный капитал</t>
  </si>
  <si>
    <t>Номинал</t>
  </si>
  <si>
    <t>Кол-во акций</t>
  </si>
  <si>
    <t>Общая совокупная прибыль относимая на:</t>
  </si>
  <si>
    <t>Остаток на начало периода</t>
  </si>
  <si>
    <t>Выпуск акций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</si>
  <si>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</si>
  <si>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</si>
  <si>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</si>
  <si>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</si>
  <si>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</si>
  <si>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</si>
  <si>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Остаток на конец периода</t>
  </si>
  <si>
    <t>Расчет средневзвешенного показателя:</t>
  </si>
  <si>
    <t>акций</t>
  </si>
  <si>
    <t>тенге</t>
  </si>
  <si>
    <t>прибыль на 31/12/11</t>
  </si>
  <si>
    <t>прибыль на акцию</t>
  </si>
  <si>
    <t xml:space="preserve">Отчет о движении денежных средств за период (прямой метод) </t>
  </si>
  <si>
    <t>за период, заканчивающийся 31 декабря 2011 года</t>
  </si>
  <si>
    <t>I. Движение денежных средств по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</si>
  <si>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</si>
  <si>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</si>
  <si>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</si>
  <si>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</si>
  <si>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</si>
  <si>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</si>
  <si>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</si>
  <si>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</si>
  <si>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</si>
  <si>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</si>
  <si>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</si>
  <si>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</si>
  <si>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выплата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</si>
  <si>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</si>
  <si>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</si>
  <si>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</si>
  <si>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</si>
  <si>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по операционной деятельности (строка 010 - строка 020)</t>
  </si>
  <si>
    <t>030</t>
  </si>
  <si>
    <t xml:space="preserve">II. Движение денежных средств по инвестиционной деятельности 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</si>
  <si>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</si>
  <si>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</si>
  <si>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</si>
  <si>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</si>
  <si>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роеализация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</si>
  <si>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</si>
  <si>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</si>
  <si>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</si>
  <si>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</si>
  <si>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</si>
  <si>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</si>
  <si>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</si>
  <si>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</si>
  <si>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</si>
  <si>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</si>
  <si>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</si>
  <si>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</si>
  <si>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</si>
  <si>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</si>
  <si>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</si>
  <si>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</si>
  <si>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</si>
  <si>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</si>
  <si>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приобретение основных средств</t>
  </si>
  <si>
    <t>061</t>
  </si>
  <si>
    <t xml:space="preserve">приобретение нематериальных активов </t>
  </si>
  <si>
    <t>062</t>
  </si>
  <si>
    <t xml:space="preserve">приобретение других долгосрочных активов </t>
  </si>
  <si>
    <t>063</t>
  </si>
  <si>
    <t>приобретение долевых инструментов других организаций (кроме дочерних) и долей участия в соместном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</si>
  <si>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</si>
  <si>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</si>
  <si>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</si>
  <si>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</si>
  <si>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</si>
  <si>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</si>
  <si>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</si>
  <si>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займа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</si>
  <si>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</si>
  <si>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</si>
  <si>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</si>
  <si>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</si>
  <si>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</si>
  <si>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 сумма денежных средств по инвестиционной деятельности (строка 040 - строка 060)</t>
  </si>
  <si>
    <t xml:space="preserve">III. Движение денежных средств по финансовой деятельности </t>
  </si>
  <si>
    <t>3.1.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</si>
  <si>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</si>
  <si>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</si>
  <si>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</si>
  <si>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</si>
  <si>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</si>
  <si>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</si>
  <si>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</si>
  <si>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</si>
  <si>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</si>
  <si>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</si>
  <si>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</si>
  <si>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</si>
  <si>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</si>
  <si>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</si>
  <si>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 xml:space="preserve">прочие выплаты </t>
  </si>
  <si>
    <t>105</t>
  </si>
  <si>
    <t>3. Чистая сумма денежных средств по финансовой деятельности (строка 090 - строка 100)</t>
  </si>
  <si>
    <t xml:space="preserve">4. Влияние обменных курсов валют к тенге </t>
  </si>
  <si>
    <t>5. Увеличение +/- уменьшение денежных средств (строка 030 +/- строка 080 +/- строка 110)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</si>
  <si>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</si>
  <si>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</si>
  <si>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</si>
  <si>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</si>
  <si>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</si>
  <si>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>Отчет об изменениях в капитале</t>
  </si>
  <si>
    <t xml:space="preserve">Наименование компонентов </t>
  </si>
  <si>
    <t>Капитал материнской организации</t>
  </si>
  <si>
    <t>Итого капитал</t>
  </si>
  <si>
    <t xml:space="preserve">Нераспределенная прибыль 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</si>
  <si>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</si>
  <si>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</si>
  <si>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</si>
  <si>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Общая совокупная прибыль, всего (строка 210 + строка 220):</t>
  </si>
  <si>
    <t>Прибыль (убыток) за период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</si>
  <si>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</si>
  <si>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</si>
  <si>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</si>
  <si>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</si>
  <si>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</si>
  <si>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</si>
  <si>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</si>
  <si>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</si>
  <si>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</si>
  <si>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</si>
  <si>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Эффект изменения в сиавке подоходного налога на отсроченный налог дочерних организаций</t>
  </si>
  <si>
    <t>226</t>
  </si>
  <si>
    <t>Хеджирование денежных потпоков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</si>
  <si>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</si>
  <si>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</si>
  <si>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</si>
  <si>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318):</t>
  </si>
  <si>
    <t>Вознаграждения работников акциям: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</si>
  <si>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</si>
  <si>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</si>
  <si>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</si>
  <si>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</si>
  <si>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</si>
  <si>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</si>
  <si>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</si>
  <si>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</si>
  <si>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</si>
  <si>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</si>
  <si>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</si>
  <si>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Изменение в доле участия в дочерних организациях, не приводящей к потере контроля</t>
  </si>
  <si>
    <t>318</t>
  </si>
  <si>
    <t xml:space="preserve">Сальдо на 1 января отчетного года (строка 100 + строка 200+ строка 300) </t>
  </si>
  <si>
    <t>401</t>
  </si>
  <si>
    <t>Пересчитанное сальдо (строка 400 +/- строка 401)</t>
  </si>
  <si>
    <t>Общая совокупная прибыль, всего (строка 610 + строка 620):</t>
  </si>
  <si>
    <t>610</t>
  </si>
  <si>
    <t>Прочая совокупная прибыль,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</si>
  <si>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</si>
  <si>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</si>
  <si>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</si>
  <si>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</si>
  <si>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</si>
  <si>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</si>
  <si>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</si>
  <si>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</si>
  <si>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</si>
  <si>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</si>
  <si>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Операции с собственниками, всего (сумма строк с 710 по 718):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</si>
  <si>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</si>
  <si>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</si>
  <si>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</si>
  <si>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</si>
  <si>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</si>
  <si>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</si>
  <si>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</si>
  <si>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</si>
  <si>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</si>
  <si>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</si>
  <si>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 xml:space="preserve">Сальдо на 1 января отчетного года (строка 500 + строка 600+ строка 700) </t>
  </si>
  <si>
    <t>800</t>
  </si>
  <si>
    <t>за период, заканчивающийся 30 июня 2012 года</t>
  </si>
  <si>
    <t>по состоянию на "30" июня  2012г.</t>
  </si>
  <si>
    <r>
      <t>127.841.518 - депозиты; 190.894.771 - займы выданные; 2.520.064</t>
    </r>
    <r>
      <rPr>
        <u/>
        <sz val="10"/>
        <rFont val="Arial Cyr"/>
        <charset val="204"/>
      </rPr>
      <t xml:space="preserve"> - денеж.ср-ва на брокерском счете</t>
    </r>
  </si>
  <si>
    <t>317315 - Д.З. связанных сторон;  - Д.З. третьих сторон</t>
  </si>
  <si>
    <t>1.373.406 - НДС к возмещению; 75.174 - прочие налоги; 905.559 - авансы выданные; 56.751.403 - прочие К.А.</t>
  </si>
  <si>
    <t>2.617.022.378 - Инвестиции в Д.О.; 29.271.502 - Инвестиции СКО и зависимые орг-я; 15.969.974 - депозиты; 16.678.995- зад-ть связанных сторон</t>
  </si>
  <si>
    <t>682.618 - фин.гарантии</t>
  </si>
  <si>
    <t>4.783.503 - зад-ть третьих сторон;   - зад-ть связанных сторон</t>
  </si>
  <si>
    <t>22.543 об-ва по прочим налогам; 218.161 - авансы полученные; 692.864  - прочая кредит.зад-ть</t>
  </si>
  <si>
    <t>На начало отчетного периода</t>
  </si>
  <si>
    <t>тыс.тенге</t>
  </si>
  <si>
    <t>За предудыщий период</t>
  </si>
  <si>
    <r>
      <t>Прибыль/ (убыток) после налогообложения от продолжающейся деятельности</t>
    </r>
    <r>
      <rPr>
        <b/>
        <sz val="10"/>
        <color theme="1"/>
        <rFont val="Arial"/>
        <family val="2"/>
        <charset val="204"/>
      </rPr>
      <t xml:space="preserve"> (строка 100 - строка 101)</t>
    </r>
  </si>
  <si>
    <t>Прочие краткосрочные финансовые   обязательства</t>
  </si>
  <si>
    <t>по состоянию на "31" марта  2014г.</t>
  </si>
  <si>
    <t>по состоянию на  "31" марта 2014г.</t>
  </si>
  <si>
    <t>(предварительно)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</si>
</sst>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(* #,##0_);_(* \(#,##0\);_(* &quot;-&quot;??_);_(@_)"/>
    <numFmt numFmtId="168" formatCode="_-* #,##0.00_-;\-* #,##0.00_-;_-* &quot;-&quot;??_-;_-@_-"/>
  </numFmts>
  <fonts count="56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9"/>
      <name val="Arial Cyr"/>
      <charset val="204"/>
    </font>
    <font>
      <u/>
      <sz val="10"/>
      <name val="Arial Cyr"/>
      <charset val="204"/>
    </font>
    <font>
      <sz val="10"/>
      <color rgb="FFFF0000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4"/>
      <name val="Arial"/>
      <family val="2"/>
      <charset val="204"/>
    </font>
    <font>
      <sz val="10"/>
      <name val="Tahoma"/>
      <family val="2"/>
    </font>
    <font>
      <i/>
      <sz val="9"/>
      <name val="Arial"/>
      <family val="2"/>
      <charset val="204"/>
    </font>
    <font>
      <sz val="9"/>
      <color indexed="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9"/>
      <name val="Arial Cyr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 Cyr"/>
      <charset val="204"/>
    </font>
    <font>
      <b/>
      <sz val="8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4"/>
      <color theme="1"/>
      <name val="Arial Cyr"/>
      <charset val="204"/>
    </font>
    <font>
      <sz val="14"/>
      <color theme="1"/>
      <name val="Arial Cyr"/>
      <charset val="204"/>
    </font>
    <font>
      <i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0" fontId="3" fillId="0" borderId="0"/>
    <xf numFmtId="43" fontId="3" fillId="0" borderId="0" applyFont="0" applyFill="0" applyBorder="0" applyAlignment="0" applyProtection="0"/>
    <xf numFmtId="38" fontId="11" fillId="0" borderId="0"/>
  </cellStyleXfs>
  <cellXfs count="289">
    <xf numFmtId="0" fontId="0" fillId="0" borderId="0" xfId="0"/>
    <xf numFmtId="0" fontId="1" fillId="0" borderId="0" xfId="0" applyFont="1" applyFill="1" applyBorder="1" applyAlignment="1" applyProtection="1">
      <alignment horizontal="left" indent="1"/>
    </xf>
    <xf numFmtId="0" fontId="2" fillId="0" borderId="1" xfId="0" applyFont="1" applyFill="1" applyBorder="1"/>
    <xf numFmtId="164" fontId="3" fillId="0" borderId="1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/>
    <xf numFmtId="0" fontId="2" fillId="0" borderId="2" xfId="0" applyFont="1" applyFill="1" applyBorder="1"/>
    <xf numFmtId="164" fontId="3" fillId="0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164" fontId="3" fillId="0" borderId="0" xfId="0" applyNumberFormat="1" applyFont="1" applyFill="1"/>
    <xf numFmtId="0" fontId="6" fillId="0" borderId="0" xfId="0" applyFont="1" applyFill="1" applyAlignment="1">
      <alignment horizontal="left" indent="1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9" fillId="0" borderId="4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top" wrapText="1" indent="1"/>
    </xf>
    <xf numFmtId="49" fontId="12" fillId="0" borderId="4" xfId="0" applyNumberFormat="1" applyFont="1" applyBorder="1" applyAlignment="1">
      <alignment horizontal="center"/>
    </xf>
    <xf numFmtId="164" fontId="13" fillId="0" borderId="4" xfId="0" applyNumberFormat="1" applyFont="1" applyFill="1" applyBorder="1" applyAlignment="1">
      <alignment horizontal="left" wrapText="1"/>
    </xf>
    <xf numFmtId="164" fontId="10" fillId="0" borderId="4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164" fontId="13" fillId="0" borderId="4" xfId="0" applyNumberFormat="1" applyFont="1" applyFill="1" applyBorder="1"/>
    <xf numFmtId="0" fontId="0" fillId="0" borderId="0" xfId="0" applyFont="1" applyFill="1"/>
    <xf numFmtId="3" fontId="3" fillId="0" borderId="0" xfId="0" applyNumberFormat="1" applyFont="1" applyFill="1"/>
    <xf numFmtId="49" fontId="10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/>
    <xf numFmtId="164" fontId="15" fillId="0" borderId="0" xfId="0" applyNumberFormat="1" applyFont="1" applyFill="1"/>
    <xf numFmtId="0" fontId="9" fillId="0" borderId="4" xfId="0" applyFont="1" applyFill="1" applyBorder="1" applyAlignment="1">
      <alignment horizontal="left" vertical="top" wrapText="1" indent="1"/>
    </xf>
    <xf numFmtId="164" fontId="16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indent="1"/>
    </xf>
    <xf numFmtId="0" fontId="3" fillId="0" borderId="4" xfId="0" applyFont="1" applyFill="1" applyBorder="1"/>
    <xf numFmtId="164" fontId="17" fillId="0" borderId="4" xfId="0" applyNumberFormat="1" applyFont="1" applyFill="1" applyBorder="1"/>
    <xf numFmtId="164" fontId="18" fillId="0" borderId="0" xfId="0" applyNumberFormat="1" applyFont="1" applyFill="1"/>
    <xf numFmtId="0" fontId="11" fillId="0" borderId="4" xfId="0" applyFont="1" applyFill="1" applyBorder="1" applyAlignment="1">
      <alignment horizontal="left" wrapText="1" indent="1"/>
    </xf>
    <xf numFmtId="0" fontId="11" fillId="0" borderId="4" xfId="0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/>
    <xf numFmtId="49" fontId="11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wrapText="1" indent="1"/>
    </xf>
    <xf numFmtId="164" fontId="9" fillId="0" borderId="4" xfId="0" applyNumberFormat="1" applyFont="1" applyFill="1" applyBorder="1" applyAlignment="1">
      <alignment horizontal="center" wrapText="1"/>
    </xf>
    <xf numFmtId="164" fontId="20" fillId="0" borderId="4" xfId="0" applyNumberFormat="1" applyFont="1" applyFill="1" applyBorder="1" applyAlignment="1">
      <alignment horizontal="center" wrapText="1"/>
    </xf>
    <xf numFmtId="0" fontId="21" fillId="0" borderId="0" xfId="0" applyFont="1" applyFill="1"/>
    <xf numFmtId="164" fontId="21" fillId="0" borderId="0" xfId="0" applyNumberFormat="1" applyFont="1" applyFill="1"/>
    <xf numFmtId="0" fontId="22" fillId="0" borderId="0" xfId="0" applyFont="1" applyFill="1"/>
    <xf numFmtId="0" fontId="23" fillId="0" borderId="0" xfId="0" applyFont="1" applyFill="1" applyBorder="1" applyAlignment="1" applyProtection="1">
      <alignment horizontal="left" indent="1"/>
    </xf>
    <xf numFmtId="0" fontId="16" fillId="0" borderId="0" xfId="1" applyFont="1" applyFill="1"/>
    <xf numFmtId="165" fontId="16" fillId="0" borderId="0" xfId="2" applyNumberFormat="1" applyFont="1" applyFill="1"/>
    <xf numFmtId="164" fontId="16" fillId="0" borderId="0" xfId="2" applyNumberFormat="1" applyFont="1" applyFill="1"/>
    <xf numFmtId="10" fontId="16" fillId="0" borderId="0" xfId="3" applyNumberFormat="1" applyFont="1" applyFill="1"/>
    <xf numFmtId="0" fontId="16" fillId="0" borderId="0" xfId="1" applyFont="1" applyFill="1" applyAlignment="1">
      <alignment horizontal="center"/>
    </xf>
    <xf numFmtId="166" fontId="16" fillId="0" borderId="0" xfId="1" applyNumberFormat="1" applyFont="1" applyFill="1" applyAlignment="1">
      <alignment horizontal="center"/>
    </xf>
    <xf numFmtId="0" fontId="16" fillId="0" borderId="0" xfId="1" applyFont="1" applyFill="1" applyBorder="1"/>
    <xf numFmtId="166" fontId="8" fillId="0" borderId="0" xfId="1" applyNumberFormat="1" applyFont="1" applyFill="1" applyAlignment="1">
      <alignment horizontal="left"/>
    </xf>
    <xf numFmtId="164" fontId="16" fillId="0" borderId="0" xfId="1" applyNumberFormat="1" applyFont="1" applyFill="1"/>
    <xf numFmtId="0" fontId="9" fillId="0" borderId="0" xfId="0" applyFont="1" applyFill="1" applyBorder="1" applyAlignment="1" applyProtection="1">
      <alignment horizontal="left" indent="1"/>
    </xf>
    <xf numFmtId="166" fontId="16" fillId="0" borderId="0" xfId="1" applyNumberFormat="1" applyFont="1" applyFill="1" applyAlignment="1">
      <alignment horizontal="left"/>
    </xf>
    <xf numFmtId="166" fontId="8" fillId="0" borderId="0" xfId="1" applyNumberFormat="1" applyFont="1" applyFill="1" applyAlignment="1">
      <alignment horizontal="left" indent="1"/>
    </xf>
    <xf numFmtId="0" fontId="9" fillId="0" borderId="0" xfId="0" applyFont="1" applyFill="1" applyBorder="1" applyProtection="1"/>
    <xf numFmtId="49" fontId="2" fillId="0" borderId="1" xfId="0" applyNumberFormat="1" applyFont="1" applyFill="1" applyBorder="1"/>
    <xf numFmtId="0" fontId="11" fillId="0" borderId="0" xfId="0" applyFont="1" applyFill="1" applyBorder="1" applyAlignment="1" applyProtection="1">
      <alignment horizontal="left" indent="1"/>
    </xf>
    <xf numFmtId="49" fontId="3" fillId="0" borderId="0" xfId="0" applyNumberFormat="1" applyFont="1" applyFill="1"/>
    <xf numFmtId="4" fontId="3" fillId="0" borderId="0" xfId="0" applyNumberFormat="1" applyFont="1" applyFill="1"/>
    <xf numFmtId="0" fontId="25" fillId="0" borderId="0" xfId="0" applyFont="1" applyFill="1" applyBorder="1" applyAlignment="1">
      <alignment horizontal="left" indent="1"/>
    </xf>
    <xf numFmtId="49" fontId="16" fillId="0" borderId="0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/>
    </xf>
    <xf numFmtId="164" fontId="27" fillId="2" borderId="4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 wrapText="1"/>
    </xf>
    <xf numFmtId="164" fontId="26" fillId="2" borderId="4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/>
    </xf>
    <xf numFmtId="164" fontId="26" fillId="0" borderId="4" xfId="0" applyNumberFormat="1" applyFont="1" applyFill="1" applyBorder="1" applyAlignment="1">
      <alignment horizontal="right" vertical="center"/>
    </xf>
    <xf numFmtId="0" fontId="28" fillId="0" borderId="0" xfId="0" applyFont="1"/>
    <xf numFmtId="0" fontId="12" fillId="0" borderId="0" xfId="4" applyFont="1"/>
    <xf numFmtId="0" fontId="12" fillId="0" borderId="4" xfId="4" applyFont="1" applyBorder="1"/>
    <xf numFmtId="0" fontId="12" fillId="0" borderId="4" xfId="4" applyFont="1" applyBorder="1" applyAlignment="1">
      <alignment horizontal="right"/>
    </xf>
    <xf numFmtId="3" fontId="12" fillId="0" borderId="4" xfId="4" applyNumberFormat="1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14" fontId="12" fillId="0" borderId="4" xfId="4" applyNumberFormat="1" applyFont="1" applyBorder="1"/>
    <xf numFmtId="0" fontId="12" fillId="0" borderId="0" xfId="4" applyFont="1" applyAlignment="1">
      <alignment wrapText="1"/>
    </xf>
    <xf numFmtId="3" fontId="12" fillId="0" borderId="4" xfId="4" applyNumberFormat="1" applyFont="1" applyBorder="1"/>
    <xf numFmtId="0" fontId="12" fillId="0" borderId="4" xfId="4" applyFont="1" applyBorder="1" applyAlignment="1">
      <alignment wrapText="1"/>
    </xf>
    <xf numFmtId="4" fontId="10" fillId="0" borderId="4" xfId="0" applyNumberFormat="1" applyFont="1" applyFill="1" applyBorder="1" applyAlignment="1">
      <alignment horizontal="right" vertical="center" wrapText="1"/>
    </xf>
    <xf numFmtId="14" fontId="12" fillId="0" borderId="4" xfId="0" applyNumberFormat="1" applyFont="1" applyBorder="1"/>
    <xf numFmtId="0" fontId="12" fillId="0" borderId="4" xfId="0" applyFont="1" applyBorder="1" applyAlignment="1">
      <alignment wrapText="1"/>
    </xf>
    <xf numFmtId="3" fontId="12" fillId="0" borderId="4" xfId="0" applyNumberFormat="1" applyFont="1" applyBorder="1"/>
    <xf numFmtId="0" fontId="12" fillId="0" borderId="4" xfId="0" applyFont="1" applyBorder="1"/>
    <xf numFmtId="0" fontId="9" fillId="0" borderId="0" xfId="4" applyFont="1"/>
    <xf numFmtId="0" fontId="11" fillId="0" borderId="4" xfId="0" applyFont="1" applyBorder="1" applyAlignment="1">
      <alignment wrapText="1"/>
    </xf>
    <xf numFmtId="0" fontId="10" fillId="0" borderId="0" xfId="0" applyFont="1" applyFill="1" applyAlignment="1">
      <alignment horizontal="left" wrapText="1"/>
    </xf>
    <xf numFmtId="49" fontId="10" fillId="0" borderId="3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14" fontId="12" fillId="0" borderId="0" xfId="4" applyNumberFormat="1" applyFont="1" applyBorder="1"/>
    <xf numFmtId="0" fontId="12" fillId="0" borderId="0" xfId="4" applyFont="1" applyBorder="1" applyAlignment="1">
      <alignment wrapText="1"/>
    </xf>
    <xf numFmtId="3" fontId="12" fillId="0" borderId="0" xfId="4" applyNumberFormat="1" applyFont="1" applyBorder="1"/>
    <xf numFmtId="0" fontId="12" fillId="0" borderId="0" xfId="4" applyFont="1" applyBorder="1"/>
    <xf numFmtId="0" fontId="30" fillId="0" borderId="0" xfId="4" applyFont="1" applyBorder="1"/>
    <xf numFmtId="49" fontId="16" fillId="0" borderId="0" xfId="1" applyNumberFormat="1" applyFont="1" applyFill="1" applyAlignment="1">
      <alignment horizontal="left"/>
    </xf>
    <xf numFmtId="3" fontId="11" fillId="0" borderId="0" xfId="4" applyNumberFormat="1" applyFont="1" applyBorder="1" applyAlignment="1">
      <alignment horizontal="right"/>
    </xf>
    <xf numFmtId="3" fontId="12" fillId="0" borderId="0" xfId="4" applyNumberFormat="1" applyFont="1"/>
    <xf numFmtId="164" fontId="12" fillId="0" borderId="0" xfId="4" applyNumberFormat="1" applyFont="1"/>
    <xf numFmtId="0" fontId="12" fillId="0" borderId="0" xfId="4" applyFont="1" applyAlignment="1">
      <alignment horizontal="right"/>
    </xf>
    <xf numFmtId="49" fontId="9" fillId="0" borderId="0" xfId="0" applyNumberFormat="1" applyFont="1" applyFill="1" applyBorder="1" applyProtection="1"/>
    <xf numFmtId="4" fontId="12" fillId="0" borderId="0" xfId="4" applyNumberFormat="1" applyFont="1"/>
    <xf numFmtId="0" fontId="3" fillId="0" borderId="0" xfId="4" applyFont="1" applyFill="1"/>
    <xf numFmtId="49" fontId="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Alignment="1">
      <alignment horizontal="left" indent="1"/>
    </xf>
    <xf numFmtId="49" fontId="31" fillId="0" borderId="0" xfId="0" applyNumberFormat="1" applyFont="1" applyFill="1" applyAlignment="1">
      <alignment horizontal="center"/>
    </xf>
    <xf numFmtId="0" fontId="31" fillId="0" borderId="0" xfId="0" applyFont="1" applyFill="1" applyBorder="1"/>
    <xf numFmtId="3" fontId="16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31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vertical="center" wrapText="1"/>
    </xf>
    <xf numFmtId="3" fontId="13" fillId="0" borderId="4" xfId="0" applyNumberFormat="1" applyFont="1" applyFill="1" applyBorder="1" applyAlignment="1">
      <alignment horizontal="right" vertical="center"/>
    </xf>
    <xf numFmtId="167" fontId="31" fillId="0" borderId="4" xfId="0" applyNumberFormat="1" applyFont="1" applyFill="1" applyBorder="1" applyAlignment="1">
      <alignment horizontal="right" vertical="center"/>
    </xf>
    <xf numFmtId="164" fontId="31" fillId="0" borderId="4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Alignment="1">
      <alignment horizontal="right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wrapText="1"/>
    </xf>
    <xf numFmtId="49" fontId="32" fillId="0" borderId="0" xfId="0" applyNumberFormat="1" applyFont="1" applyFill="1" applyAlignment="1">
      <alignment horizontal="center" wrapText="1"/>
    </xf>
    <xf numFmtId="164" fontId="33" fillId="0" borderId="0" xfId="0" applyNumberFormat="1" applyFont="1" applyFill="1" applyBorder="1"/>
    <xf numFmtId="49" fontId="9" fillId="0" borderId="0" xfId="0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Alignment="1">
      <alignment horizontal="left"/>
    </xf>
    <xf numFmtId="49" fontId="16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vertical="center" wrapText="1"/>
    </xf>
    <xf numFmtId="164" fontId="30" fillId="0" borderId="4" xfId="0" applyNumberFormat="1" applyFont="1" applyFill="1" applyBorder="1" applyAlignment="1">
      <alignment wrapText="1"/>
    </xf>
    <xf numFmtId="164" fontId="30" fillId="0" borderId="4" xfId="0" applyNumberFormat="1" applyFont="1" applyFill="1" applyBorder="1" applyAlignment="1"/>
    <xf numFmtId="3" fontId="30" fillId="0" borderId="4" xfId="0" applyNumberFormat="1" applyFont="1" applyFill="1" applyBorder="1" applyAlignment="1">
      <alignment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164" fontId="35" fillId="0" borderId="4" xfId="0" applyNumberFormat="1" applyFont="1" applyBorder="1" applyAlignment="1"/>
    <xf numFmtId="164" fontId="35" fillId="0" borderId="0" xfId="0" applyNumberFormat="1" applyFont="1" applyAlignment="1"/>
    <xf numFmtId="0" fontId="34" fillId="0" borderId="4" xfId="0" applyFont="1" applyFill="1" applyBorder="1" applyAlignment="1">
      <alignment vertical="center" wrapText="1"/>
    </xf>
    <xf numFmtId="49" fontId="34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49" fontId="36" fillId="0" borderId="0" xfId="0" applyNumberFormat="1" applyFont="1" applyFill="1" applyAlignment="1">
      <alignment horizontal="center"/>
    </xf>
    <xf numFmtId="164" fontId="36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3" fontId="30" fillId="0" borderId="6" xfId="0" applyNumberFormat="1" applyFont="1" applyFill="1" applyBorder="1" applyAlignment="1">
      <alignment horizontal="center" vertical="center"/>
    </xf>
    <xf numFmtId="3" fontId="16" fillId="0" borderId="0" xfId="1" applyNumberFormat="1" applyFont="1" applyFill="1" applyAlignment="1">
      <alignment horizontal="right"/>
    </xf>
    <xf numFmtId="164" fontId="13" fillId="6" borderId="4" xfId="0" applyNumberFormat="1" applyFont="1" applyFill="1" applyBorder="1" applyAlignment="1">
      <alignment horizontal="left" wrapText="1"/>
    </xf>
    <xf numFmtId="164" fontId="10" fillId="3" borderId="4" xfId="0" applyNumberFormat="1" applyFont="1" applyFill="1" applyBorder="1" applyAlignment="1">
      <alignment horizontal="left" wrapText="1"/>
    </xf>
    <xf numFmtId="164" fontId="10" fillId="5" borderId="4" xfId="0" applyNumberFormat="1" applyFont="1" applyFill="1" applyBorder="1" applyAlignment="1">
      <alignment horizontal="left" wrapText="1"/>
    </xf>
    <xf numFmtId="164" fontId="10" fillId="10" borderId="4" xfId="0" applyNumberFormat="1" applyFont="1" applyFill="1" applyBorder="1" applyAlignment="1">
      <alignment horizontal="left" wrapText="1"/>
    </xf>
    <xf numFmtId="164" fontId="10" fillId="17" borderId="4" xfId="0" applyNumberFormat="1" applyFont="1" applyFill="1" applyBorder="1" applyAlignment="1">
      <alignment horizontal="left" wrapText="1"/>
    </xf>
    <xf numFmtId="164" fontId="10" fillId="18" borderId="4" xfId="0" applyNumberFormat="1" applyFont="1" applyFill="1" applyBorder="1" applyAlignment="1">
      <alignment horizontal="left" wrapText="1"/>
    </xf>
    <xf numFmtId="164" fontId="10" fillId="16" borderId="4" xfId="0" applyNumberFormat="1" applyFont="1" applyFill="1" applyBorder="1" applyAlignment="1">
      <alignment horizontal="left" wrapText="1"/>
    </xf>
    <xf numFmtId="164" fontId="13" fillId="9" borderId="4" xfId="0" applyNumberFormat="1" applyFont="1" applyFill="1" applyBorder="1" applyAlignment="1">
      <alignment horizontal="left" wrapText="1"/>
    </xf>
    <xf numFmtId="0" fontId="37" fillId="0" borderId="0" xfId="0" applyFont="1" applyFill="1"/>
    <xf numFmtId="164" fontId="10" fillId="19" borderId="4" xfId="0" applyNumberFormat="1" applyFont="1" applyFill="1" applyBorder="1" applyAlignment="1">
      <alignment horizontal="left" wrapText="1"/>
    </xf>
    <xf numFmtId="164" fontId="10" fillId="13" borderId="4" xfId="0" applyNumberFormat="1" applyFont="1" applyFill="1" applyBorder="1" applyAlignment="1">
      <alignment horizontal="left" wrapText="1"/>
    </xf>
    <xf numFmtId="164" fontId="10" fillId="14" borderId="4" xfId="0" applyNumberFormat="1" applyFont="1" applyFill="1" applyBorder="1" applyAlignment="1">
      <alignment horizontal="left" wrapText="1"/>
    </xf>
    <xf numFmtId="164" fontId="10" fillId="8" borderId="4" xfId="0" applyNumberFormat="1" applyFont="1" applyFill="1" applyBorder="1" applyAlignment="1">
      <alignment horizontal="left" wrapText="1"/>
    </xf>
    <xf numFmtId="164" fontId="10" fillId="15" borderId="4" xfId="0" applyNumberFormat="1" applyFont="1" applyFill="1" applyBorder="1" applyAlignment="1">
      <alignment horizontal="left" wrapText="1"/>
    </xf>
    <xf numFmtId="164" fontId="10" fillId="7" borderId="4" xfId="0" applyNumberFormat="1" applyFont="1" applyFill="1" applyBorder="1" applyAlignment="1">
      <alignment horizontal="left" wrapText="1"/>
    </xf>
    <xf numFmtId="164" fontId="10" fillId="12" borderId="4" xfId="0" applyNumberFormat="1" applyFont="1" applyFill="1" applyBorder="1" applyAlignment="1">
      <alignment horizontal="left" wrapText="1"/>
    </xf>
    <xf numFmtId="164" fontId="10" fillId="11" borderId="4" xfId="0" applyNumberFormat="1" applyFont="1" applyFill="1" applyBorder="1" applyAlignment="1">
      <alignment horizontal="left" wrapText="1"/>
    </xf>
    <xf numFmtId="164" fontId="10" fillId="4" borderId="4" xfId="0" applyNumberFormat="1" applyFont="1" applyFill="1" applyBorder="1" applyAlignment="1">
      <alignment horizontal="left" wrapText="1"/>
    </xf>
    <xf numFmtId="164" fontId="10" fillId="20" borderId="4" xfId="0" applyNumberFormat="1" applyFont="1" applyFill="1" applyBorder="1" applyAlignment="1">
      <alignment horizontal="left" wrapText="1"/>
    </xf>
    <xf numFmtId="164" fontId="10" fillId="21" borderId="4" xfId="0" applyNumberFormat="1" applyFont="1" applyFill="1" applyBorder="1" applyAlignment="1">
      <alignment horizontal="left" wrapText="1"/>
    </xf>
    <xf numFmtId="164" fontId="10" fillId="22" borderId="4" xfId="0" applyNumberFormat="1" applyFont="1" applyFill="1" applyBorder="1" applyAlignment="1">
      <alignment horizontal="left" wrapText="1"/>
    </xf>
    <xf numFmtId="164" fontId="8" fillId="2" borderId="4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0" fontId="39" fillId="0" borderId="0" xfId="0" applyFont="1" applyFill="1" applyBorder="1" applyAlignment="1" applyProtection="1">
      <alignment horizontal="left" indent="1"/>
    </xf>
    <xf numFmtId="0" fontId="39" fillId="0" borderId="0" xfId="0" applyFont="1" applyFill="1" applyBorder="1" applyProtection="1"/>
    <xf numFmtId="0" fontId="41" fillId="0" borderId="0" xfId="0" applyFont="1" applyFill="1" applyBorder="1" applyAlignment="1" applyProtection="1">
      <alignment horizontal="left" indent="1"/>
    </xf>
    <xf numFmtId="49" fontId="42" fillId="0" borderId="1" xfId="0" applyNumberFormat="1" applyFont="1" applyFill="1" applyBorder="1"/>
    <xf numFmtId="0" fontId="43" fillId="0" borderId="0" xfId="0" applyFont="1" applyFill="1" applyBorder="1" applyAlignment="1" applyProtection="1">
      <alignment horizontal="left" indent="1"/>
    </xf>
    <xf numFmtId="49" fontId="40" fillId="0" borderId="0" xfId="0" applyNumberFormat="1" applyFont="1" applyFill="1"/>
    <xf numFmtId="0" fontId="46" fillId="0" borderId="0" xfId="0" applyFont="1" applyFill="1" applyBorder="1" applyAlignment="1">
      <alignment horizontal="left" indent="1"/>
    </xf>
    <xf numFmtId="49" fontId="38" fillId="0" borderId="0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Border="1" applyProtection="1"/>
    <xf numFmtId="0" fontId="39" fillId="0" borderId="4" xfId="0" applyFont="1" applyFill="1" applyBorder="1" applyAlignment="1">
      <alignment horizontal="left" vertical="center" wrapText="1"/>
    </xf>
    <xf numFmtId="49" fontId="39" fillId="0" borderId="4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left" vertical="center" wrapText="1"/>
    </xf>
    <xf numFmtId="49" fontId="43" fillId="0" borderId="4" xfId="0" applyNumberFormat="1" applyFont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49" fontId="43" fillId="0" borderId="3" xfId="0" applyNumberFormat="1" applyFont="1" applyFill="1" applyBorder="1" applyAlignment="1">
      <alignment horizontal="center" wrapText="1"/>
    </xf>
    <xf numFmtId="0" fontId="39" fillId="0" borderId="0" xfId="1" applyFont="1" applyFill="1"/>
    <xf numFmtId="49" fontId="39" fillId="0" borderId="0" xfId="1" applyNumberFormat="1" applyFont="1" applyFill="1" applyAlignment="1">
      <alignment horizontal="left"/>
    </xf>
    <xf numFmtId="0" fontId="47" fillId="0" borderId="0" xfId="0" applyFont="1" applyFill="1" applyBorder="1" applyAlignment="1" applyProtection="1">
      <alignment horizontal="left" indent="1"/>
    </xf>
    <xf numFmtId="0" fontId="47" fillId="0" borderId="0" xfId="0" applyFont="1" applyFill="1" applyBorder="1" applyAlignment="1" applyProtection="1"/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 vertical="center" wrapText="1" indent="1"/>
    </xf>
    <xf numFmtId="49" fontId="41" fillId="0" borderId="0" xfId="1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1" fillId="0" borderId="4" xfId="0" applyFont="1" applyFill="1" applyBorder="1" applyAlignment="1">
      <alignment horizontal="left" vertical="top" wrapText="1" indent="1"/>
    </xf>
    <xf numFmtId="49" fontId="50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164" fontId="5" fillId="2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 vertical="top" wrapText="1"/>
    </xf>
    <xf numFmtId="0" fontId="52" fillId="0" borderId="4" xfId="0" applyFont="1" applyFill="1" applyBorder="1" applyAlignment="1">
      <alignment horizontal="left" wrapText="1" indent="1"/>
    </xf>
    <xf numFmtId="164" fontId="8" fillId="2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49" fontId="50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 indent="1"/>
    </xf>
    <xf numFmtId="164" fontId="8" fillId="2" borderId="4" xfId="0" applyNumberFormat="1" applyFont="1" applyFill="1" applyBorder="1" applyAlignment="1">
      <alignment horizontal="left" wrapText="1"/>
    </xf>
    <xf numFmtId="0" fontId="1" fillId="0" borderId="0" xfId="0" applyFont="1" applyFill="1"/>
    <xf numFmtId="164" fontId="1" fillId="2" borderId="4" xfId="0" applyNumberFormat="1" applyFont="1" applyFill="1" applyBorder="1"/>
    <xf numFmtId="3" fontId="1" fillId="0" borderId="0" xfId="0" applyNumberFormat="1" applyFont="1" applyFill="1"/>
    <xf numFmtId="164" fontId="8" fillId="2" borderId="4" xfId="0" applyNumberFormat="1" applyFont="1" applyFill="1" applyBorder="1"/>
    <xf numFmtId="0" fontId="1" fillId="0" borderId="4" xfId="0" applyFont="1" applyFill="1" applyBorder="1" applyAlignment="1">
      <alignment horizontal="left" indent="1"/>
    </xf>
    <xf numFmtId="0" fontId="1" fillId="0" borderId="4" xfId="0" applyFont="1" applyFill="1" applyBorder="1"/>
    <xf numFmtId="0" fontId="8" fillId="0" borderId="1" xfId="0" applyFont="1" applyFill="1" applyBorder="1"/>
    <xf numFmtId="164" fontId="11" fillId="0" borderId="1" xfId="0" applyNumberFormat="1" applyFont="1" applyFill="1" applyBorder="1"/>
    <xf numFmtId="0" fontId="11" fillId="0" borderId="1" xfId="0" applyFont="1" applyFill="1" applyBorder="1" applyAlignment="1"/>
    <xf numFmtId="0" fontId="8" fillId="0" borderId="2" xfId="0" applyFont="1" applyFill="1" applyBorder="1"/>
    <xf numFmtId="164" fontId="11" fillId="0" borderId="2" xfId="0" applyNumberFormat="1" applyFont="1" applyFill="1" applyBorder="1"/>
    <xf numFmtId="0" fontId="9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8" fillId="0" borderId="1" xfId="0" applyFont="1" applyFill="1" applyBorder="1" applyAlignment="1"/>
    <xf numFmtId="0" fontId="18" fillId="0" borderId="0" xfId="0" applyFont="1" applyFill="1"/>
    <xf numFmtId="0" fontId="53" fillId="0" borderId="0" xfId="1" applyFont="1" applyFill="1"/>
    <xf numFmtId="164" fontId="53" fillId="0" borderId="0" xfId="2" applyNumberFormat="1" applyFont="1" applyFill="1"/>
    <xf numFmtId="0" fontId="9" fillId="0" borderId="2" xfId="0" applyFont="1" applyFill="1" applyBorder="1" applyAlignment="1">
      <alignment horizontal="left"/>
    </xf>
    <xf numFmtId="3" fontId="40" fillId="0" borderId="0" xfId="0" applyNumberFormat="1" applyFont="1" applyFill="1" applyAlignment="1">
      <alignment horizontal="right"/>
    </xf>
    <xf numFmtId="3" fontId="40" fillId="0" borderId="1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 horizontal="right"/>
    </xf>
    <xf numFmtId="3" fontId="45" fillId="0" borderId="0" xfId="0" applyNumberFormat="1" applyFont="1" applyFill="1" applyAlignment="1">
      <alignment horizontal="right"/>
    </xf>
    <xf numFmtId="3" fontId="38" fillId="0" borderId="0" xfId="0" applyNumberFormat="1" applyFont="1" applyFill="1" applyBorder="1" applyAlignment="1">
      <alignment horizontal="right" vertical="top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 wrapText="1"/>
    </xf>
    <xf numFmtId="3" fontId="39" fillId="0" borderId="0" xfId="1" applyNumberFormat="1" applyFont="1" applyFill="1" applyAlignment="1">
      <alignment horizontal="right"/>
    </xf>
    <xf numFmtId="3" fontId="39" fillId="0" borderId="0" xfId="2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7" fontId="43" fillId="2" borderId="4" xfId="0" applyNumberFormat="1" applyFont="1" applyFill="1" applyBorder="1" applyAlignment="1">
      <alignment horizontal="right" vertical="center"/>
    </xf>
    <xf numFmtId="167" fontId="43" fillId="2" borderId="4" xfId="0" applyNumberFormat="1" applyFont="1" applyFill="1" applyBorder="1" applyAlignment="1">
      <alignment horizontal="right" vertical="center" wrapText="1"/>
    </xf>
    <xf numFmtId="167" fontId="39" fillId="2" borderId="4" xfId="0" applyNumberFormat="1" applyFont="1" applyFill="1" applyBorder="1" applyAlignment="1">
      <alignment horizontal="right" vertical="center" wrapText="1"/>
    </xf>
    <xf numFmtId="167" fontId="43" fillId="0" borderId="4" xfId="0" applyNumberFormat="1" applyFont="1" applyFill="1" applyBorder="1" applyAlignment="1">
      <alignment horizontal="right" vertical="center"/>
    </xf>
    <xf numFmtId="4" fontId="43" fillId="0" borderId="4" xfId="0" applyNumberFormat="1" applyFont="1" applyFill="1" applyBorder="1" applyAlignment="1">
      <alignment horizontal="right" vertical="center" wrapText="1"/>
    </xf>
    <xf numFmtId="4" fontId="39" fillId="0" borderId="6" xfId="0" applyNumberFormat="1" applyFont="1" applyFill="1" applyBorder="1" applyAlignment="1">
      <alignment horizontal="center" vertical="center" wrapText="1"/>
    </xf>
    <xf numFmtId="4" fontId="39" fillId="0" borderId="4" xfId="0" applyNumberFormat="1" applyFont="1" applyFill="1" applyBorder="1" applyAlignment="1">
      <alignment horizontal="center" vertical="center" wrapText="1"/>
    </xf>
    <xf numFmtId="167" fontId="43" fillId="0" borderId="4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top" wrapText="1"/>
    </xf>
    <xf numFmtId="164" fontId="55" fillId="0" borderId="0" xfId="0" applyNumberFormat="1" applyFont="1" applyFill="1" applyAlignment="1">
      <alignment horizontal="right"/>
    </xf>
    <xf numFmtId="0" fontId="55" fillId="0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 shrinkToFit="1"/>
    </xf>
    <xf numFmtId="0" fontId="11" fillId="0" borderId="0" xfId="0" applyFont="1" applyFill="1" applyBorder="1" applyAlignment="1" applyProtection="1">
      <alignment horizontal="center"/>
    </xf>
    <xf numFmtId="3" fontId="16" fillId="0" borderId="6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horizontal="center" vertical="center" wrapText="1"/>
    </xf>
    <xf numFmtId="3" fontId="34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4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</cellXfs>
  <cellStyles count="8">
    <cellStyle name="Custom - Style8 2" xfId="7"/>
    <cellStyle name="Normal_2008 10 01 VSDS" xfId="1"/>
    <cellStyle name="Обычный" xfId="0" builtinId="0"/>
    <cellStyle name="Обычный 2" xfId="5"/>
    <cellStyle name="Процентный 3" xfId="3"/>
    <cellStyle name="Стиль 1 2" xfId="4"/>
    <cellStyle name="Финансовый 2 2" xfId="2"/>
    <cellStyle name="Финансовый 3" xfId="6"/>
  </cellStyles>
  <dxfs count="0"/>
  <tableStyles count="0" defaultTableStyle="TableStyleMedium2" defaultPivotStyle="PivotStyleMedium9"/>
  <colors>
    <mruColors>
      <color rgb="FFFF6699"/>
      <color rgb="FF66FFFF"/>
      <color rgb="FF00CC00"/>
      <color rgb="FF00FF00"/>
      <color rgb="FFCCFFCC"/>
      <color rgb="FFD60093"/>
      <color rgb="FFFF0000"/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Kurgambayeva/Documents/2011/&#1058;&#1088;&#1072;&#1085;&#1089;&#1092;&#1086;&#1088;&#1084;&#1072;&#1094;&#1080;&#1086;&#1085;&#1085;&#1072;&#1103;%20&#1090;&#1072;&#1073;&#1083;&#1080;&#1094;&#1072;_2011_&#1076;&#1083;&#1103;%20&#1079;&#1072;&#1087;&#1086;&#1083;&#1085;&#1077;&#1085;&#1080;&#1103;%20&#1089;&#1074;&#1086;&#1076;/&#1089;&#1091;&#1087;&#1077;&#1088;&#1082;&#1086;&#1085;&#1077;&#109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СВ"/>
      <sheetName val="422"/>
      <sheetName val="Ф-1"/>
      <sheetName val="Ф-2"/>
      <sheetName val="Ф-3"/>
      <sheetName val="Ф-5"/>
      <sheetName val="Ф-6"/>
      <sheetName val="Ф-7"/>
      <sheetName val="Ф-8"/>
      <sheetName val="Раскрытия"/>
      <sheetName val="МСФО 7"/>
      <sheetName val="Облигации"/>
      <sheetName val="Дисконт по еврооблиг."/>
      <sheetName val="Премия по облиг."/>
      <sheetName val="Депозиты"/>
      <sheetName val="Займы выданные"/>
      <sheetName val="Средневзв.ставки по займам"/>
      <sheetName val="310-28"/>
      <sheetName val="310-28 дисконт"/>
      <sheetName val="47-И%"/>
      <sheetName val="47-И дисконт"/>
      <sheetName val="Общая инф-я по займам получен."/>
      <sheetName val="156-28"/>
      <sheetName val="Лист1"/>
    </sheetNames>
    <sheetDataSet>
      <sheetData sheetId="0" refreshError="1"/>
      <sheetData sheetId="1" refreshError="1"/>
      <sheetData sheetId="2" refreshError="1"/>
      <sheetData sheetId="3">
        <row r="17">
          <cell r="D17">
            <v>0</v>
          </cell>
        </row>
        <row r="64">
          <cell r="D64">
            <v>8544757</v>
          </cell>
        </row>
        <row r="65">
          <cell r="D65">
            <v>378771451</v>
          </cell>
        </row>
        <row r="68">
          <cell r="D68">
            <v>-64771</v>
          </cell>
        </row>
        <row r="71">
          <cell r="D71">
            <v>-513912</v>
          </cell>
        </row>
        <row r="72">
          <cell r="D72">
            <v>14668173</v>
          </cell>
        </row>
        <row r="73">
          <cell r="D73">
            <v>-125</v>
          </cell>
        </row>
        <row r="74">
          <cell r="D74">
            <v>8604</v>
          </cell>
        </row>
        <row r="75">
          <cell r="D75">
            <v>39403945</v>
          </cell>
        </row>
        <row r="76">
          <cell r="D76">
            <v>-132149521</v>
          </cell>
        </row>
        <row r="77">
          <cell r="D77">
            <v>-10522161</v>
          </cell>
        </row>
        <row r="82">
          <cell r="D82">
            <v>-58413396</v>
          </cell>
        </row>
        <row r="153">
          <cell r="D153">
            <v>159647488</v>
          </cell>
          <cell r="F153">
            <v>5519</v>
          </cell>
          <cell r="G153">
            <v>479317794</v>
          </cell>
        </row>
        <row r="156">
          <cell r="F156">
            <v>-104</v>
          </cell>
        </row>
        <row r="158">
          <cell r="G158">
            <v>-16940104</v>
          </cell>
        </row>
        <row r="159">
          <cell r="D159">
            <v>166788373</v>
          </cell>
        </row>
        <row r="160">
          <cell r="G160">
            <v>-85241402</v>
          </cell>
        </row>
        <row r="166">
          <cell r="G166">
            <v>-45796383</v>
          </cell>
        </row>
        <row r="167">
          <cell r="D167">
            <v>14957903</v>
          </cell>
        </row>
        <row r="169">
          <cell r="G169">
            <v>-5930001</v>
          </cell>
        </row>
      </sheetData>
      <sheetData sheetId="4">
        <row r="106">
          <cell r="DV106">
            <v>-46080263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55">
          <cell r="B355">
            <v>565961</v>
          </cell>
        </row>
        <row r="369">
          <cell r="B369">
            <v>-447060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"/>
  <sheetViews>
    <sheetView topLeftCell="A4" workbookViewId="0">
      <selection activeCell="C16" sqref="C16"/>
    </sheetView>
  </sheetViews>
  <sheetFormatPr defaultRowHeight="13.2" x14ac:dyDescent="0.25"/>
  <cols>
    <col min="1" max="1" width="57.6640625" style="5" customWidth="1"/>
    <col min="2" max="2" width="16.33203125" style="5" customWidth="1"/>
    <col min="3" max="3" width="17.6640625" style="12" customWidth="1"/>
    <col min="4" max="4" width="17" style="17" customWidth="1"/>
    <col min="5" max="5" width="32.5546875" style="5" customWidth="1"/>
    <col min="6" max="6" width="13.33203125" style="5" bestFit="1" customWidth="1"/>
    <col min="7" max="7" width="15.6640625" style="5" customWidth="1"/>
    <col min="8" max="8" width="14" style="5" customWidth="1"/>
    <col min="9" max="9" width="17.109375" style="5" customWidth="1"/>
    <col min="10" max="255" width="9.109375" style="5"/>
    <col min="256" max="256" width="57.6640625" style="5" customWidth="1"/>
    <col min="257" max="257" width="16.33203125" style="5" customWidth="1"/>
    <col min="258" max="258" width="17.6640625" style="5" customWidth="1"/>
    <col min="259" max="259" width="18.88671875" style="5" customWidth="1"/>
    <col min="260" max="260" width="17" style="5" customWidth="1"/>
    <col min="261" max="261" width="32.5546875" style="5" customWidth="1"/>
    <col min="262" max="262" width="13.33203125" style="5" bestFit="1" customWidth="1"/>
    <col min="263" max="263" width="15.6640625" style="5" customWidth="1"/>
    <col min="264" max="264" width="14" style="5" customWidth="1"/>
    <col min="265" max="265" width="17.109375" style="5" customWidth="1"/>
    <col min="266" max="511" width="9.109375" style="5"/>
    <col min="512" max="512" width="57.6640625" style="5" customWidth="1"/>
    <col min="513" max="513" width="16.33203125" style="5" customWidth="1"/>
    <col min="514" max="514" width="17.6640625" style="5" customWidth="1"/>
    <col min="515" max="515" width="18.88671875" style="5" customWidth="1"/>
    <col min="516" max="516" width="17" style="5" customWidth="1"/>
    <col min="517" max="517" width="32.5546875" style="5" customWidth="1"/>
    <col min="518" max="518" width="13.33203125" style="5" bestFit="1" customWidth="1"/>
    <col min="519" max="519" width="15.6640625" style="5" customWidth="1"/>
    <col min="520" max="520" width="14" style="5" customWidth="1"/>
    <col min="521" max="521" width="17.109375" style="5" customWidth="1"/>
    <col min="522" max="767" width="9.109375" style="5"/>
    <col min="768" max="768" width="57.6640625" style="5" customWidth="1"/>
    <col min="769" max="769" width="16.33203125" style="5" customWidth="1"/>
    <col min="770" max="770" width="17.6640625" style="5" customWidth="1"/>
    <col min="771" max="771" width="18.88671875" style="5" customWidth="1"/>
    <col min="772" max="772" width="17" style="5" customWidth="1"/>
    <col min="773" max="773" width="32.5546875" style="5" customWidth="1"/>
    <col min="774" max="774" width="13.33203125" style="5" bestFit="1" customWidth="1"/>
    <col min="775" max="775" width="15.6640625" style="5" customWidth="1"/>
    <col min="776" max="776" width="14" style="5" customWidth="1"/>
    <col min="777" max="777" width="17.109375" style="5" customWidth="1"/>
    <col min="778" max="1023" width="9.109375" style="5"/>
    <col min="1024" max="1024" width="57.6640625" style="5" customWidth="1"/>
    <col min="1025" max="1025" width="16.33203125" style="5" customWidth="1"/>
    <col min="1026" max="1026" width="17.6640625" style="5" customWidth="1"/>
    <col min="1027" max="1027" width="18.88671875" style="5" customWidth="1"/>
    <col min="1028" max="1028" width="17" style="5" customWidth="1"/>
    <col min="1029" max="1029" width="32.5546875" style="5" customWidth="1"/>
    <col min="1030" max="1030" width="13.33203125" style="5" bestFit="1" customWidth="1"/>
    <col min="1031" max="1031" width="15.6640625" style="5" customWidth="1"/>
    <col min="1032" max="1032" width="14" style="5" customWidth="1"/>
    <col min="1033" max="1033" width="17.109375" style="5" customWidth="1"/>
    <col min="1034" max="1279" width="9.109375" style="5"/>
    <col min="1280" max="1280" width="57.6640625" style="5" customWidth="1"/>
    <col min="1281" max="1281" width="16.33203125" style="5" customWidth="1"/>
    <col min="1282" max="1282" width="17.6640625" style="5" customWidth="1"/>
    <col min="1283" max="1283" width="18.88671875" style="5" customWidth="1"/>
    <col min="1284" max="1284" width="17" style="5" customWidth="1"/>
    <col min="1285" max="1285" width="32.5546875" style="5" customWidth="1"/>
    <col min="1286" max="1286" width="13.33203125" style="5" bestFit="1" customWidth="1"/>
    <col min="1287" max="1287" width="15.6640625" style="5" customWidth="1"/>
    <col min="1288" max="1288" width="14" style="5" customWidth="1"/>
    <col min="1289" max="1289" width="17.109375" style="5" customWidth="1"/>
    <col min="1290" max="1535" width="9.109375" style="5"/>
    <col min="1536" max="1536" width="57.6640625" style="5" customWidth="1"/>
    <col min="1537" max="1537" width="16.33203125" style="5" customWidth="1"/>
    <col min="1538" max="1538" width="17.6640625" style="5" customWidth="1"/>
    <col min="1539" max="1539" width="18.88671875" style="5" customWidth="1"/>
    <col min="1540" max="1540" width="17" style="5" customWidth="1"/>
    <col min="1541" max="1541" width="32.5546875" style="5" customWidth="1"/>
    <col min="1542" max="1542" width="13.33203125" style="5" bestFit="1" customWidth="1"/>
    <col min="1543" max="1543" width="15.6640625" style="5" customWidth="1"/>
    <col min="1544" max="1544" width="14" style="5" customWidth="1"/>
    <col min="1545" max="1545" width="17.109375" style="5" customWidth="1"/>
    <col min="1546" max="1791" width="9.109375" style="5"/>
    <col min="1792" max="1792" width="57.6640625" style="5" customWidth="1"/>
    <col min="1793" max="1793" width="16.33203125" style="5" customWidth="1"/>
    <col min="1794" max="1794" width="17.6640625" style="5" customWidth="1"/>
    <col min="1795" max="1795" width="18.88671875" style="5" customWidth="1"/>
    <col min="1796" max="1796" width="17" style="5" customWidth="1"/>
    <col min="1797" max="1797" width="32.5546875" style="5" customWidth="1"/>
    <col min="1798" max="1798" width="13.33203125" style="5" bestFit="1" customWidth="1"/>
    <col min="1799" max="1799" width="15.6640625" style="5" customWidth="1"/>
    <col min="1800" max="1800" width="14" style="5" customWidth="1"/>
    <col min="1801" max="1801" width="17.109375" style="5" customWidth="1"/>
    <col min="1802" max="2047" width="9.109375" style="5"/>
    <col min="2048" max="2048" width="57.6640625" style="5" customWidth="1"/>
    <col min="2049" max="2049" width="16.33203125" style="5" customWidth="1"/>
    <col min="2050" max="2050" width="17.6640625" style="5" customWidth="1"/>
    <col min="2051" max="2051" width="18.88671875" style="5" customWidth="1"/>
    <col min="2052" max="2052" width="17" style="5" customWidth="1"/>
    <col min="2053" max="2053" width="32.5546875" style="5" customWidth="1"/>
    <col min="2054" max="2054" width="13.33203125" style="5" bestFit="1" customWidth="1"/>
    <col min="2055" max="2055" width="15.6640625" style="5" customWidth="1"/>
    <col min="2056" max="2056" width="14" style="5" customWidth="1"/>
    <col min="2057" max="2057" width="17.109375" style="5" customWidth="1"/>
    <col min="2058" max="2303" width="9.109375" style="5"/>
    <col min="2304" max="2304" width="57.6640625" style="5" customWidth="1"/>
    <col min="2305" max="2305" width="16.33203125" style="5" customWidth="1"/>
    <col min="2306" max="2306" width="17.6640625" style="5" customWidth="1"/>
    <col min="2307" max="2307" width="18.88671875" style="5" customWidth="1"/>
    <col min="2308" max="2308" width="17" style="5" customWidth="1"/>
    <col min="2309" max="2309" width="32.5546875" style="5" customWidth="1"/>
    <col min="2310" max="2310" width="13.33203125" style="5" bestFit="1" customWidth="1"/>
    <col min="2311" max="2311" width="15.6640625" style="5" customWidth="1"/>
    <col min="2312" max="2312" width="14" style="5" customWidth="1"/>
    <col min="2313" max="2313" width="17.109375" style="5" customWidth="1"/>
    <col min="2314" max="2559" width="9.109375" style="5"/>
    <col min="2560" max="2560" width="57.6640625" style="5" customWidth="1"/>
    <col min="2561" max="2561" width="16.33203125" style="5" customWidth="1"/>
    <col min="2562" max="2562" width="17.6640625" style="5" customWidth="1"/>
    <col min="2563" max="2563" width="18.88671875" style="5" customWidth="1"/>
    <col min="2564" max="2564" width="17" style="5" customWidth="1"/>
    <col min="2565" max="2565" width="32.5546875" style="5" customWidth="1"/>
    <col min="2566" max="2566" width="13.33203125" style="5" bestFit="1" customWidth="1"/>
    <col min="2567" max="2567" width="15.6640625" style="5" customWidth="1"/>
    <col min="2568" max="2568" width="14" style="5" customWidth="1"/>
    <col min="2569" max="2569" width="17.109375" style="5" customWidth="1"/>
    <col min="2570" max="2815" width="9.109375" style="5"/>
    <col min="2816" max="2816" width="57.6640625" style="5" customWidth="1"/>
    <col min="2817" max="2817" width="16.33203125" style="5" customWidth="1"/>
    <col min="2818" max="2818" width="17.6640625" style="5" customWidth="1"/>
    <col min="2819" max="2819" width="18.88671875" style="5" customWidth="1"/>
    <col min="2820" max="2820" width="17" style="5" customWidth="1"/>
    <col min="2821" max="2821" width="32.5546875" style="5" customWidth="1"/>
    <col min="2822" max="2822" width="13.33203125" style="5" bestFit="1" customWidth="1"/>
    <col min="2823" max="2823" width="15.6640625" style="5" customWidth="1"/>
    <col min="2824" max="2824" width="14" style="5" customWidth="1"/>
    <col min="2825" max="2825" width="17.109375" style="5" customWidth="1"/>
    <col min="2826" max="3071" width="9.109375" style="5"/>
    <col min="3072" max="3072" width="57.6640625" style="5" customWidth="1"/>
    <col min="3073" max="3073" width="16.33203125" style="5" customWidth="1"/>
    <col min="3074" max="3074" width="17.6640625" style="5" customWidth="1"/>
    <col min="3075" max="3075" width="18.88671875" style="5" customWidth="1"/>
    <col min="3076" max="3076" width="17" style="5" customWidth="1"/>
    <col min="3077" max="3077" width="32.5546875" style="5" customWidth="1"/>
    <col min="3078" max="3078" width="13.33203125" style="5" bestFit="1" customWidth="1"/>
    <col min="3079" max="3079" width="15.6640625" style="5" customWidth="1"/>
    <col min="3080" max="3080" width="14" style="5" customWidth="1"/>
    <col min="3081" max="3081" width="17.109375" style="5" customWidth="1"/>
    <col min="3082" max="3327" width="9.109375" style="5"/>
    <col min="3328" max="3328" width="57.6640625" style="5" customWidth="1"/>
    <col min="3329" max="3329" width="16.33203125" style="5" customWidth="1"/>
    <col min="3330" max="3330" width="17.6640625" style="5" customWidth="1"/>
    <col min="3331" max="3331" width="18.88671875" style="5" customWidth="1"/>
    <col min="3332" max="3332" width="17" style="5" customWidth="1"/>
    <col min="3333" max="3333" width="32.5546875" style="5" customWidth="1"/>
    <col min="3334" max="3334" width="13.33203125" style="5" bestFit="1" customWidth="1"/>
    <col min="3335" max="3335" width="15.6640625" style="5" customWidth="1"/>
    <col min="3336" max="3336" width="14" style="5" customWidth="1"/>
    <col min="3337" max="3337" width="17.109375" style="5" customWidth="1"/>
    <col min="3338" max="3583" width="9.109375" style="5"/>
    <col min="3584" max="3584" width="57.6640625" style="5" customWidth="1"/>
    <col min="3585" max="3585" width="16.33203125" style="5" customWidth="1"/>
    <col min="3586" max="3586" width="17.6640625" style="5" customWidth="1"/>
    <col min="3587" max="3587" width="18.88671875" style="5" customWidth="1"/>
    <col min="3588" max="3588" width="17" style="5" customWidth="1"/>
    <col min="3589" max="3589" width="32.5546875" style="5" customWidth="1"/>
    <col min="3590" max="3590" width="13.33203125" style="5" bestFit="1" customWidth="1"/>
    <col min="3591" max="3591" width="15.6640625" style="5" customWidth="1"/>
    <col min="3592" max="3592" width="14" style="5" customWidth="1"/>
    <col min="3593" max="3593" width="17.109375" style="5" customWidth="1"/>
    <col min="3594" max="3839" width="9.109375" style="5"/>
    <col min="3840" max="3840" width="57.6640625" style="5" customWidth="1"/>
    <col min="3841" max="3841" width="16.33203125" style="5" customWidth="1"/>
    <col min="3842" max="3842" width="17.6640625" style="5" customWidth="1"/>
    <col min="3843" max="3843" width="18.88671875" style="5" customWidth="1"/>
    <col min="3844" max="3844" width="17" style="5" customWidth="1"/>
    <col min="3845" max="3845" width="32.5546875" style="5" customWidth="1"/>
    <col min="3846" max="3846" width="13.33203125" style="5" bestFit="1" customWidth="1"/>
    <col min="3847" max="3847" width="15.6640625" style="5" customWidth="1"/>
    <col min="3848" max="3848" width="14" style="5" customWidth="1"/>
    <col min="3849" max="3849" width="17.109375" style="5" customWidth="1"/>
    <col min="3850" max="4095" width="9.109375" style="5"/>
    <col min="4096" max="4096" width="57.6640625" style="5" customWidth="1"/>
    <col min="4097" max="4097" width="16.33203125" style="5" customWidth="1"/>
    <col min="4098" max="4098" width="17.6640625" style="5" customWidth="1"/>
    <col min="4099" max="4099" width="18.88671875" style="5" customWidth="1"/>
    <col min="4100" max="4100" width="17" style="5" customWidth="1"/>
    <col min="4101" max="4101" width="32.5546875" style="5" customWidth="1"/>
    <col min="4102" max="4102" width="13.33203125" style="5" bestFit="1" customWidth="1"/>
    <col min="4103" max="4103" width="15.6640625" style="5" customWidth="1"/>
    <col min="4104" max="4104" width="14" style="5" customWidth="1"/>
    <col min="4105" max="4105" width="17.109375" style="5" customWidth="1"/>
    <col min="4106" max="4351" width="9.109375" style="5"/>
    <col min="4352" max="4352" width="57.6640625" style="5" customWidth="1"/>
    <col min="4353" max="4353" width="16.33203125" style="5" customWidth="1"/>
    <col min="4354" max="4354" width="17.6640625" style="5" customWidth="1"/>
    <col min="4355" max="4355" width="18.88671875" style="5" customWidth="1"/>
    <col min="4356" max="4356" width="17" style="5" customWidth="1"/>
    <col min="4357" max="4357" width="32.5546875" style="5" customWidth="1"/>
    <col min="4358" max="4358" width="13.33203125" style="5" bestFit="1" customWidth="1"/>
    <col min="4359" max="4359" width="15.6640625" style="5" customWidth="1"/>
    <col min="4360" max="4360" width="14" style="5" customWidth="1"/>
    <col min="4361" max="4361" width="17.109375" style="5" customWidth="1"/>
    <col min="4362" max="4607" width="9.109375" style="5"/>
    <col min="4608" max="4608" width="57.6640625" style="5" customWidth="1"/>
    <col min="4609" max="4609" width="16.33203125" style="5" customWidth="1"/>
    <col min="4610" max="4610" width="17.6640625" style="5" customWidth="1"/>
    <col min="4611" max="4611" width="18.88671875" style="5" customWidth="1"/>
    <col min="4612" max="4612" width="17" style="5" customWidth="1"/>
    <col min="4613" max="4613" width="32.5546875" style="5" customWidth="1"/>
    <col min="4614" max="4614" width="13.33203125" style="5" bestFit="1" customWidth="1"/>
    <col min="4615" max="4615" width="15.6640625" style="5" customWidth="1"/>
    <col min="4616" max="4616" width="14" style="5" customWidth="1"/>
    <col min="4617" max="4617" width="17.109375" style="5" customWidth="1"/>
    <col min="4618" max="4863" width="9.109375" style="5"/>
    <col min="4864" max="4864" width="57.6640625" style="5" customWidth="1"/>
    <col min="4865" max="4865" width="16.33203125" style="5" customWidth="1"/>
    <col min="4866" max="4866" width="17.6640625" style="5" customWidth="1"/>
    <col min="4867" max="4867" width="18.88671875" style="5" customWidth="1"/>
    <col min="4868" max="4868" width="17" style="5" customWidth="1"/>
    <col min="4869" max="4869" width="32.5546875" style="5" customWidth="1"/>
    <col min="4870" max="4870" width="13.33203125" style="5" bestFit="1" customWidth="1"/>
    <col min="4871" max="4871" width="15.6640625" style="5" customWidth="1"/>
    <col min="4872" max="4872" width="14" style="5" customWidth="1"/>
    <col min="4873" max="4873" width="17.109375" style="5" customWidth="1"/>
    <col min="4874" max="5119" width="9.109375" style="5"/>
    <col min="5120" max="5120" width="57.6640625" style="5" customWidth="1"/>
    <col min="5121" max="5121" width="16.33203125" style="5" customWidth="1"/>
    <col min="5122" max="5122" width="17.6640625" style="5" customWidth="1"/>
    <col min="5123" max="5123" width="18.88671875" style="5" customWidth="1"/>
    <col min="5124" max="5124" width="17" style="5" customWidth="1"/>
    <col min="5125" max="5125" width="32.5546875" style="5" customWidth="1"/>
    <col min="5126" max="5126" width="13.33203125" style="5" bestFit="1" customWidth="1"/>
    <col min="5127" max="5127" width="15.6640625" style="5" customWidth="1"/>
    <col min="5128" max="5128" width="14" style="5" customWidth="1"/>
    <col min="5129" max="5129" width="17.109375" style="5" customWidth="1"/>
    <col min="5130" max="5375" width="9.109375" style="5"/>
    <col min="5376" max="5376" width="57.6640625" style="5" customWidth="1"/>
    <col min="5377" max="5377" width="16.33203125" style="5" customWidth="1"/>
    <col min="5378" max="5378" width="17.6640625" style="5" customWidth="1"/>
    <col min="5379" max="5379" width="18.88671875" style="5" customWidth="1"/>
    <col min="5380" max="5380" width="17" style="5" customWidth="1"/>
    <col min="5381" max="5381" width="32.5546875" style="5" customWidth="1"/>
    <col min="5382" max="5382" width="13.33203125" style="5" bestFit="1" customWidth="1"/>
    <col min="5383" max="5383" width="15.6640625" style="5" customWidth="1"/>
    <col min="5384" max="5384" width="14" style="5" customWidth="1"/>
    <col min="5385" max="5385" width="17.109375" style="5" customWidth="1"/>
    <col min="5386" max="5631" width="9.109375" style="5"/>
    <col min="5632" max="5632" width="57.6640625" style="5" customWidth="1"/>
    <col min="5633" max="5633" width="16.33203125" style="5" customWidth="1"/>
    <col min="5634" max="5634" width="17.6640625" style="5" customWidth="1"/>
    <col min="5635" max="5635" width="18.88671875" style="5" customWidth="1"/>
    <col min="5636" max="5636" width="17" style="5" customWidth="1"/>
    <col min="5637" max="5637" width="32.5546875" style="5" customWidth="1"/>
    <col min="5638" max="5638" width="13.33203125" style="5" bestFit="1" customWidth="1"/>
    <col min="5639" max="5639" width="15.6640625" style="5" customWidth="1"/>
    <col min="5640" max="5640" width="14" style="5" customWidth="1"/>
    <col min="5641" max="5641" width="17.109375" style="5" customWidth="1"/>
    <col min="5642" max="5887" width="9.109375" style="5"/>
    <col min="5888" max="5888" width="57.6640625" style="5" customWidth="1"/>
    <col min="5889" max="5889" width="16.33203125" style="5" customWidth="1"/>
    <col min="5890" max="5890" width="17.6640625" style="5" customWidth="1"/>
    <col min="5891" max="5891" width="18.88671875" style="5" customWidth="1"/>
    <col min="5892" max="5892" width="17" style="5" customWidth="1"/>
    <col min="5893" max="5893" width="32.5546875" style="5" customWidth="1"/>
    <col min="5894" max="5894" width="13.33203125" style="5" bestFit="1" customWidth="1"/>
    <col min="5895" max="5895" width="15.6640625" style="5" customWidth="1"/>
    <col min="5896" max="5896" width="14" style="5" customWidth="1"/>
    <col min="5897" max="5897" width="17.109375" style="5" customWidth="1"/>
    <col min="5898" max="6143" width="9.109375" style="5"/>
    <col min="6144" max="6144" width="57.6640625" style="5" customWidth="1"/>
    <col min="6145" max="6145" width="16.33203125" style="5" customWidth="1"/>
    <col min="6146" max="6146" width="17.6640625" style="5" customWidth="1"/>
    <col min="6147" max="6147" width="18.88671875" style="5" customWidth="1"/>
    <col min="6148" max="6148" width="17" style="5" customWidth="1"/>
    <col min="6149" max="6149" width="32.5546875" style="5" customWidth="1"/>
    <col min="6150" max="6150" width="13.33203125" style="5" bestFit="1" customWidth="1"/>
    <col min="6151" max="6151" width="15.6640625" style="5" customWidth="1"/>
    <col min="6152" max="6152" width="14" style="5" customWidth="1"/>
    <col min="6153" max="6153" width="17.109375" style="5" customWidth="1"/>
    <col min="6154" max="6399" width="9.109375" style="5"/>
    <col min="6400" max="6400" width="57.6640625" style="5" customWidth="1"/>
    <col min="6401" max="6401" width="16.33203125" style="5" customWidth="1"/>
    <col min="6402" max="6402" width="17.6640625" style="5" customWidth="1"/>
    <col min="6403" max="6403" width="18.88671875" style="5" customWidth="1"/>
    <col min="6404" max="6404" width="17" style="5" customWidth="1"/>
    <col min="6405" max="6405" width="32.5546875" style="5" customWidth="1"/>
    <col min="6406" max="6406" width="13.33203125" style="5" bestFit="1" customWidth="1"/>
    <col min="6407" max="6407" width="15.6640625" style="5" customWidth="1"/>
    <col min="6408" max="6408" width="14" style="5" customWidth="1"/>
    <col min="6409" max="6409" width="17.109375" style="5" customWidth="1"/>
    <col min="6410" max="6655" width="9.109375" style="5"/>
    <col min="6656" max="6656" width="57.6640625" style="5" customWidth="1"/>
    <col min="6657" max="6657" width="16.33203125" style="5" customWidth="1"/>
    <col min="6658" max="6658" width="17.6640625" style="5" customWidth="1"/>
    <col min="6659" max="6659" width="18.88671875" style="5" customWidth="1"/>
    <col min="6660" max="6660" width="17" style="5" customWidth="1"/>
    <col min="6661" max="6661" width="32.5546875" style="5" customWidth="1"/>
    <col min="6662" max="6662" width="13.33203125" style="5" bestFit="1" customWidth="1"/>
    <col min="6663" max="6663" width="15.6640625" style="5" customWidth="1"/>
    <col min="6664" max="6664" width="14" style="5" customWidth="1"/>
    <col min="6665" max="6665" width="17.109375" style="5" customWidth="1"/>
    <col min="6666" max="6911" width="9.109375" style="5"/>
    <col min="6912" max="6912" width="57.6640625" style="5" customWidth="1"/>
    <col min="6913" max="6913" width="16.33203125" style="5" customWidth="1"/>
    <col min="6914" max="6914" width="17.6640625" style="5" customWidth="1"/>
    <col min="6915" max="6915" width="18.88671875" style="5" customWidth="1"/>
    <col min="6916" max="6916" width="17" style="5" customWidth="1"/>
    <col min="6917" max="6917" width="32.5546875" style="5" customWidth="1"/>
    <col min="6918" max="6918" width="13.33203125" style="5" bestFit="1" customWidth="1"/>
    <col min="6919" max="6919" width="15.6640625" style="5" customWidth="1"/>
    <col min="6920" max="6920" width="14" style="5" customWidth="1"/>
    <col min="6921" max="6921" width="17.109375" style="5" customWidth="1"/>
    <col min="6922" max="7167" width="9.109375" style="5"/>
    <col min="7168" max="7168" width="57.6640625" style="5" customWidth="1"/>
    <col min="7169" max="7169" width="16.33203125" style="5" customWidth="1"/>
    <col min="7170" max="7170" width="17.6640625" style="5" customWidth="1"/>
    <col min="7171" max="7171" width="18.88671875" style="5" customWidth="1"/>
    <col min="7172" max="7172" width="17" style="5" customWidth="1"/>
    <col min="7173" max="7173" width="32.5546875" style="5" customWidth="1"/>
    <col min="7174" max="7174" width="13.33203125" style="5" bestFit="1" customWidth="1"/>
    <col min="7175" max="7175" width="15.6640625" style="5" customWidth="1"/>
    <col min="7176" max="7176" width="14" style="5" customWidth="1"/>
    <col min="7177" max="7177" width="17.109375" style="5" customWidth="1"/>
    <col min="7178" max="7423" width="9.109375" style="5"/>
    <col min="7424" max="7424" width="57.6640625" style="5" customWidth="1"/>
    <col min="7425" max="7425" width="16.33203125" style="5" customWidth="1"/>
    <col min="7426" max="7426" width="17.6640625" style="5" customWidth="1"/>
    <col min="7427" max="7427" width="18.88671875" style="5" customWidth="1"/>
    <col min="7428" max="7428" width="17" style="5" customWidth="1"/>
    <col min="7429" max="7429" width="32.5546875" style="5" customWidth="1"/>
    <col min="7430" max="7430" width="13.33203125" style="5" bestFit="1" customWidth="1"/>
    <col min="7431" max="7431" width="15.6640625" style="5" customWidth="1"/>
    <col min="7432" max="7432" width="14" style="5" customWidth="1"/>
    <col min="7433" max="7433" width="17.109375" style="5" customWidth="1"/>
    <col min="7434" max="7679" width="9.109375" style="5"/>
    <col min="7680" max="7680" width="57.6640625" style="5" customWidth="1"/>
    <col min="7681" max="7681" width="16.33203125" style="5" customWidth="1"/>
    <col min="7682" max="7682" width="17.6640625" style="5" customWidth="1"/>
    <col min="7683" max="7683" width="18.88671875" style="5" customWidth="1"/>
    <col min="7684" max="7684" width="17" style="5" customWidth="1"/>
    <col min="7685" max="7685" width="32.5546875" style="5" customWidth="1"/>
    <col min="7686" max="7686" width="13.33203125" style="5" bestFit="1" customWidth="1"/>
    <col min="7687" max="7687" width="15.6640625" style="5" customWidth="1"/>
    <col min="7688" max="7688" width="14" style="5" customWidth="1"/>
    <col min="7689" max="7689" width="17.109375" style="5" customWidth="1"/>
    <col min="7690" max="7935" width="9.109375" style="5"/>
    <col min="7936" max="7936" width="57.6640625" style="5" customWidth="1"/>
    <col min="7937" max="7937" width="16.33203125" style="5" customWidth="1"/>
    <col min="7938" max="7938" width="17.6640625" style="5" customWidth="1"/>
    <col min="7939" max="7939" width="18.88671875" style="5" customWidth="1"/>
    <col min="7940" max="7940" width="17" style="5" customWidth="1"/>
    <col min="7941" max="7941" width="32.5546875" style="5" customWidth="1"/>
    <col min="7942" max="7942" width="13.33203125" style="5" bestFit="1" customWidth="1"/>
    <col min="7943" max="7943" width="15.6640625" style="5" customWidth="1"/>
    <col min="7944" max="7944" width="14" style="5" customWidth="1"/>
    <col min="7945" max="7945" width="17.109375" style="5" customWidth="1"/>
    <col min="7946" max="8191" width="9.109375" style="5"/>
    <col min="8192" max="8192" width="57.6640625" style="5" customWidth="1"/>
    <col min="8193" max="8193" width="16.33203125" style="5" customWidth="1"/>
    <col min="8194" max="8194" width="17.6640625" style="5" customWidth="1"/>
    <col min="8195" max="8195" width="18.88671875" style="5" customWidth="1"/>
    <col min="8196" max="8196" width="17" style="5" customWidth="1"/>
    <col min="8197" max="8197" width="32.5546875" style="5" customWidth="1"/>
    <col min="8198" max="8198" width="13.33203125" style="5" bestFit="1" customWidth="1"/>
    <col min="8199" max="8199" width="15.6640625" style="5" customWidth="1"/>
    <col min="8200" max="8200" width="14" style="5" customWidth="1"/>
    <col min="8201" max="8201" width="17.109375" style="5" customWidth="1"/>
    <col min="8202" max="8447" width="9.109375" style="5"/>
    <col min="8448" max="8448" width="57.6640625" style="5" customWidth="1"/>
    <col min="8449" max="8449" width="16.33203125" style="5" customWidth="1"/>
    <col min="8450" max="8450" width="17.6640625" style="5" customWidth="1"/>
    <col min="8451" max="8451" width="18.88671875" style="5" customWidth="1"/>
    <col min="8452" max="8452" width="17" style="5" customWidth="1"/>
    <col min="8453" max="8453" width="32.5546875" style="5" customWidth="1"/>
    <col min="8454" max="8454" width="13.33203125" style="5" bestFit="1" customWidth="1"/>
    <col min="8455" max="8455" width="15.6640625" style="5" customWidth="1"/>
    <col min="8456" max="8456" width="14" style="5" customWidth="1"/>
    <col min="8457" max="8457" width="17.109375" style="5" customWidth="1"/>
    <col min="8458" max="8703" width="9.109375" style="5"/>
    <col min="8704" max="8704" width="57.6640625" style="5" customWidth="1"/>
    <col min="8705" max="8705" width="16.33203125" style="5" customWidth="1"/>
    <col min="8706" max="8706" width="17.6640625" style="5" customWidth="1"/>
    <col min="8707" max="8707" width="18.88671875" style="5" customWidth="1"/>
    <col min="8708" max="8708" width="17" style="5" customWidth="1"/>
    <col min="8709" max="8709" width="32.5546875" style="5" customWidth="1"/>
    <col min="8710" max="8710" width="13.33203125" style="5" bestFit="1" customWidth="1"/>
    <col min="8711" max="8711" width="15.6640625" style="5" customWidth="1"/>
    <col min="8712" max="8712" width="14" style="5" customWidth="1"/>
    <col min="8713" max="8713" width="17.109375" style="5" customWidth="1"/>
    <col min="8714" max="8959" width="9.109375" style="5"/>
    <col min="8960" max="8960" width="57.6640625" style="5" customWidth="1"/>
    <col min="8961" max="8961" width="16.33203125" style="5" customWidth="1"/>
    <col min="8962" max="8962" width="17.6640625" style="5" customWidth="1"/>
    <col min="8963" max="8963" width="18.88671875" style="5" customWidth="1"/>
    <col min="8964" max="8964" width="17" style="5" customWidth="1"/>
    <col min="8965" max="8965" width="32.5546875" style="5" customWidth="1"/>
    <col min="8966" max="8966" width="13.33203125" style="5" bestFit="1" customWidth="1"/>
    <col min="8967" max="8967" width="15.6640625" style="5" customWidth="1"/>
    <col min="8968" max="8968" width="14" style="5" customWidth="1"/>
    <col min="8969" max="8969" width="17.109375" style="5" customWidth="1"/>
    <col min="8970" max="9215" width="9.109375" style="5"/>
    <col min="9216" max="9216" width="57.6640625" style="5" customWidth="1"/>
    <col min="9217" max="9217" width="16.33203125" style="5" customWidth="1"/>
    <col min="9218" max="9218" width="17.6640625" style="5" customWidth="1"/>
    <col min="9219" max="9219" width="18.88671875" style="5" customWidth="1"/>
    <col min="9220" max="9220" width="17" style="5" customWidth="1"/>
    <col min="9221" max="9221" width="32.5546875" style="5" customWidth="1"/>
    <col min="9222" max="9222" width="13.33203125" style="5" bestFit="1" customWidth="1"/>
    <col min="9223" max="9223" width="15.6640625" style="5" customWidth="1"/>
    <col min="9224" max="9224" width="14" style="5" customWidth="1"/>
    <col min="9225" max="9225" width="17.109375" style="5" customWidth="1"/>
    <col min="9226" max="9471" width="9.109375" style="5"/>
    <col min="9472" max="9472" width="57.6640625" style="5" customWidth="1"/>
    <col min="9473" max="9473" width="16.33203125" style="5" customWidth="1"/>
    <col min="9474" max="9474" width="17.6640625" style="5" customWidth="1"/>
    <col min="9475" max="9475" width="18.88671875" style="5" customWidth="1"/>
    <col min="9476" max="9476" width="17" style="5" customWidth="1"/>
    <col min="9477" max="9477" width="32.5546875" style="5" customWidth="1"/>
    <col min="9478" max="9478" width="13.33203125" style="5" bestFit="1" customWidth="1"/>
    <col min="9479" max="9479" width="15.6640625" style="5" customWidth="1"/>
    <col min="9480" max="9480" width="14" style="5" customWidth="1"/>
    <col min="9481" max="9481" width="17.109375" style="5" customWidth="1"/>
    <col min="9482" max="9727" width="9.109375" style="5"/>
    <col min="9728" max="9728" width="57.6640625" style="5" customWidth="1"/>
    <col min="9729" max="9729" width="16.33203125" style="5" customWidth="1"/>
    <col min="9730" max="9730" width="17.6640625" style="5" customWidth="1"/>
    <col min="9731" max="9731" width="18.88671875" style="5" customWidth="1"/>
    <col min="9732" max="9732" width="17" style="5" customWidth="1"/>
    <col min="9733" max="9733" width="32.5546875" style="5" customWidth="1"/>
    <col min="9734" max="9734" width="13.33203125" style="5" bestFit="1" customWidth="1"/>
    <col min="9735" max="9735" width="15.6640625" style="5" customWidth="1"/>
    <col min="9736" max="9736" width="14" style="5" customWidth="1"/>
    <col min="9737" max="9737" width="17.109375" style="5" customWidth="1"/>
    <col min="9738" max="9983" width="9.109375" style="5"/>
    <col min="9984" max="9984" width="57.6640625" style="5" customWidth="1"/>
    <col min="9985" max="9985" width="16.33203125" style="5" customWidth="1"/>
    <col min="9986" max="9986" width="17.6640625" style="5" customWidth="1"/>
    <col min="9987" max="9987" width="18.88671875" style="5" customWidth="1"/>
    <col min="9988" max="9988" width="17" style="5" customWidth="1"/>
    <col min="9989" max="9989" width="32.5546875" style="5" customWidth="1"/>
    <col min="9990" max="9990" width="13.33203125" style="5" bestFit="1" customWidth="1"/>
    <col min="9991" max="9991" width="15.6640625" style="5" customWidth="1"/>
    <col min="9992" max="9992" width="14" style="5" customWidth="1"/>
    <col min="9993" max="9993" width="17.109375" style="5" customWidth="1"/>
    <col min="9994" max="10239" width="9.109375" style="5"/>
    <col min="10240" max="10240" width="57.6640625" style="5" customWidth="1"/>
    <col min="10241" max="10241" width="16.33203125" style="5" customWidth="1"/>
    <col min="10242" max="10242" width="17.6640625" style="5" customWidth="1"/>
    <col min="10243" max="10243" width="18.88671875" style="5" customWidth="1"/>
    <col min="10244" max="10244" width="17" style="5" customWidth="1"/>
    <col min="10245" max="10245" width="32.5546875" style="5" customWidth="1"/>
    <col min="10246" max="10246" width="13.33203125" style="5" bestFit="1" customWidth="1"/>
    <col min="10247" max="10247" width="15.6640625" style="5" customWidth="1"/>
    <col min="10248" max="10248" width="14" style="5" customWidth="1"/>
    <col min="10249" max="10249" width="17.109375" style="5" customWidth="1"/>
    <col min="10250" max="10495" width="9.109375" style="5"/>
    <col min="10496" max="10496" width="57.6640625" style="5" customWidth="1"/>
    <col min="10497" max="10497" width="16.33203125" style="5" customWidth="1"/>
    <col min="10498" max="10498" width="17.6640625" style="5" customWidth="1"/>
    <col min="10499" max="10499" width="18.88671875" style="5" customWidth="1"/>
    <col min="10500" max="10500" width="17" style="5" customWidth="1"/>
    <col min="10501" max="10501" width="32.5546875" style="5" customWidth="1"/>
    <col min="10502" max="10502" width="13.33203125" style="5" bestFit="1" customWidth="1"/>
    <col min="10503" max="10503" width="15.6640625" style="5" customWidth="1"/>
    <col min="10504" max="10504" width="14" style="5" customWidth="1"/>
    <col min="10505" max="10505" width="17.109375" style="5" customWidth="1"/>
    <col min="10506" max="10751" width="9.109375" style="5"/>
    <col min="10752" max="10752" width="57.6640625" style="5" customWidth="1"/>
    <col min="10753" max="10753" width="16.33203125" style="5" customWidth="1"/>
    <col min="10754" max="10754" width="17.6640625" style="5" customWidth="1"/>
    <col min="10755" max="10755" width="18.88671875" style="5" customWidth="1"/>
    <col min="10756" max="10756" width="17" style="5" customWidth="1"/>
    <col min="10757" max="10757" width="32.5546875" style="5" customWidth="1"/>
    <col min="10758" max="10758" width="13.33203125" style="5" bestFit="1" customWidth="1"/>
    <col min="10759" max="10759" width="15.6640625" style="5" customWidth="1"/>
    <col min="10760" max="10760" width="14" style="5" customWidth="1"/>
    <col min="10761" max="10761" width="17.109375" style="5" customWidth="1"/>
    <col min="10762" max="11007" width="9.109375" style="5"/>
    <col min="11008" max="11008" width="57.6640625" style="5" customWidth="1"/>
    <col min="11009" max="11009" width="16.33203125" style="5" customWidth="1"/>
    <col min="11010" max="11010" width="17.6640625" style="5" customWidth="1"/>
    <col min="11011" max="11011" width="18.88671875" style="5" customWidth="1"/>
    <col min="11012" max="11012" width="17" style="5" customWidth="1"/>
    <col min="11013" max="11013" width="32.5546875" style="5" customWidth="1"/>
    <col min="11014" max="11014" width="13.33203125" style="5" bestFit="1" customWidth="1"/>
    <col min="11015" max="11015" width="15.6640625" style="5" customWidth="1"/>
    <col min="11016" max="11016" width="14" style="5" customWidth="1"/>
    <col min="11017" max="11017" width="17.109375" style="5" customWidth="1"/>
    <col min="11018" max="11263" width="9.109375" style="5"/>
    <col min="11264" max="11264" width="57.6640625" style="5" customWidth="1"/>
    <col min="11265" max="11265" width="16.33203125" style="5" customWidth="1"/>
    <col min="11266" max="11266" width="17.6640625" style="5" customWidth="1"/>
    <col min="11267" max="11267" width="18.88671875" style="5" customWidth="1"/>
    <col min="11268" max="11268" width="17" style="5" customWidth="1"/>
    <col min="11269" max="11269" width="32.5546875" style="5" customWidth="1"/>
    <col min="11270" max="11270" width="13.33203125" style="5" bestFit="1" customWidth="1"/>
    <col min="11271" max="11271" width="15.6640625" style="5" customWidth="1"/>
    <col min="11272" max="11272" width="14" style="5" customWidth="1"/>
    <col min="11273" max="11273" width="17.109375" style="5" customWidth="1"/>
    <col min="11274" max="11519" width="9.109375" style="5"/>
    <col min="11520" max="11520" width="57.6640625" style="5" customWidth="1"/>
    <col min="11521" max="11521" width="16.33203125" style="5" customWidth="1"/>
    <col min="11522" max="11522" width="17.6640625" style="5" customWidth="1"/>
    <col min="11523" max="11523" width="18.88671875" style="5" customWidth="1"/>
    <col min="11524" max="11524" width="17" style="5" customWidth="1"/>
    <col min="11525" max="11525" width="32.5546875" style="5" customWidth="1"/>
    <col min="11526" max="11526" width="13.33203125" style="5" bestFit="1" customWidth="1"/>
    <col min="11527" max="11527" width="15.6640625" style="5" customWidth="1"/>
    <col min="11528" max="11528" width="14" style="5" customWidth="1"/>
    <col min="11529" max="11529" width="17.109375" style="5" customWidth="1"/>
    <col min="11530" max="11775" width="9.109375" style="5"/>
    <col min="11776" max="11776" width="57.6640625" style="5" customWidth="1"/>
    <col min="11777" max="11777" width="16.33203125" style="5" customWidth="1"/>
    <col min="11778" max="11778" width="17.6640625" style="5" customWidth="1"/>
    <col min="11779" max="11779" width="18.88671875" style="5" customWidth="1"/>
    <col min="11780" max="11780" width="17" style="5" customWidth="1"/>
    <col min="11781" max="11781" width="32.5546875" style="5" customWidth="1"/>
    <col min="11782" max="11782" width="13.33203125" style="5" bestFit="1" customWidth="1"/>
    <col min="11783" max="11783" width="15.6640625" style="5" customWidth="1"/>
    <col min="11784" max="11784" width="14" style="5" customWidth="1"/>
    <col min="11785" max="11785" width="17.109375" style="5" customWidth="1"/>
    <col min="11786" max="12031" width="9.109375" style="5"/>
    <col min="12032" max="12032" width="57.6640625" style="5" customWidth="1"/>
    <col min="12033" max="12033" width="16.33203125" style="5" customWidth="1"/>
    <col min="12034" max="12034" width="17.6640625" style="5" customWidth="1"/>
    <col min="12035" max="12035" width="18.88671875" style="5" customWidth="1"/>
    <col min="12036" max="12036" width="17" style="5" customWidth="1"/>
    <col min="12037" max="12037" width="32.5546875" style="5" customWidth="1"/>
    <col min="12038" max="12038" width="13.33203125" style="5" bestFit="1" customWidth="1"/>
    <col min="12039" max="12039" width="15.6640625" style="5" customWidth="1"/>
    <col min="12040" max="12040" width="14" style="5" customWidth="1"/>
    <col min="12041" max="12041" width="17.109375" style="5" customWidth="1"/>
    <col min="12042" max="12287" width="9.109375" style="5"/>
    <col min="12288" max="12288" width="57.6640625" style="5" customWidth="1"/>
    <col min="12289" max="12289" width="16.33203125" style="5" customWidth="1"/>
    <col min="12290" max="12290" width="17.6640625" style="5" customWidth="1"/>
    <col min="12291" max="12291" width="18.88671875" style="5" customWidth="1"/>
    <col min="12292" max="12292" width="17" style="5" customWidth="1"/>
    <col min="12293" max="12293" width="32.5546875" style="5" customWidth="1"/>
    <col min="12294" max="12294" width="13.33203125" style="5" bestFit="1" customWidth="1"/>
    <col min="12295" max="12295" width="15.6640625" style="5" customWidth="1"/>
    <col min="12296" max="12296" width="14" style="5" customWidth="1"/>
    <col min="12297" max="12297" width="17.109375" style="5" customWidth="1"/>
    <col min="12298" max="12543" width="9.109375" style="5"/>
    <col min="12544" max="12544" width="57.6640625" style="5" customWidth="1"/>
    <col min="12545" max="12545" width="16.33203125" style="5" customWidth="1"/>
    <col min="12546" max="12546" width="17.6640625" style="5" customWidth="1"/>
    <col min="12547" max="12547" width="18.88671875" style="5" customWidth="1"/>
    <col min="12548" max="12548" width="17" style="5" customWidth="1"/>
    <col min="12549" max="12549" width="32.5546875" style="5" customWidth="1"/>
    <col min="12550" max="12550" width="13.33203125" style="5" bestFit="1" customWidth="1"/>
    <col min="12551" max="12551" width="15.6640625" style="5" customWidth="1"/>
    <col min="12552" max="12552" width="14" style="5" customWidth="1"/>
    <col min="12553" max="12553" width="17.109375" style="5" customWidth="1"/>
    <col min="12554" max="12799" width="9.109375" style="5"/>
    <col min="12800" max="12800" width="57.6640625" style="5" customWidth="1"/>
    <col min="12801" max="12801" width="16.33203125" style="5" customWidth="1"/>
    <col min="12802" max="12802" width="17.6640625" style="5" customWidth="1"/>
    <col min="12803" max="12803" width="18.88671875" style="5" customWidth="1"/>
    <col min="12804" max="12804" width="17" style="5" customWidth="1"/>
    <col min="12805" max="12805" width="32.5546875" style="5" customWidth="1"/>
    <col min="12806" max="12806" width="13.33203125" style="5" bestFit="1" customWidth="1"/>
    <col min="12807" max="12807" width="15.6640625" style="5" customWidth="1"/>
    <col min="12808" max="12808" width="14" style="5" customWidth="1"/>
    <col min="12809" max="12809" width="17.109375" style="5" customWidth="1"/>
    <col min="12810" max="13055" width="9.109375" style="5"/>
    <col min="13056" max="13056" width="57.6640625" style="5" customWidth="1"/>
    <col min="13057" max="13057" width="16.33203125" style="5" customWidth="1"/>
    <col min="13058" max="13058" width="17.6640625" style="5" customWidth="1"/>
    <col min="13059" max="13059" width="18.88671875" style="5" customWidth="1"/>
    <col min="13060" max="13060" width="17" style="5" customWidth="1"/>
    <col min="13061" max="13061" width="32.5546875" style="5" customWidth="1"/>
    <col min="13062" max="13062" width="13.33203125" style="5" bestFit="1" customWidth="1"/>
    <col min="13063" max="13063" width="15.6640625" style="5" customWidth="1"/>
    <col min="13064" max="13064" width="14" style="5" customWidth="1"/>
    <col min="13065" max="13065" width="17.109375" style="5" customWidth="1"/>
    <col min="13066" max="13311" width="9.109375" style="5"/>
    <col min="13312" max="13312" width="57.6640625" style="5" customWidth="1"/>
    <col min="13313" max="13313" width="16.33203125" style="5" customWidth="1"/>
    <col min="13314" max="13314" width="17.6640625" style="5" customWidth="1"/>
    <col min="13315" max="13315" width="18.88671875" style="5" customWidth="1"/>
    <col min="13316" max="13316" width="17" style="5" customWidth="1"/>
    <col min="13317" max="13317" width="32.5546875" style="5" customWidth="1"/>
    <col min="13318" max="13318" width="13.33203125" style="5" bestFit="1" customWidth="1"/>
    <col min="13319" max="13319" width="15.6640625" style="5" customWidth="1"/>
    <col min="13320" max="13320" width="14" style="5" customWidth="1"/>
    <col min="13321" max="13321" width="17.109375" style="5" customWidth="1"/>
    <col min="13322" max="13567" width="9.109375" style="5"/>
    <col min="13568" max="13568" width="57.6640625" style="5" customWidth="1"/>
    <col min="13569" max="13569" width="16.33203125" style="5" customWidth="1"/>
    <col min="13570" max="13570" width="17.6640625" style="5" customWidth="1"/>
    <col min="13571" max="13571" width="18.88671875" style="5" customWidth="1"/>
    <col min="13572" max="13572" width="17" style="5" customWidth="1"/>
    <col min="13573" max="13573" width="32.5546875" style="5" customWidth="1"/>
    <col min="13574" max="13574" width="13.33203125" style="5" bestFit="1" customWidth="1"/>
    <col min="13575" max="13575" width="15.6640625" style="5" customWidth="1"/>
    <col min="13576" max="13576" width="14" style="5" customWidth="1"/>
    <col min="13577" max="13577" width="17.109375" style="5" customWidth="1"/>
    <col min="13578" max="13823" width="9.109375" style="5"/>
    <col min="13824" max="13824" width="57.6640625" style="5" customWidth="1"/>
    <col min="13825" max="13825" width="16.33203125" style="5" customWidth="1"/>
    <col min="13826" max="13826" width="17.6640625" style="5" customWidth="1"/>
    <col min="13827" max="13827" width="18.88671875" style="5" customWidth="1"/>
    <col min="13828" max="13828" width="17" style="5" customWidth="1"/>
    <col min="13829" max="13829" width="32.5546875" style="5" customWidth="1"/>
    <col min="13830" max="13830" width="13.33203125" style="5" bestFit="1" customWidth="1"/>
    <col min="13831" max="13831" width="15.6640625" style="5" customWidth="1"/>
    <col min="13832" max="13832" width="14" style="5" customWidth="1"/>
    <col min="13833" max="13833" width="17.109375" style="5" customWidth="1"/>
    <col min="13834" max="14079" width="9.109375" style="5"/>
    <col min="14080" max="14080" width="57.6640625" style="5" customWidth="1"/>
    <col min="14081" max="14081" width="16.33203125" style="5" customWidth="1"/>
    <col min="14082" max="14082" width="17.6640625" style="5" customWidth="1"/>
    <col min="14083" max="14083" width="18.88671875" style="5" customWidth="1"/>
    <col min="14084" max="14084" width="17" style="5" customWidth="1"/>
    <col min="14085" max="14085" width="32.5546875" style="5" customWidth="1"/>
    <col min="14086" max="14086" width="13.33203125" style="5" bestFit="1" customWidth="1"/>
    <col min="14087" max="14087" width="15.6640625" style="5" customWidth="1"/>
    <col min="14088" max="14088" width="14" style="5" customWidth="1"/>
    <col min="14089" max="14089" width="17.109375" style="5" customWidth="1"/>
    <col min="14090" max="14335" width="9.109375" style="5"/>
    <col min="14336" max="14336" width="57.6640625" style="5" customWidth="1"/>
    <col min="14337" max="14337" width="16.33203125" style="5" customWidth="1"/>
    <col min="14338" max="14338" width="17.6640625" style="5" customWidth="1"/>
    <col min="14339" max="14339" width="18.88671875" style="5" customWidth="1"/>
    <col min="14340" max="14340" width="17" style="5" customWidth="1"/>
    <col min="14341" max="14341" width="32.5546875" style="5" customWidth="1"/>
    <col min="14342" max="14342" width="13.33203125" style="5" bestFit="1" customWidth="1"/>
    <col min="14343" max="14343" width="15.6640625" style="5" customWidth="1"/>
    <col min="14344" max="14344" width="14" style="5" customWidth="1"/>
    <col min="14345" max="14345" width="17.109375" style="5" customWidth="1"/>
    <col min="14346" max="14591" width="9.109375" style="5"/>
    <col min="14592" max="14592" width="57.6640625" style="5" customWidth="1"/>
    <col min="14593" max="14593" width="16.33203125" style="5" customWidth="1"/>
    <col min="14594" max="14594" width="17.6640625" style="5" customWidth="1"/>
    <col min="14595" max="14595" width="18.88671875" style="5" customWidth="1"/>
    <col min="14596" max="14596" width="17" style="5" customWidth="1"/>
    <col min="14597" max="14597" width="32.5546875" style="5" customWidth="1"/>
    <col min="14598" max="14598" width="13.33203125" style="5" bestFit="1" customWidth="1"/>
    <col min="14599" max="14599" width="15.6640625" style="5" customWidth="1"/>
    <col min="14600" max="14600" width="14" style="5" customWidth="1"/>
    <col min="14601" max="14601" width="17.109375" style="5" customWidth="1"/>
    <col min="14602" max="14847" width="9.109375" style="5"/>
    <col min="14848" max="14848" width="57.6640625" style="5" customWidth="1"/>
    <col min="14849" max="14849" width="16.33203125" style="5" customWidth="1"/>
    <col min="14850" max="14850" width="17.6640625" style="5" customWidth="1"/>
    <col min="14851" max="14851" width="18.88671875" style="5" customWidth="1"/>
    <col min="14852" max="14852" width="17" style="5" customWidth="1"/>
    <col min="14853" max="14853" width="32.5546875" style="5" customWidth="1"/>
    <col min="14854" max="14854" width="13.33203125" style="5" bestFit="1" customWidth="1"/>
    <col min="14855" max="14855" width="15.6640625" style="5" customWidth="1"/>
    <col min="14856" max="14856" width="14" style="5" customWidth="1"/>
    <col min="14857" max="14857" width="17.109375" style="5" customWidth="1"/>
    <col min="14858" max="15103" width="9.109375" style="5"/>
    <col min="15104" max="15104" width="57.6640625" style="5" customWidth="1"/>
    <col min="15105" max="15105" width="16.33203125" style="5" customWidth="1"/>
    <col min="15106" max="15106" width="17.6640625" style="5" customWidth="1"/>
    <col min="15107" max="15107" width="18.88671875" style="5" customWidth="1"/>
    <col min="15108" max="15108" width="17" style="5" customWidth="1"/>
    <col min="15109" max="15109" width="32.5546875" style="5" customWidth="1"/>
    <col min="15110" max="15110" width="13.33203125" style="5" bestFit="1" customWidth="1"/>
    <col min="15111" max="15111" width="15.6640625" style="5" customWidth="1"/>
    <col min="15112" max="15112" width="14" style="5" customWidth="1"/>
    <col min="15113" max="15113" width="17.109375" style="5" customWidth="1"/>
    <col min="15114" max="15359" width="9.109375" style="5"/>
    <col min="15360" max="15360" width="57.6640625" style="5" customWidth="1"/>
    <col min="15361" max="15361" width="16.33203125" style="5" customWidth="1"/>
    <col min="15362" max="15362" width="17.6640625" style="5" customWidth="1"/>
    <col min="15363" max="15363" width="18.88671875" style="5" customWidth="1"/>
    <col min="15364" max="15364" width="17" style="5" customWidth="1"/>
    <col min="15365" max="15365" width="32.5546875" style="5" customWidth="1"/>
    <col min="15366" max="15366" width="13.33203125" style="5" bestFit="1" customWidth="1"/>
    <col min="15367" max="15367" width="15.6640625" style="5" customWidth="1"/>
    <col min="15368" max="15368" width="14" style="5" customWidth="1"/>
    <col min="15369" max="15369" width="17.109375" style="5" customWidth="1"/>
    <col min="15370" max="15615" width="9.109375" style="5"/>
    <col min="15616" max="15616" width="57.6640625" style="5" customWidth="1"/>
    <col min="15617" max="15617" width="16.33203125" style="5" customWidth="1"/>
    <col min="15618" max="15618" width="17.6640625" style="5" customWidth="1"/>
    <col min="15619" max="15619" width="18.88671875" style="5" customWidth="1"/>
    <col min="15620" max="15620" width="17" style="5" customWidth="1"/>
    <col min="15621" max="15621" width="32.5546875" style="5" customWidth="1"/>
    <col min="15622" max="15622" width="13.33203125" style="5" bestFit="1" customWidth="1"/>
    <col min="15623" max="15623" width="15.6640625" style="5" customWidth="1"/>
    <col min="15624" max="15624" width="14" style="5" customWidth="1"/>
    <col min="15625" max="15625" width="17.109375" style="5" customWidth="1"/>
    <col min="15626" max="15871" width="9.109375" style="5"/>
    <col min="15872" max="15872" width="57.6640625" style="5" customWidth="1"/>
    <col min="15873" max="15873" width="16.33203125" style="5" customWidth="1"/>
    <col min="15874" max="15874" width="17.6640625" style="5" customWidth="1"/>
    <col min="15875" max="15875" width="18.88671875" style="5" customWidth="1"/>
    <col min="15876" max="15876" width="17" style="5" customWidth="1"/>
    <col min="15877" max="15877" width="32.5546875" style="5" customWidth="1"/>
    <col min="15878" max="15878" width="13.33203125" style="5" bestFit="1" customWidth="1"/>
    <col min="15879" max="15879" width="15.6640625" style="5" customWidth="1"/>
    <col min="15880" max="15880" width="14" style="5" customWidth="1"/>
    <col min="15881" max="15881" width="17.109375" style="5" customWidth="1"/>
    <col min="15882" max="16127" width="9.109375" style="5"/>
    <col min="16128" max="16128" width="57.6640625" style="5" customWidth="1"/>
    <col min="16129" max="16129" width="16.33203125" style="5" customWidth="1"/>
    <col min="16130" max="16130" width="17.6640625" style="5" customWidth="1"/>
    <col min="16131" max="16131" width="18.88671875" style="5" customWidth="1"/>
    <col min="16132" max="16132" width="17" style="5" customWidth="1"/>
    <col min="16133" max="16133" width="32.5546875" style="5" customWidth="1"/>
    <col min="16134" max="16134" width="13.33203125" style="5" bestFit="1" customWidth="1"/>
    <col min="16135" max="16135" width="15.6640625" style="5" customWidth="1"/>
    <col min="16136" max="16136" width="14" style="5" customWidth="1"/>
    <col min="16137" max="16137" width="17.109375" style="5" customWidth="1"/>
    <col min="16138" max="16384" width="9.109375" style="5"/>
  </cols>
  <sheetData>
    <row r="1" spans="1:4" ht="20.25" customHeight="1" x14ac:dyDescent="0.3">
      <c r="A1" s="1" t="s">
        <v>0</v>
      </c>
      <c r="B1" s="2" t="s">
        <v>1</v>
      </c>
      <c r="C1" s="3"/>
      <c r="D1" s="4"/>
    </row>
    <row r="2" spans="1:4" ht="15.75" customHeight="1" x14ac:dyDescent="0.25">
      <c r="A2" s="1" t="s">
        <v>2</v>
      </c>
      <c r="B2" s="6"/>
      <c r="C2" s="6"/>
      <c r="D2" s="4"/>
    </row>
    <row r="3" spans="1:4" ht="15.6" x14ac:dyDescent="0.3">
      <c r="A3" s="1" t="s">
        <v>3</v>
      </c>
      <c r="B3" s="7" t="s">
        <v>4</v>
      </c>
      <c r="C3" s="8"/>
      <c r="D3" s="4"/>
    </row>
    <row r="4" spans="1:4" ht="15.6" x14ac:dyDescent="0.3">
      <c r="A4" s="1" t="s">
        <v>5</v>
      </c>
      <c r="B4" s="281" t="s">
        <v>6</v>
      </c>
      <c r="C4" s="281"/>
      <c r="D4" s="4"/>
    </row>
    <row r="5" spans="1:4" ht="15.6" x14ac:dyDescent="0.3">
      <c r="A5" s="1" t="s">
        <v>7</v>
      </c>
      <c r="B5" s="7" t="s">
        <v>8</v>
      </c>
      <c r="C5" s="8"/>
      <c r="D5" s="4"/>
    </row>
    <row r="6" spans="1:4" ht="18" customHeight="1" x14ac:dyDescent="0.25">
      <c r="A6" s="1" t="s">
        <v>9</v>
      </c>
      <c r="B6" s="9" t="s">
        <v>10</v>
      </c>
      <c r="C6" s="8"/>
      <c r="D6" s="4"/>
    </row>
    <row r="7" spans="1:4" ht="18" customHeight="1" x14ac:dyDescent="0.3">
      <c r="A7" s="1" t="s">
        <v>11</v>
      </c>
      <c r="B7" s="281" t="s">
        <v>12</v>
      </c>
      <c r="C7" s="281"/>
      <c r="D7" s="4"/>
    </row>
    <row r="8" spans="1:4" ht="12" customHeight="1" x14ac:dyDescent="0.25">
      <c r="A8" s="10"/>
      <c r="B8" s="282" t="s">
        <v>13</v>
      </c>
      <c r="C8" s="282"/>
      <c r="D8" s="4"/>
    </row>
    <row r="9" spans="1:4" ht="16.5" customHeight="1" x14ac:dyDescent="0.3">
      <c r="A9" s="11" t="s">
        <v>14</v>
      </c>
      <c r="B9" s="283" t="s">
        <v>15</v>
      </c>
      <c r="C9" s="283"/>
      <c r="D9" s="4"/>
    </row>
    <row r="10" spans="1:4" x14ac:dyDescent="0.25">
      <c r="A10" s="10"/>
      <c r="D10" s="4"/>
    </row>
    <row r="11" spans="1:4" ht="27.75" customHeight="1" x14ac:dyDescent="0.3">
      <c r="A11" s="269" t="s">
        <v>16</v>
      </c>
      <c r="B11" s="269"/>
      <c r="C11" s="269"/>
      <c r="D11" s="4"/>
    </row>
    <row r="12" spans="1:4" ht="27.75" customHeight="1" x14ac:dyDescent="0.3">
      <c r="A12" s="270" t="s">
        <v>366</v>
      </c>
      <c r="B12" s="270"/>
      <c r="C12" s="270"/>
      <c r="D12" s="4"/>
    </row>
    <row r="13" spans="1:4" ht="15.75" customHeight="1" x14ac:dyDescent="0.3">
      <c r="A13" s="13"/>
      <c r="D13" s="4"/>
    </row>
    <row r="14" spans="1:4" s="17" customFormat="1" ht="31.5" customHeight="1" x14ac:dyDescent="0.3">
      <c r="A14" s="14" t="s">
        <v>17</v>
      </c>
      <c r="B14" s="15" t="s">
        <v>18</v>
      </c>
      <c r="C14" s="16" t="s">
        <v>19</v>
      </c>
      <c r="D14" s="4"/>
    </row>
    <row r="15" spans="1:4" x14ac:dyDescent="0.25">
      <c r="A15" s="18" t="s">
        <v>20</v>
      </c>
      <c r="B15" s="19"/>
      <c r="C15" s="20"/>
      <c r="D15" s="5"/>
    </row>
    <row r="16" spans="1:4" x14ac:dyDescent="0.25">
      <c r="A16" s="21" t="s">
        <v>21</v>
      </c>
      <c r="B16" s="22" t="s">
        <v>22</v>
      </c>
      <c r="C16" s="162" t="e">
        <f>#REF!</f>
        <v>#REF!</v>
      </c>
      <c r="D16" s="5"/>
    </row>
    <row r="17" spans="1:6" ht="12.75" customHeight="1" x14ac:dyDescent="0.25">
      <c r="A17" s="21" t="s">
        <v>23</v>
      </c>
      <c r="B17" s="25" t="s">
        <v>24</v>
      </c>
      <c r="C17" s="24"/>
      <c r="D17" s="5"/>
    </row>
    <row r="18" spans="1:6" ht="12.75" customHeight="1" x14ac:dyDescent="0.25">
      <c r="A18" s="21" t="s">
        <v>25</v>
      </c>
      <c r="B18" s="25" t="s">
        <v>26</v>
      </c>
      <c r="C18" s="24"/>
      <c r="D18" s="5"/>
    </row>
    <row r="19" spans="1:6" ht="26.4" x14ac:dyDescent="0.25">
      <c r="A19" s="21" t="s">
        <v>27</v>
      </c>
      <c r="B19" s="26" t="s">
        <v>28</v>
      </c>
      <c r="C19" s="27"/>
    </row>
    <row r="20" spans="1:6" ht="14.25" customHeight="1" x14ac:dyDescent="0.25">
      <c r="A20" s="21" t="s">
        <v>29</v>
      </c>
      <c r="B20" s="26" t="s">
        <v>30</v>
      </c>
      <c r="C20" s="27"/>
    </row>
    <row r="21" spans="1:6" ht="14.4" x14ac:dyDescent="0.3">
      <c r="A21" s="21" t="s">
        <v>31</v>
      </c>
      <c r="B21" s="25" t="s">
        <v>32</v>
      </c>
      <c r="C21" s="163" t="e">
        <f>#REF!+#REF!+#REF!</f>
        <v>#REF!</v>
      </c>
      <c r="D21" s="28" t="s">
        <v>367</v>
      </c>
      <c r="F21" s="29"/>
    </row>
    <row r="22" spans="1:6" ht="27" customHeight="1" x14ac:dyDescent="0.3">
      <c r="A22" s="21" t="s">
        <v>33</v>
      </c>
      <c r="B22" s="22" t="s">
        <v>34</v>
      </c>
      <c r="C22" s="164" t="e">
        <f>#REF!</f>
        <v>#REF!</v>
      </c>
      <c r="D22" s="170" t="s">
        <v>368</v>
      </c>
    </row>
    <row r="23" spans="1:6" ht="15.75" customHeight="1" x14ac:dyDescent="0.25">
      <c r="A23" s="21" t="s">
        <v>35</v>
      </c>
      <c r="B23" s="22" t="s">
        <v>36</v>
      </c>
      <c r="C23" s="167" t="e">
        <f>#REF!</f>
        <v>#REF!</v>
      </c>
      <c r="D23" s="5"/>
    </row>
    <row r="24" spans="1:6" x14ac:dyDescent="0.25">
      <c r="A24" s="21" t="s">
        <v>37</v>
      </c>
      <c r="B24" s="22" t="s">
        <v>38</v>
      </c>
      <c r="C24" s="168" t="e">
        <f>#REF!</f>
        <v>#REF!</v>
      </c>
      <c r="D24" s="5"/>
    </row>
    <row r="25" spans="1:6" ht="15.75" customHeight="1" x14ac:dyDescent="0.3">
      <c r="A25" s="21" t="s">
        <v>39</v>
      </c>
      <c r="B25" s="22" t="s">
        <v>40</v>
      </c>
      <c r="C25" s="169" t="e">
        <f>#REF!+#REF!+#REF!+#REF!</f>
        <v>#REF!</v>
      </c>
      <c r="D25" s="28" t="s">
        <v>369</v>
      </c>
    </row>
    <row r="26" spans="1:6" x14ac:dyDescent="0.25">
      <c r="A26" s="18" t="s">
        <v>41</v>
      </c>
      <c r="B26" s="30" t="s">
        <v>42</v>
      </c>
      <c r="C26" s="31" t="e">
        <f>SUM(C16:C25)</f>
        <v>#REF!</v>
      </c>
      <c r="D26" s="32"/>
    </row>
    <row r="27" spans="1:6" ht="27.75" customHeight="1" x14ac:dyDescent="0.25">
      <c r="A27" s="33" t="s">
        <v>43</v>
      </c>
      <c r="B27" s="22" t="s">
        <v>44</v>
      </c>
      <c r="C27" s="23" t="e">
        <f>#REF!</f>
        <v>#REF!</v>
      </c>
      <c r="D27" s="5"/>
    </row>
    <row r="28" spans="1:6" ht="13.5" customHeight="1" x14ac:dyDescent="0.25">
      <c r="A28" s="18" t="s">
        <v>45</v>
      </c>
      <c r="B28" s="30"/>
      <c r="C28" s="34"/>
      <c r="D28" s="5"/>
    </row>
    <row r="29" spans="1:6" x14ac:dyDescent="0.25">
      <c r="A29" s="21" t="s">
        <v>23</v>
      </c>
      <c r="B29" s="25" t="s">
        <v>46</v>
      </c>
      <c r="C29" s="24"/>
      <c r="D29" s="5"/>
    </row>
    <row r="30" spans="1:6" x14ac:dyDescent="0.25">
      <c r="A30" s="21" t="s">
        <v>25</v>
      </c>
      <c r="B30" s="25" t="s">
        <v>47</v>
      </c>
      <c r="C30" s="24"/>
      <c r="D30" s="5"/>
    </row>
    <row r="31" spans="1:6" ht="26.4" x14ac:dyDescent="0.25">
      <c r="A31" s="21" t="s">
        <v>27</v>
      </c>
      <c r="B31" s="25" t="s">
        <v>48</v>
      </c>
      <c r="C31" s="24"/>
      <c r="D31" s="5"/>
    </row>
    <row r="32" spans="1:6" x14ac:dyDescent="0.25">
      <c r="A32" s="21" t="s">
        <v>29</v>
      </c>
      <c r="B32" s="25" t="s">
        <v>49</v>
      </c>
      <c r="C32" s="171" t="e">
        <f>#REF!</f>
        <v>#REF!</v>
      </c>
      <c r="D32" s="5"/>
    </row>
    <row r="33" spans="1:4" ht="15" customHeight="1" x14ac:dyDescent="0.3">
      <c r="A33" s="21" t="s">
        <v>50</v>
      </c>
      <c r="B33" s="22" t="s">
        <v>51</v>
      </c>
      <c r="C33" s="172" t="e">
        <f>#REF!+#REF!+#REF!+#REF!+#REF!</f>
        <v>#REF!</v>
      </c>
      <c r="D33" s="28" t="s">
        <v>370</v>
      </c>
    </row>
    <row r="34" spans="1:4" ht="15" customHeight="1" x14ac:dyDescent="0.25">
      <c r="A34" s="21" t="s">
        <v>52</v>
      </c>
      <c r="B34" s="22" t="s">
        <v>53</v>
      </c>
      <c r="C34" s="24"/>
      <c r="D34" s="5"/>
    </row>
    <row r="35" spans="1:4" x14ac:dyDescent="0.25">
      <c r="A35" s="21" t="s">
        <v>54</v>
      </c>
      <c r="B35" s="22" t="s">
        <v>55</v>
      </c>
      <c r="C35" s="24"/>
      <c r="D35" s="5"/>
    </row>
    <row r="36" spans="1:4" x14ac:dyDescent="0.25">
      <c r="A36" s="21" t="s">
        <v>56</v>
      </c>
      <c r="B36" s="22" t="s">
        <v>57</v>
      </c>
      <c r="C36" s="24"/>
      <c r="D36" s="5"/>
    </row>
    <row r="37" spans="1:4" ht="15.75" customHeight="1" x14ac:dyDescent="0.25">
      <c r="A37" s="21" t="s">
        <v>58</v>
      </c>
      <c r="B37" s="22" t="s">
        <v>59</v>
      </c>
      <c r="C37" s="173" t="e">
        <f>#REF!</f>
        <v>#REF!</v>
      </c>
      <c r="D37" s="5"/>
    </row>
    <row r="38" spans="1:4" ht="15.75" customHeight="1" x14ac:dyDescent="0.25">
      <c r="A38" s="21" t="s">
        <v>60</v>
      </c>
      <c r="B38" s="22" t="s">
        <v>61</v>
      </c>
      <c r="C38" s="24"/>
      <c r="D38" s="5"/>
    </row>
    <row r="39" spans="1:4" ht="15.75" customHeight="1" x14ac:dyDescent="0.25">
      <c r="A39" s="21" t="s">
        <v>62</v>
      </c>
      <c r="B39" s="22" t="s">
        <v>63</v>
      </c>
      <c r="C39" s="175" t="e">
        <f>#REF!</f>
        <v>#REF!</v>
      </c>
      <c r="D39" s="5"/>
    </row>
    <row r="40" spans="1:4" ht="14.25" customHeight="1" x14ac:dyDescent="0.25">
      <c r="A40" s="21" t="s">
        <v>64</v>
      </c>
      <c r="B40" s="22" t="s">
        <v>65</v>
      </c>
      <c r="C40" s="176" t="e">
        <f>#REF!</f>
        <v>#REF!</v>
      </c>
      <c r="D40" s="5"/>
    </row>
    <row r="41" spans="1:4" x14ac:dyDescent="0.25">
      <c r="A41" s="21" t="s">
        <v>66</v>
      </c>
      <c r="B41" s="22" t="s">
        <v>67</v>
      </c>
      <c r="C41" s="24">
        <f>'[1]Ф-1'!D17</f>
        <v>0</v>
      </c>
      <c r="D41" s="5"/>
    </row>
    <row r="42" spans="1:4" x14ac:dyDescent="0.25">
      <c r="A42" s="21" t="s">
        <v>68</v>
      </c>
      <c r="B42" s="22" t="s">
        <v>69</v>
      </c>
      <c r="C42" s="24"/>
      <c r="D42" s="5"/>
    </row>
    <row r="43" spans="1:4" ht="27.75" customHeight="1" x14ac:dyDescent="0.25">
      <c r="A43" s="18" t="s">
        <v>70</v>
      </c>
      <c r="B43" s="30" t="s">
        <v>71</v>
      </c>
      <c r="C43" s="31" t="e">
        <f>SUM(C29:C42)</f>
        <v>#REF!</v>
      </c>
      <c r="D43" s="32"/>
    </row>
    <row r="44" spans="1:4" ht="13.8" x14ac:dyDescent="0.25">
      <c r="A44" s="35" t="s">
        <v>72</v>
      </c>
      <c r="B44" s="36"/>
      <c r="C44" s="37" t="e">
        <f>C26+C27+C43</f>
        <v>#REF!</v>
      </c>
      <c r="D44" s="38"/>
    </row>
    <row r="47" spans="1:4" ht="46.8" x14ac:dyDescent="0.3">
      <c r="A47" s="14" t="s">
        <v>73</v>
      </c>
      <c r="B47" s="15" t="s">
        <v>18</v>
      </c>
      <c r="C47" s="16" t="s">
        <v>19</v>
      </c>
      <c r="D47" s="5"/>
    </row>
    <row r="48" spans="1:4" x14ac:dyDescent="0.25">
      <c r="A48" s="18" t="s">
        <v>74</v>
      </c>
      <c r="B48" s="30"/>
      <c r="C48" s="24"/>
      <c r="D48" s="5"/>
    </row>
    <row r="49" spans="1:5" ht="14.25" customHeight="1" x14ac:dyDescent="0.25">
      <c r="A49" s="21" t="s">
        <v>75</v>
      </c>
      <c r="B49" s="22" t="s">
        <v>76</v>
      </c>
      <c r="C49" s="177" t="e">
        <f>#REF!+#REF!</f>
        <v>#REF!</v>
      </c>
      <c r="D49" s="5"/>
    </row>
    <row r="50" spans="1:5" x14ac:dyDescent="0.25">
      <c r="A50" s="21" t="s">
        <v>25</v>
      </c>
      <c r="B50" s="22" t="s">
        <v>77</v>
      </c>
      <c r="C50" s="24"/>
      <c r="D50" s="5"/>
    </row>
    <row r="51" spans="1:5" ht="14.4" x14ac:dyDescent="0.3">
      <c r="A51" s="39" t="s">
        <v>78</v>
      </c>
      <c r="B51" s="40">
        <v>212</v>
      </c>
      <c r="C51" s="41">
        <v>682618</v>
      </c>
      <c r="D51" s="28" t="s">
        <v>371</v>
      </c>
    </row>
    <row r="52" spans="1:5" ht="28.5" customHeight="1" x14ac:dyDescent="0.3">
      <c r="A52" s="21" t="s">
        <v>79</v>
      </c>
      <c r="B52" s="22" t="s">
        <v>80</v>
      </c>
      <c r="C52" s="165" t="e">
        <f>#REF!</f>
        <v>#REF!</v>
      </c>
      <c r="D52" s="170" t="s">
        <v>372</v>
      </c>
    </row>
    <row r="53" spans="1:5" ht="14.25" customHeight="1" x14ac:dyDescent="0.25">
      <c r="A53" s="21" t="s">
        <v>81</v>
      </c>
      <c r="B53" s="22" t="s">
        <v>82</v>
      </c>
      <c r="C53" s="174" t="e">
        <f>#REF!</f>
        <v>#REF!</v>
      </c>
      <c r="D53" s="5"/>
    </row>
    <row r="54" spans="1:5" x14ac:dyDescent="0.25">
      <c r="A54" s="21" t="s">
        <v>83</v>
      </c>
      <c r="B54" s="22" t="s">
        <v>84</v>
      </c>
      <c r="C54" s="24"/>
      <c r="D54" s="5"/>
    </row>
    <row r="55" spans="1:5" x14ac:dyDescent="0.25">
      <c r="A55" s="21" t="s">
        <v>85</v>
      </c>
      <c r="B55" s="22" t="s">
        <v>86</v>
      </c>
      <c r="C55" s="178" t="e">
        <f>#REF!</f>
        <v>#REF!</v>
      </c>
      <c r="D55" s="5"/>
    </row>
    <row r="56" spans="1:5" ht="12.75" customHeight="1" x14ac:dyDescent="0.25">
      <c r="A56" s="21" t="s">
        <v>87</v>
      </c>
      <c r="B56" s="22" t="s">
        <v>88</v>
      </c>
      <c r="C56" s="179" t="e">
        <f>#REF!+#REF!+#REF!-C51</f>
        <v>#REF!</v>
      </c>
      <c r="D56" s="278" t="s">
        <v>373</v>
      </c>
      <c r="E56" s="279"/>
    </row>
    <row r="57" spans="1:5" ht="50.25" customHeight="1" x14ac:dyDescent="0.25">
      <c r="A57" s="18" t="s">
        <v>89</v>
      </c>
      <c r="B57" s="30" t="s">
        <v>90</v>
      </c>
      <c r="C57" s="31" t="e">
        <f>SUM(C49:C56)</f>
        <v>#REF!</v>
      </c>
      <c r="D57" s="280"/>
      <c r="E57" s="279"/>
    </row>
    <row r="58" spans="1:5" ht="27.75" customHeight="1" x14ac:dyDescent="0.25">
      <c r="A58" s="18" t="s">
        <v>91</v>
      </c>
      <c r="B58" s="22" t="s">
        <v>92</v>
      </c>
      <c r="C58" s="24"/>
      <c r="D58" s="5"/>
    </row>
    <row r="59" spans="1:5" ht="15" customHeight="1" x14ac:dyDescent="0.25">
      <c r="A59" s="18" t="s">
        <v>93</v>
      </c>
      <c r="B59" s="30"/>
      <c r="C59" s="42"/>
      <c r="D59" s="5"/>
    </row>
    <row r="60" spans="1:5" x14ac:dyDescent="0.25">
      <c r="A60" s="21" t="s">
        <v>75</v>
      </c>
      <c r="B60" s="22" t="s">
        <v>94</v>
      </c>
      <c r="C60" s="180" t="e">
        <f>#REF!+#REF!</f>
        <v>#REF!</v>
      </c>
      <c r="D60" s="5"/>
    </row>
    <row r="61" spans="1:5" x14ac:dyDescent="0.25">
      <c r="A61" s="21" t="s">
        <v>25</v>
      </c>
      <c r="B61" s="22" t="s">
        <v>95</v>
      </c>
      <c r="C61" s="24"/>
      <c r="D61" s="5"/>
    </row>
    <row r="62" spans="1:5" x14ac:dyDescent="0.25">
      <c r="A62" s="21" t="s">
        <v>96</v>
      </c>
      <c r="B62" s="43" t="s">
        <v>97</v>
      </c>
      <c r="C62" s="182" t="e">
        <f>#REF!</f>
        <v>#REF!</v>
      </c>
      <c r="D62" s="5"/>
    </row>
    <row r="63" spans="1:5" ht="26.4" x14ac:dyDescent="0.25">
      <c r="A63" s="21" t="s">
        <v>98</v>
      </c>
      <c r="B63" s="43" t="s">
        <v>99</v>
      </c>
      <c r="C63" s="24"/>
      <c r="D63" s="5"/>
    </row>
    <row r="64" spans="1:5" x14ac:dyDescent="0.25">
      <c r="A64" s="21" t="s">
        <v>100</v>
      </c>
      <c r="B64" s="22" t="s">
        <v>101</v>
      </c>
      <c r="C64" s="167" t="e">
        <f>#REF!</f>
        <v>#REF!</v>
      </c>
      <c r="D64" s="5"/>
    </row>
    <row r="65" spans="1:4" x14ac:dyDescent="0.25">
      <c r="A65" s="21" t="s">
        <v>102</v>
      </c>
      <c r="B65" s="22" t="s">
        <v>103</v>
      </c>
      <c r="C65" s="166" t="e">
        <f>#REF!</f>
        <v>#REF!</v>
      </c>
      <c r="D65" s="5"/>
    </row>
    <row r="66" spans="1:4" x14ac:dyDescent="0.25">
      <c r="A66" s="21" t="s">
        <v>104</v>
      </c>
      <c r="B66" s="22" t="s">
        <v>105</v>
      </c>
      <c r="C66" s="181" t="e">
        <f>#REF!</f>
        <v>#REF!</v>
      </c>
      <c r="D66" s="5"/>
    </row>
    <row r="67" spans="1:4" ht="26.4" x14ac:dyDescent="0.25">
      <c r="A67" s="18" t="s">
        <v>106</v>
      </c>
      <c r="B67" s="30" t="s">
        <v>107</v>
      </c>
      <c r="C67" s="31" t="e">
        <f>SUM(C58:C66)</f>
        <v>#REF!</v>
      </c>
      <c r="D67" s="12"/>
    </row>
    <row r="68" spans="1:4" x14ac:dyDescent="0.25">
      <c r="A68" s="18" t="s">
        <v>108</v>
      </c>
      <c r="B68" s="30"/>
      <c r="C68" s="24"/>
      <c r="D68" s="5"/>
    </row>
    <row r="69" spans="1:4" x14ac:dyDescent="0.25">
      <c r="A69" s="39" t="s">
        <v>109</v>
      </c>
      <c r="B69" s="22" t="s">
        <v>110</v>
      </c>
      <c r="C69" s="24" t="e">
        <f>#REF!</f>
        <v>#REF!</v>
      </c>
      <c r="D69" s="5"/>
    </row>
    <row r="70" spans="1:4" x14ac:dyDescent="0.25">
      <c r="A70" s="39" t="s">
        <v>111</v>
      </c>
      <c r="B70" s="44" t="s">
        <v>112</v>
      </c>
      <c r="C70" s="24" t="e">
        <f>#REF!</f>
        <v>#REF!</v>
      </c>
      <c r="D70" s="5"/>
    </row>
    <row r="71" spans="1:4" x14ac:dyDescent="0.25">
      <c r="A71" s="39" t="s">
        <v>113</v>
      </c>
      <c r="B71" s="44" t="s">
        <v>114</v>
      </c>
      <c r="C71" s="24"/>
      <c r="D71" s="5"/>
    </row>
    <row r="72" spans="1:4" x14ac:dyDescent="0.25">
      <c r="A72" s="39" t="s">
        <v>115</v>
      </c>
      <c r="B72" s="44" t="s">
        <v>116</v>
      </c>
      <c r="C72" s="24" t="e">
        <f>#REF!</f>
        <v>#REF!</v>
      </c>
      <c r="D72" s="5"/>
    </row>
    <row r="73" spans="1:4" x14ac:dyDescent="0.25">
      <c r="A73" s="39" t="s">
        <v>117</v>
      </c>
      <c r="B73" s="30" t="s">
        <v>118</v>
      </c>
      <c r="C73" s="24" t="e">
        <f>#REF!</f>
        <v>#REF!</v>
      </c>
      <c r="D73" s="5"/>
    </row>
    <row r="74" spans="1:4" ht="31.5" customHeight="1" x14ac:dyDescent="0.25">
      <c r="A74" s="18" t="s">
        <v>119</v>
      </c>
      <c r="B74" s="30" t="s">
        <v>120</v>
      </c>
      <c r="C74" s="31" t="e">
        <f>SUM(C69:C73)</f>
        <v>#REF!</v>
      </c>
      <c r="D74" s="5"/>
    </row>
    <row r="75" spans="1:4" ht="21" customHeight="1" x14ac:dyDescent="0.25">
      <c r="A75" s="45" t="s">
        <v>121</v>
      </c>
      <c r="B75" s="30" t="s">
        <v>122</v>
      </c>
      <c r="C75" s="42"/>
      <c r="D75" s="5"/>
    </row>
    <row r="76" spans="1:4" x14ac:dyDescent="0.25">
      <c r="A76" s="18" t="s">
        <v>123</v>
      </c>
      <c r="B76" s="30" t="s">
        <v>124</v>
      </c>
      <c r="C76" s="46" t="e">
        <f>C74+C75</f>
        <v>#REF!</v>
      </c>
      <c r="D76" s="12"/>
    </row>
    <row r="77" spans="1:4" ht="13.8" x14ac:dyDescent="0.25">
      <c r="A77" s="18" t="s">
        <v>125</v>
      </c>
      <c r="B77" s="30"/>
      <c r="C77" s="47" t="e">
        <f>C57+C58+C67+C76</f>
        <v>#REF!</v>
      </c>
      <c r="D77" s="5"/>
    </row>
    <row r="79" spans="1:4" s="48" customFormat="1" x14ac:dyDescent="0.25">
      <c r="C79" s="49">
        <v>3235957271</v>
      </c>
      <c r="D79" s="50">
        <v>2693568959</v>
      </c>
    </row>
    <row r="80" spans="1:4" s="48" customFormat="1" ht="22.5" customHeight="1" x14ac:dyDescent="0.25">
      <c r="C80" s="49"/>
      <c r="D80" s="50"/>
    </row>
    <row r="81" spans="1:15" s="52" customFormat="1" ht="25.5" customHeight="1" x14ac:dyDescent="0.3">
      <c r="A81" s="51" t="s">
        <v>126</v>
      </c>
      <c r="D81" s="54"/>
      <c r="E81" s="54"/>
      <c r="F81" s="54"/>
      <c r="J81" s="55"/>
      <c r="K81" s="56"/>
      <c r="L81" s="57"/>
      <c r="M81" s="54"/>
      <c r="N81" s="58"/>
      <c r="O81" s="58"/>
    </row>
    <row r="82" spans="1:15" s="52" customFormat="1" ht="17.399999999999999" x14ac:dyDescent="0.3">
      <c r="A82" s="51"/>
      <c r="B82" s="59"/>
      <c r="C82" s="53"/>
      <c r="D82" s="54"/>
      <c r="E82" s="57"/>
      <c r="F82" s="60"/>
      <c r="J82" s="55"/>
      <c r="K82" s="56"/>
      <c r="L82" s="57"/>
      <c r="M82" s="54"/>
      <c r="N82" s="58"/>
      <c r="O82" s="58"/>
    </row>
    <row r="83" spans="1:15" s="52" customFormat="1" ht="17.399999999999999" x14ac:dyDescent="0.3">
      <c r="A83" s="51"/>
      <c r="B83" s="59"/>
      <c r="C83" s="53"/>
      <c r="D83" s="54"/>
      <c r="E83" s="54"/>
      <c r="F83" s="54"/>
      <c r="J83" s="55"/>
      <c r="K83" s="56"/>
      <c r="L83" s="57"/>
      <c r="M83" s="54"/>
    </row>
    <row r="84" spans="1:15" ht="17.399999999999999" x14ac:dyDescent="0.3">
      <c r="A84" s="51" t="s">
        <v>127</v>
      </c>
      <c r="B84" s="59"/>
    </row>
    <row r="85" spans="1:15" x14ac:dyDescent="0.25">
      <c r="A85" s="61"/>
      <c r="B85" s="62"/>
    </row>
    <row r="86" spans="1:15" ht="18.75" customHeight="1" x14ac:dyDescent="0.3">
      <c r="A86" s="63" t="s">
        <v>128</v>
      </c>
      <c r="B86" s="62"/>
    </row>
    <row r="87" spans="1:15" x14ac:dyDescent="0.25">
      <c r="A87" s="61"/>
      <c r="B87" s="64"/>
    </row>
    <row r="88" spans="1:15" x14ac:dyDescent="0.25">
      <c r="A88" s="61"/>
      <c r="B88" s="64"/>
    </row>
    <row r="89" spans="1:15" ht="15.6" x14ac:dyDescent="0.3">
      <c r="A89" s="1" t="s">
        <v>0</v>
      </c>
      <c r="B89" s="65" t="s">
        <v>1</v>
      </c>
      <c r="C89" s="3"/>
    </row>
    <row r="90" spans="1:15" x14ac:dyDescent="0.25">
      <c r="A90" s="66"/>
      <c r="B90" s="67"/>
      <c r="D90" s="68"/>
    </row>
    <row r="91" spans="1:15" x14ac:dyDescent="0.25">
      <c r="A91" s="269" t="s">
        <v>129</v>
      </c>
      <c r="B91" s="269"/>
      <c r="C91" s="269"/>
      <c r="D91" s="68"/>
    </row>
    <row r="92" spans="1:15" x14ac:dyDescent="0.25">
      <c r="A92" s="269"/>
      <c r="B92" s="269"/>
      <c r="C92" s="269"/>
    </row>
    <row r="93" spans="1:15" ht="17.399999999999999" x14ac:dyDescent="0.3">
      <c r="A93" s="270" t="s">
        <v>130</v>
      </c>
      <c r="B93" s="270"/>
      <c r="C93" s="270"/>
    </row>
    <row r="94" spans="1:15" x14ac:dyDescent="0.25">
      <c r="A94" s="69"/>
      <c r="B94" s="70"/>
      <c r="C94" s="71"/>
    </row>
    <row r="95" spans="1:15" ht="24" x14ac:dyDescent="0.25">
      <c r="A95" s="72" t="s">
        <v>131</v>
      </c>
      <c r="B95" s="73" t="s">
        <v>18</v>
      </c>
      <c r="C95" s="74" t="s">
        <v>132</v>
      </c>
    </row>
    <row r="96" spans="1:15" x14ac:dyDescent="0.25">
      <c r="A96" s="76" t="s">
        <v>133</v>
      </c>
      <c r="B96" s="77" t="s">
        <v>22</v>
      </c>
      <c r="C96" s="78">
        <f>'[1]Ф-1'!D64</f>
        <v>8544757</v>
      </c>
      <c r="D96" s="68"/>
    </row>
    <row r="97" spans="1:4" x14ac:dyDescent="0.25">
      <c r="A97" s="76" t="s">
        <v>134</v>
      </c>
      <c r="B97" s="77" t="s">
        <v>24</v>
      </c>
      <c r="C97" s="80"/>
    </row>
    <row r="98" spans="1:4" x14ac:dyDescent="0.25">
      <c r="A98" s="72" t="s">
        <v>135</v>
      </c>
      <c r="B98" s="81" t="s">
        <v>26</v>
      </c>
      <c r="C98" s="82">
        <f>SUM(C96:C97)</f>
        <v>8544757</v>
      </c>
    </row>
    <row r="99" spans="1:4" x14ac:dyDescent="0.25">
      <c r="A99" s="76" t="s">
        <v>136</v>
      </c>
      <c r="B99" s="77" t="s">
        <v>28</v>
      </c>
      <c r="C99" s="80"/>
    </row>
    <row r="100" spans="1:4" ht="14.4" x14ac:dyDescent="0.3">
      <c r="A100" s="76" t="s">
        <v>137</v>
      </c>
      <c r="B100" s="77" t="s">
        <v>30</v>
      </c>
      <c r="C100" s="83">
        <f>'[1]Ф-2'!DV106</f>
        <v>-46080263</v>
      </c>
      <c r="D100" s="28" t="s">
        <v>138</v>
      </c>
    </row>
    <row r="101" spans="1:4" ht="14.4" x14ac:dyDescent="0.3">
      <c r="A101" s="76" t="s">
        <v>139</v>
      </c>
      <c r="B101" s="81" t="s">
        <v>32</v>
      </c>
      <c r="C101" s="82">
        <f>'[1]Ф-1'!D68+'[1]Ф-1'!D71+'[1]Ф-1'!D73+'[1]Ф-1'!D77+[1]Раскрытия!B369+63033</f>
        <v>-11484996</v>
      </c>
      <c r="D101" s="28" t="s">
        <v>140</v>
      </c>
    </row>
    <row r="102" spans="1:4" ht="14.4" x14ac:dyDescent="0.3">
      <c r="A102" s="76" t="s">
        <v>141</v>
      </c>
      <c r="B102" s="77" t="s">
        <v>34</v>
      </c>
      <c r="C102" s="80">
        <f>'[1]Ф-1'!D74+'[1]Ф-1'!D72+[1]Раскрытия!B355</f>
        <v>15242738</v>
      </c>
      <c r="D102" s="28" t="s">
        <v>142</v>
      </c>
    </row>
    <row r="103" spans="1:4" x14ac:dyDescent="0.25">
      <c r="A103" s="76" t="s">
        <v>143</v>
      </c>
      <c r="B103" s="77" t="s">
        <v>144</v>
      </c>
      <c r="C103" s="80">
        <f>SUM(C98:C102)</f>
        <v>-33777764</v>
      </c>
    </row>
    <row r="104" spans="1:4" ht="14.4" x14ac:dyDescent="0.3">
      <c r="A104" s="76" t="s">
        <v>145</v>
      </c>
      <c r="B104" s="81" t="s">
        <v>146</v>
      </c>
      <c r="C104" s="82">
        <f>'[1]Ф-1'!D65+'[1]Ф-1'!D75</f>
        <v>418175396</v>
      </c>
      <c r="D104" s="28" t="s">
        <v>147</v>
      </c>
    </row>
    <row r="105" spans="1:4" x14ac:dyDescent="0.25">
      <c r="A105" s="76" t="s">
        <v>148</v>
      </c>
      <c r="B105" s="77" t="s">
        <v>149</v>
      </c>
      <c r="C105" s="83">
        <f>'[1]Ф-1'!D76</f>
        <v>-132149521</v>
      </c>
    </row>
    <row r="106" spans="1:4" ht="22.8" x14ac:dyDescent="0.25">
      <c r="A106" s="76" t="s">
        <v>150</v>
      </c>
      <c r="B106" s="77" t="s">
        <v>151</v>
      </c>
      <c r="C106" s="80"/>
    </row>
    <row r="107" spans="1:4" x14ac:dyDescent="0.25">
      <c r="A107" s="76" t="s">
        <v>152</v>
      </c>
      <c r="B107" s="81" t="s">
        <v>153</v>
      </c>
      <c r="C107" s="79"/>
    </row>
    <row r="108" spans="1:4" x14ac:dyDescent="0.25">
      <c r="A108" s="76" t="s">
        <v>154</v>
      </c>
      <c r="B108" s="81" t="s">
        <v>155</v>
      </c>
      <c r="C108" s="79"/>
    </row>
    <row r="109" spans="1:4" x14ac:dyDescent="0.25">
      <c r="A109" s="72" t="s">
        <v>156</v>
      </c>
      <c r="B109" s="81" t="s">
        <v>42</v>
      </c>
      <c r="C109" s="79">
        <f>SUM(C103:C108)</f>
        <v>252248111</v>
      </c>
    </row>
    <row r="110" spans="1:4" x14ac:dyDescent="0.25">
      <c r="A110" s="76" t="s">
        <v>157</v>
      </c>
      <c r="B110" s="77" t="s">
        <v>44</v>
      </c>
      <c r="C110" s="84">
        <f>'[1]Ф-1'!D82</f>
        <v>-58413396</v>
      </c>
    </row>
    <row r="111" spans="1:4" ht="23.4" x14ac:dyDescent="0.25">
      <c r="A111" s="76" t="s">
        <v>158</v>
      </c>
      <c r="B111" s="81" t="s">
        <v>71</v>
      </c>
      <c r="C111" s="79">
        <f>SUM(C109:C110)</f>
        <v>193834715</v>
      </c>
    </row>
    <row r="112" spans="1:4" ht="24" x14ac:dyDescent="0.25">
      <c r="A112" s="72" t="s">
        <v>159</v>
      </c>
      <c r="B112" s="73" t="s">
        <v>160</v>
      </c>
      <c r="C112" s="75"/>
    </row>
    <row r="113" spans="1:10" x14ac:dyDescent="0.25">
      <c r="A113" s="76" t="s">
        <v>161</v>
      </c>
      <c r="B113" s="77" t="s">
        <v>90</v>
      </c>
      <c r="C113" s="84">
        <f>SUM(C111:C112)</f>
        <v>193834715</v>
      </c>
    </row>
    <row r="114" spans="1:10" x14ac:dyDescent="0.25">
      <c r="A114" s="76" t="s">
        <v>162</v>
      </c>
      <c r="B114" s="81"/>
      <c r="C114" s="79">
        <f>C113</f>
        <v>193834715</v>
      </c>
    </row>
    <row r="115" spans="1:10" x14ac:dyDescent="0.25">
      <c r="A115" s="76" t="s">
        <v>163</v>
      </c>
      <c r="B115" s="81"/>
      <c r="C115" s="79"/>
    </row>
    <row r="116" spans="1:10" x14ac:dyDescent="0.25">
      <c r="A116" s="72" t="s">
        <v>164</v>
      </c>
      <c r="B116" s="81" t="s">
        <v>107</v>
      </c>
      <c r="C116" s="79">
        <f>SUM(C118:C128)</f>
        <v>-121</v>
      </c>
    </row>
    <row r="117" spans="1:10" x14ac:dyDescent="0.25">
      <c r="A117" s="76" t="s">
        <v>165</v>
      </c>
      <c r="B117" s="77"/>
      <c r="C117" s="84"/>
    </row>
    <row r="118" spans="1:10" x14ac:dyDescent="0.25">
      <c r="A118" s="76" t="s">
        <v>166</v>
      </c>
      <c r="B118" s="77" t="s">
        <v>110</v>
      </c>
      <c r="C118" s="84"/>
    </row>
    <row r="119" spans="1:10" x14ac:dyDescent="0.25">
      <c r="A119" s="76" t="s">
        <v>167</v>
      </c>
      <c r="B119" s="77" t="s">
        <v>112</v>
      </c>
      <c r="C119" s="84"/>
    </row>
    <row r="120" spans="1:10" ht="34.200000000000003" x14ac:dyDescent="0.25">
      <c r="A120" s="76" t="s">
        <v>168</v>
      </c>
      <c r="B120" s="77" t="s">
        <v>114</v>
      </c>
      <c r="C120" s="84"/>
    </row>
    <row r="121" spans="1:10" x14ac:dyDescent="0.25">
      <c r="A121" s="76" t="s">
        <v>169</v>
      </c>
      <c r="B121" s="77" t="s">
        <v>116</v>
      </c>
      <c r="C121" s="84"/>
    </row>
    <row r="122" spans="1:10" ht="22.8" x14ac:dyDescent="0.25">
      <c r="A122" s="76" t="s">
        <v>170</v>
      </c>
      <c r="B122" s="77" t="s">
        <v>118</v>
      </c>
      <c r="C122" s="84"/>
    </row>
    <row r="123" spans="1:10" x14ac:dyDescent="0.25">
      <c r="A123" s="76" t="s">
        <v>171</v>
      </c>
      <c r="B123" s="77" t="s">
        <v>172</v>
      </c>
      <c r="C123" s="84"/>
    </row>
    <row r="124" spans="1:10" x14ac:dyDescent="0.25">
      <c r="A124" s="76" t="s">
        <v>173</v>
      </c>
      <c r="B124" s="77" t="s">
        <v>174</v>
      </c>
      <c r="C124" s="79">
        <v>-121</v>
      </c>
    </row>
    <row r="125" spans="1:10" x14ac:dyDescent="0.25">
      <c r="A125" s="76" t="s">
        <v>175</v>
      </c>
      <c r="B125" s="77" t="s">
        <v>176</v>
      </c>
      <c r="C125" s="84"/>
    </row>
    <row r="126" spans="1:10" x14ac:dyDescent="0.25">
      <c r="A126" s="76" t="s">
        <v>177</v>
      </c>
      <c r="B126" s="77" t="s">
        <v>178</v>
      </c>
      <c r="C126" s="84"/>
    </row>
    <row r="127" spans="1:10" x14ac:dyDescent="0.25">
      <c r="A127" s="76" t="s">
        <v>179</v>
      </c>
      <c r="B127" s="77" t="s">
        <v>180</v>
      </c>
      <c r="C127" s="84"/>
      <c r="E127" s="85"/>
      <c r="F127" s="85"/>
      <c r="G127" s="85"/>
      <c r="H127" s="85"/>
      <c r="I127" s="85"/>
      <c r="J127" s="85"/>
    </row>
    <row r="128" spans="1:10" x14ac:dyDescent="0.25">
      <c r="A128" s="76" t="s">
        <v>181</v>
      </c>
      <c r="B128" s="77" t="s">
        <v>120</v>
      </c>
      <c r="C128" s="84"/>
      <c r="E128" s="86" t="s">
        <v>182</v>
      </c>
      <c r="F128" s="86"/>
      <c r="G128" s="86"/>
      <c r="H128" s="86"/>
      <c r="I128" s="86"/>
      <c r="J128" s="86"/>
    </row>
    <row r="129" spans="1:10" x14ac:dyDescent="0.25">
      <c r="A129" s="76" t="s">
        <v>183</v>
      </c>
      <c r="B129" s="77" t="s">
        <v>124</v>
      </c>
      <c r="C129" s="84">
        <f>C113+C116</f>
        <v>193834594</v>
      </c>
      <c r="E129" s="87"/>
      <c r="F129" s="88"/>
      <c r="G129" s="89" t="s">
        <v>184</v>
      </c>
      <c r="H129" s="88" t="s">
        <v>185</v>
      </c>
      <c r="I129" s="90" t="s">
        <v>186</v>
      </c>
      <c r="J129" s="86"/>
    </row>
    <row r="130" spans="1:10" ht="39.6" x14ac:dyDescent="0.25">
      <c r="A130" s="72" t="s">
        <v>187</v>
      </c>
      <c r="B130" s="77"/>
      <c r="C130" s="84">
        <f>SUM(C131:C132)</f>
        <v>193834594</v>
      </c>
      <c r="E130" s="91">
        <v>40179</v>
      </c>
      <c r="F130" s="92" t="s">
        <v>188</v>
      </c>
      <c r="G130" s="93">
        <v>160070624500</v>
      </c>
      <c r="H130" s="87">
        <v>500</v>
      </c>
      <c r="I130" s="93">
        <f t="shared" ref="I130:I136" si="0">G130/H130</f>
        <v>320141249</v>
      </c>
      <c r="J130" s="86"/>
    </row>
    <row r="131" spans="1:10" x14ac:dyDescent="0.25">
      <c r="A131" s="76" t="s">
        <v>162</v>
      </c>
      <c r="B131" s="81"/>
      <c r="C131" s="79">
        <f>C129</f>
        <v>193834594</v>
      </c>
      <c r="E131" s="91">
        <v>40430</v>
      </c>
      <c r="F131" s="94" t="s">
        <v>189</v>
      </c>
      <c r="G131" s="93">
        <v>111000000000</v>
      </c>
      <c r="H131" s="87">
        <v>5000</v>
      </c>
      <c r="I131" s="93">
        <f t="shared" si="0"/>
        <v>22200000</v>
      </c>
      <c r="J131" s="86"/>
    </row>
    <row r="132" spans="1:10" x14ac:dyDescent="0.25">
      <c r="A132" s="76" t="s">
        <v>163</v>
      </c>
      <c r="B132" s="81"/>
      <c r="C132" s="79"/>
      <c r="E132" s="91">
        <v>40477</v>
      </c>
      <c r="F132" s="94" t="s">
        <v>189</v>
      </c>
      <c r="G132" s="93">
        <v>12000000000</v>
      </c>
      <c r="H132" s="87">
        <v>500</v>
      </c>
      <c r="I132" s="93">
        <f t="shared" si="0"/>
        <v>24000000</v>
      </c>
      <c r="J132" s="86"/>
    </row>
    <row r="133" spans="1:10" x14ac:dyDescent="0.25">
      <c r="A133" s="76" t="s">
        <v>190</v>
      </c>
      <c r="B133" s="81" t="s">
        <v>191</v>
      </c>
      <c r="C133" s="95">
        <f>C135+C138</f>
        <v>495.9434196271672</v>
      </c>
      <c r="E133" s="91">
        <v>40511</v>
      </c>
      <c r="F133" s="94" t="s">
        <v>189</v>
      </c>
      <c r="G133" s="93">
        <v>37500000000</v>
      </c>
      <c r="H133" s="87">
        <v>5000</v>
      </c>
      <c r="I133" s="93">
        <f t="shared" si="0"/>
        <v>7500000</v>
      </c>
      <c r="J133" s="86"/>
    </row>
    <row r="134" spans="1:10" x14ac:dyDescent="0.25">
      <c r="A134" s="76" t="s">
        <v>165</v>
      </c>
      <c r="B134" s="81"/>
      <c r="C134" s="79"/>
      <c r="E134" s="91">
        <v>40511</v>
      </c>
      <c r="F134" s="94" t="s">
        <v>189</v>
      </c>
      <c r="G134" s="93">
        <v>7566385000</v>
      </c>
      <c r="H134" s="87">
        <v>500</v>
      </c>
      <c r="I134" s="93">
        <f t="shared" si="0"/>
        <v>15132770</v>
      </c>
      <c r="J134" s="86"/>
    </row>
    <row r="135" spans="1:10" x14ac:dyDescent="0.25">
      <c r="A135" s="76" t="s">
        <v>192</v>
      </c>
      <c r="B135" s="81"/>
      <c r="C135" s="95">
        <f>SUM(C136)</f>
        <v>495.9434196271672</v>
      </c>
      <c r="E135" s="96">
        <v>40630</v>
      </c>
      <c r="F135" s="97" t="s">
        <v>189</v>
      </c>
      <c r="G135" s="98">
        <v>84715000</v>
      </c>
      <c r="H135" s="99">
        <v>500</v>
      </c>
      <c r="I135" s="98">
        <f t="shared" si="0"/>
        <v>169430</v>
      </c>
      <c r="J135" s="86"/>
    </row>
    <row r="136" spans="1:10" x14ac:dyDescent="0.25">
      <c r="A136" s="76" t="s">
        <v>193</v>
      </c>
      <c r="B136" s="81"/>
      <c r="C136" s="95">
        <f>I149</f>
        <v>495.9434196271672</v>
      </c>
      <c r="E136" s="96">
        <v>40630</v>
      </c>
      <c r="F136" s="97" t="s">
        <v>189</v>
      </c>
      <c r="G136" s="98">
        <v>838</v>
      </c>
      <c r="H136" s="99">
        <v>838</v>
      </c>
      <c r="I136" s="98">
        <f t="shared" si="0"/>
        <v>1</v>
      </c>
      <c r="J136" s="100"/>
    </row>
    <row r="137" spans="1:10" x14ac:dyDescent="0.25">
      <c r="A137" s="76" t="s">
        <v>194</v>
      </c>
      <c r="B137" s="81"/>
      <c r="C137" s="79"/>
      <c r="E137" s="96">
        <v>40732</v>
      </c>
      <c r="F137" s="101" t="s">
        <v>189</v>
      </c>
      <c r="G137" s="98">
        <f>I137*H137</f>
        <v>1036644000</v>
      </c>
      <c r="H137" s="99">
        <v>500</v>
      </c>
      <c r="I137" s="98">
        <v>2073288</v>
      </c>
      <c r="J137" s="86"/>
    </row>
    <row r="138" spans="1:10" x14ac:dyDescent="0.25">
      <c r="A138" s="76" t="s">
        <v>195</v>
      </c>
      <c r="B138" s="81"/>
      <c r="C138" s="79">
        <f>SUM(C139:C140)</f>
        <v>0</v>
      </c>
      <c r="E138" s="96">
        <v>40732</v>
      </c>
      <c r="F138" s="101" t="s">
        <v>189</v>
      </c>
      <c r="G138" s="98">
        <f>I138*H138</f>
        <v>858</v>
      </c>
      <c r="H138" s="99">
        <v>858</v>
      </c>
      <c r="I138" s="98">
        <v>1</v>
      </c>
      <c r="J138" s="86"/>
    </row>
    <row r="139" spans="1:10" x14ac:dyDescent="0.25">
      <c r="A139" s="76" t="s">
        <v>193</v>
      </c>
      <c r="B139" s="81"/>
      <c r="C139" s="79"/>
      <c r="E139" s="96">
        <v>40898</v>
      </c>
      <c r="F139" s="101" t="s">
        <v>189</v>
      </c>
      <c r="G139" s="98">
        <f>H139*I139</f>
        <v>12135394000</v>
      </c>
      <c r="H139" s="99">
        <v>500</v>
      </c>
      <c r="I139" s="98">
        <v>24270788</v>
      </c>
      <c r="J139" s="86"/>
    </row>
    <row r="140" spans="1:10" ht="39.6" x14ac:dyDescent="0.25">
      <c r="A140" s="76" t="s">
        <v>194</v>
      </c>
      <c r="B140" s="81"/>
      <c r="C140" s="79"/>
      <c r="E140" s="91">
        <v>40908</v>
      </c>
      <c r="F140" s="94" t="s">
        <v>196</v>
      </c>
      <c r="G140" s="93">
        <f>SUM(G130:G139)</f>
        <v>341393764196</v>
      </c>
      <c r="H140" s="87"/>
      <c r="I140" s="93">
        <f>SUM(I130:I139)</f>
        <v>415487527</v>
      </c>
      <c r="J140" s="86"/>
    </row>
    <row r="141" spans="1:10" x14ac:dyDescent="0.25">
      <c r="A141" s="102"/>
      <c r="B141" s="103"/>
      <c r="C141" s="104"/>
      <c r="E141" s="105"/>
      <c r="F141" s="106"/>
      <c r="G141" s="107"/>
      <c r="H141" s="108"/>
      <c r="I141" s="107"/>
      <c r="J141" s="86"/>
    </row>
    <row r="142" spans="1:10" x14ac:dyDescent="0.25">
      <c r="A142" s="61" t="s">
        <v>126</v>
      </c>
      <c r="B142" s="52"/>
      <c r="C142" s="52"/>
      <c r="E142" s="86"/>
      <c r="F142" s="109"/>
      <c r="G142" s="86"/>
      <c r="H142" s="108"/>
      <c r="I142" s="107"/>
      <c r="J142" s="86"/>
    </row>
    <row r="143" spans="1:10" x14ac:dyDescent="0.25">
      <c r="A143" s="61"/>
      <c r="B143" s="110"/>
      <c r="C143" s="53"/>
      <c r="E143" s="86" t="s">
        <v>197</v>
      </c>
      <c r="F143" s="108"/>
      <c r="G143" s="86"/>
      <c r="H143" s="108"/>
      <c r="I143" s="107"/>
      <c r="J143" s="86"/>
    </row>
    <row r="144" spans="1:10" x14ac:dyDescent="0.25">
      <c r="A144" s="61"/>
      <c r="B144" s="110"/>
      <c r="C144" s="53"/>
      <c r="E144" s="86"/>
      <c r="F144" s="108"/>
      <c r="G144" s="86"/>
      <c r="H144" s="108"/>
      <c r="I144" s="107"/>
      <c r="J144" s="86" t="s">
        <v>198</v>
      </c>
    </row>
    <row r="145" spans="1:10" x14ac:dyDescent="0.25">
      <c r="A145" s="61" t="s">
        <v>127</v>
      </c>
      <c r="B145" s="110"/>
      <c r="C145" s="104"/>
      <c r="E145" s="111">
        <f>(SUM(I130:I134)*365/365)</f>
        <v>388974019</v>
      </c>
      <c r="F145" s="112">
        <f>(SUM(I135:I136)*279/365)</f>
        <v>129510.27123287671</v>
      </c>
      <c r="G145" s="112">
        <f>(SUM(I137:I138)*177/365)</f>
        <v>1005403.1589041096</v>
      </c>
      <c r="H145" s="112">
        <f>I139*11/365</f>
        <v>731448.40547945211</v>
      </c>
      <c r="I145" s="107">
        <f>SUM(E145:H145)</f>
        <v>390840380.83561647</v>
      </c>
      <c r="J145" s="86"/>
    </row>
    <row r="146" spans="1:10" x14ac:dyDescent="0.25">
      <c r="A146" s="61"/>
      <c r="B146" s="110"/>
      <c r="C146" s="104"/>
      <c r="E146" s="86"/>
      <c r="F146" s="86"/>
      <c r="G146" s="86"/>
      <c r="H146" s="86"/>
      <c r="I146" s="86"/>
      <c r="J146" s="86" t="s">
        <v>199</v>
      </c>
    </row>
    <row r="147" spans="1:10" x14ac:dyDescent="0.25">
      <c r="A147" s="61"/>
      <c r="B147" s="110"/>
      <c r="C147" s="104"/>
      <c r="E147" s="86"/>
      <c r="F147" s="113"/>
      <c r="G147" s="112"/>
      <c r="H147" s="114" t="s">
        <v>200</v>
      </c>
      <c r="I147" s="112">
        <f>C114</f>
        <v>193834715</v>
      </c>
      <c r="J147" s="86"/>
    </row>
    <row r="148" spans="1:10" x14ac:dyDescent="0.25">
      <c r="A148" s="110" t="s">
        <v>128</v>
      </c>
      <c r="B148" s="115"/>
      <c r="C148" s="104"/>
      <c r="E148" s="86"/>
      <c r="F148" s="86"/>
      <c r="G148" s="86"/>
      <c r="H148" s="86"/>
      <c r="I148" s="86"/>
      <c r="J148" s="86"/>
    </row>
    <row r="149" spans="1:10" x14ac:dyDescent="0.25">
      <c r="E149" s="86"/>
      <c r="F149" s="86"/>
      <c r="G149" s="86"/>
      <c r="H149" s="114" t="s">
        <v>201</v>
      </c>
      <c r="I149" s="116">
        <f>I147/(I145/1000)</f>
        <v>495.9434196271672</v>
      </c>
      <c r="J149" s="117"/>
    </row>
    <row r="150" spans="1:10" ht="15.6" x14ac:dyDescent="0.3">
      <c r="A150" s="1" t="s">
        <v>0</v>
      </c>
      <c r="B150" s="118"/>
      <c r="C150" s="65" t="s">
        <v>1</v>
      </c>
    </row>
    <row r="151" spans="1:10" x14ac:dyDescent="0.25">
      <c r="B151" s="119"/>
      <c r="C151" s="5"/>
    </row>
    <row r="152" spans="1:10" x14ac:dyDescent="0.25">
      <c r="A152" s="120"/>
      <c r="B152" s="121"/>
      <c r="C152" s="122"/>
    </row>
    <row r="153" spans="1:10" x14ac:dyDescent="0.25">
      <c r="A153" s="271" t="s">
        <v>202</v>
      </c>
      <c r="B153" s="271"/>
      <c r="C153" s="271"/>
    </row>
    <row r="154" spans="1:10" x14ac:dyDescent="0.25">
      <c r="A154" s="272" t="s">
        <v>365</v>
      </c>
      <c r="B154" s="272"/>
      <c r="C154" s="272"/>
    </row>
    <row r="155" spans="1:10" x14ac:dyDescent="0.25">
      <c r="A155" s="271"/>
      <c r="B155" s="271"/>
      <c r="C155" s="271"/>
    </row>
    <row r="156" spans="1:10" x14ac:dyDescent="0.25">
      <c r="A156" s="123" t="s">
        <v>131</v>
      </c>
      <c r="B156" s="73" t="s">
        <v>18</v>
      </c>
      <c r="C156" s="123" t="s">
        <v>132</v>
      </c>
    </row>
    <row r="157" spans="1:10" x14ac:dyDescent="0.25">
      <c r="A157" s="273" t="s">
        <v>204</v>
      </c>
      <c r="B157" s="274"/>
      <c r="C157" s="274"/>
    </row>
    <row r="158" spans="1:10" x14ac:dyDescent="0.25">
      <c r="A158" s="124" t="s">
        <v>205</v>
      </c>
      <c r="B158" s="81" t="s">
        <v>22</v>
      </c>
      <c r="C158" s="125">
        <f>+SUM(C159:C165)</f>
        <v>326723215</v>
      </c>
    </row>
    <row r="159" spans="1:10" x14ac:dyDescent="0.25">
      <c r="A159" s="124" t="s">
        <v>165</v>
      </c>
      <c r="B159" s="81"/>
      <c r="C159" s="126"/>
    </row>
    <row r="160" spans="1:10" x14ac:dyDescent="0.25">
      <c r="A160" s="124" t="s">
        <v>206</v>
      </c>
      <c r="B160" s="81" t="s">
        <v>24</v>
      </c>
      <c r="C160" s="126">
        <v>11646061</v>
      </c>
    </row>
    <row r="161" spans="1:3" s="5" customFormat="1" x14ac:dyDescent="0.25">
      <c r="A161" s="124" t="s">
        <v>207</v>
      </c>
      <c r="B161" s="81" t="s">
        <v>26</v>
      </c>
      <c r="C161" s="126"/>
    </row>
    <row r="162" spans="1:3" s="5" customFormat="1" x14ac:dyDescent="0.25">
      <c r="A162" s="124" t="s">
        <v>208</v>
      </c>
      <c r="B162" s="81" t="s">
        <v>28</v>
      </c>
      <c r="C162" s="126">
        <v>217964</v>
      </c>
    </row>
    <row r="163" spans="1:3" s="5" customFormat="1" x14ac:dyDescent="0.25">
      <c r="A163" s="124" t="s">
        <v>209</v>
      </c>
      <c r="B163" s="81" t="s">
        <v>30</v>
      </c>
      <c r="C163" s="126"/>
    </row>
    <row r="164" spans="1:3" s="5" customFormat="1" x14ac:dyDescent="0.25">
      <c r="A164" s="124" t="s">
        <v>210</v>
      </c>
      <c r="B164" s="81" t="s">
        <v>32</v>
      </c>
      <c r="C164" s="126">
        <v>13201481</v>
      </c>
    </row>
    <row r="165" spans="1:3" s="5" customFormat="1" x14ac:dyDescent="0.25">
      <c r="A165" s="124" t="s">
        <v>211</v>
      </c>
      <c r="B165" s="81" t="s">
        <v>34</v>
      </c>
      <c r="C165" s="126">
        <f>299406442+2190491+60776</f>
        <v>301657709</v>
      </c>
    </row>
    <row r="166" spans="1:3" s="5" customFormat="1" x14ac:dyDescent="0.25">
      <c r="A166" s="124" t="s">
        <v>212</v>
      </c>
      <c r="B166" s="81" t="s">
        <v>144</v>
      </c>
      <c r="C166" s="125">
        <f>+SUM(C168:C174)</f>
        <v>145954780</v>
      </c>
    </row>
    <row r="167" spans="1:3" s="5" customFormat="1" x14ac:dyDescent="0.25">
      <c r="A167" s="124" t="s">
        <v>165</v>
      </c>
      <c r="B167" s="81"/>
      <c r="C167" s="126"/>
    </row>
    <row r="168" spans="1:3" s="5" customFormat="1" x14ac:dyDescent="0.25">
      <c r="A168" s="124" t="s">
        <v>213</v>
      </c>
      <c r="B168" s="81" t="s">
        <v>146</v>
      </c>
      <c r="C168" s="126">
        <v>6468319</v>
      </c>
    </row>
    <row r="169" spans="1:3" s="5" customFormat="1" x14ac:dyDescent="0.25">
      <c r="A169" s="124" t="s">
        <v>214</v>
      </c>
      <c r="B169" s="81" t="s">
        <v>149</v>
      </c>
      <c r="C169" s="126">
        <v>974061</v>
      </c>
    </row>
    <row r="170" spans="1:3" s="5" customFormat="1" x14ac:dyDescent="0.25">
      <c r="A170" s="124" t="s">
        <v>215</v>
      </c>
      <c r="B170" s="81" t="s">
        <v>151</v>
      </c>
      <c r="C170" s="126">
        <v>3252274</v>
      </c>
    </row>
    <row r="171" spans="1:3" s="5" customFormat="1" x14ac:dyDescent="0.25">
      <c r="A171" s="124" t="s">
        <v>216</v>
      </c>
      <c r="B171" s="81" t="s">
        <v>153</v>
      </c>
      <c r="C171" s="126">
        <v>107852341</v>
      </c>
    </row>
    <row r="172" spans="1:3" s="5" customFormat="1" x14ac:dyDescent="0.25">
      <c r="A172" s="124" t="s">
        <v>217</v>
      </c>
      <c r="B172" s="81" t="s">
        <v>155</v>
      </c>
      <c r="C172" s="126"/>
    </row>
    <row r="173" spans="1:3" s="5" customFormat="1" x14ac:dyDescent="0.25">
      <c r="A173" s="124" t="s">
        <v>218</v>
      </c>
      <c r="B173" s="81" t="s">
        <v>219</v>
      </c>
      <c r="C173" s="126">
        <v>6568336</v>
      </c>
    </row>
    <row r="174" spans="1:3" s="5" customFormat="1" x14ac:dyDescent="0.25">
      <c r="A174" s="124" t="s">
        <v>220</v>
      </c>
      <c r="B174" s="81" t="s">
        <v>221</v>
      </c>
      <c r="C174" s="126">
        <f>20901906-62456-1</f>
        <v>20839449</v>
      </c>
    </row>
    <row r="175" spans="1:3" s="5" customFormat="1" ht="24" x14ac:dyDescent="0.25">
      <c r="A175" s="127" t="s">
        <v>222</v>
      </c>
      <c r="B175" s="73" t="s">
        <v>223</v>
      </c>
      <c r="C175" s="125">
        <f>+C158-C166</f>
        <v>180768435</v>
      </c>
    </row>
    <row r="176" spans="1:3" s="5" customFormat="1" x14ac:dyDescent="0.25">
      <c r="A176" s="127" t="s">
        <v>224</v>
      </c>
      <c r="B176" s="73"/>
      <c r="C176" s="125"/>
    </row>
    <row r="177" spans="1:3" s="5" customFormat="1" x14ac:dyDescent="0.25">
      <c r="A177" s="124" t="s">
        <v>225</v>
      </c>
      <c r="B177" s="81" t="s">
        <v>226</v>
      </c>
      <c r="C177" s="125">
        <f>+SUM(C179:C189)</f>
        <v>294661072</v>
      </c>
    </row>
    <row r="178" spans="1:3" s="5" customFormat="1" x14ac:dyDescent="0.25">
      <c r="A178" s="124" t="s">
        <v>165</v>
      </c>
      <c r="B178" s="81"/>
      <c r="C178" s="125"/>
    </row>
    <row r="179" spans="1:3" s="5" customFormat="1" x14ac:dyDescent="0.25">
      <c r="A179" s="124" t="s">
        <v>227</v>
      </c>
      <c r="B179" s="81" t="s">
        <v>228</v>
      </c>
      <c r="C179" s="128"/>
    </row>
    <row r="180" spans="1:3" s="5" customFormat="1" x14ac:dyDescent="0.25">
      <c r="A180" s="124" t="s">
        <v>229</v>
      </c>
      <c r="B180" s="81" t="s">
        <v>230</v>
      </c>
      <c r="C180" s="128"/>
    </row>
    <row r="181" spans="1:3" s="5" customFormat="1" x14ac:dyDescent="0.25">
      <c r="A181" s="124" t="s">
        <v>231</v>
      </c>
      <c r="B181" s="81" t="s">
        <v>232</v>
      </c>
      <c r="C181" s="128">
        <f>18254096+870762</f>
        <v>19124858</v>
      </c>
    </row>
    <row r="182" spans="1:3" s="5" customFormat="1" ht="22.8" x14ac:dyDescent="0.25">
      <c r="A182" s="124" t="s">
        <v>233</v>
      </c>
      <c r="B182" s="81" t="s">
        <v>234</v>
      </c>
      <c r="C182" s="128"/>
    </row>
    <row r="183" spans="1:3" s="5" customFormat="1" x14ac:dyDescent="0.25">
      <c r="A183" s="124" t="s">
        <v>235</v>
      </c>
      <c r="B183" s="81" t="s">
        <v>236</v>
      </c>
      <c r="C183" s="128"/>
    </row>
    <row r="184" spans="1:3" s="5" customFormat="1" x14ac:dyDescent="0.25">
      <c r="A184" s="124" t="s">
        <v>237</v>
      </c>
      <c r="B184" s="81" t="s">
        <v>238</v>
      </c>
      <c r="C184" s="128"/>
    </row>
    <row r="185" spans="1:3" s="5" customFormat="1" x14ac:dyDescent="0.25">
      <c r="A185" s="124" t="s">
        <v>239</v>
      </c>
      <c r="B185" s="81" t="s">
        <v>240</v>
      </c>
      <c r="C185" s="128"/>
    </row>
    <row r="186" spans="1:3" s="5" customFormat="1" x14ac:dyDescent="0.25">
      <c r="A186" s="124" t="s">
        <v>241</v>
      </c>
      <c r="B186" s="81" t="s">
        <v>242</v>
      </c>
      <c r="C186" s="128"/>
    </row>
    <row r="187" spans="1:3" s="5" customFormat="1" x14ac:dyDescent="0.25">
      <c r="A187" s="124" t="s">
        <v>243</v>
      </c>
      <c r="B187" s="81" t="s">
        <v>244</v>
      </c>
      <c r="C187" s="128"/>
    </row>
    <row r="188" spans="1:3" s="5" customFormat="1" x14ac:dyDescent="0.25">
      <c r="A188" s="124" t="s">
        <v>210</v>
      </c>
      <c r="B188" s="81" t="s">
        <v>245</v>
      </c>
      <c r="C188" s="128"/>
    </row>
    <row r="189" spans="1:3" s="5" customFormat="1" x14ac:dyDescent="0.25">
      <c r="A189" s="124" t="s">
        <v>211</v>
      </c>
      <c r="B189" s="81" t="s">
        <v>246</v>
      </c>
      <c r="C189" s="128">
        <f>206562830+3834643+23757692+41381049</f>
        <v>275536214</v>
      </c>
    </row>
    <row r="190" spans="1:3" s="5" customFormat="1" x14ac:dyDescent="0.25">
      <c r="A190" s="124" t="s">
        <v>247</v>
      </c>
      <c r="B190" s="81"/>
      <c r="C190" s="125">
        <f>+SUM(C192:C202)</f>
        <v>849156149</v>
      </c>
    </row>
    <row r="191" spans="1:3" s="5" customFormat="1" x14ac:dyDescent="0.25">
      <c r="A191" s="124" t="s">
        <v>165</v>
      </c>
      <c r="B191" s="81"/>
      <c r="C191" s="125"/>
    </row>
    <row r="192" spans="1:3" s="5" customFormat="1" x14ac:dyDescent="0.25">
      <c r="A192" s="124" t="s">
        <v>248</v>
      </c>
      <c r="B192" s="81" t="s">
        <v>249</v>
      </c>
      <c r="C192" s="128">
        <v>1116093</v>
      </c>
    </row>
    <row r="193" spans="1:3" s="5" customFormat="1" x14ac:dyDescent="0.25">
      <c r="A193" s="124" t="s">
        <v>250</v>
      </c>
      <c r="B193" s="81" t="s">
        <v>251</v>
      </c>
      <c r="C193" s="128">
        <v>1240434</v>
      </c>
    </row>
    <row r="194" spans="1:3" s="5" customFormat="1" x14ac:dyDescent="0.25">
      <c r="A194" s="124" t="s">
        <v>252</v>
      </c>
      <c r="B194" s="81" t="s">
        <v>253</v>
      </c>
      <c r="C194" s="128">
        <v>7124190</v>
      </c>
    </row>
    <row r="195" spans="1:3" s="5" customFormat="1" ht="22.8" x14ac:dyDescent="0.25">
      <c r="A195" s="124" t="s">
        <v>254</v>
      </c>
      <c r="B195" s="81" t="s">
        <v>255</v>
      </c>
      <c r="C195" s="128"/>
    </row>
    <row r="196" spans="1:3" s="5" customFormat="1" x14ac:dyDescent="0.25">
      <c r="A196" s="124" t="s">
        <v>256</v>
      </c>
      <c r="B196" s="81" t="s">
        <v>257</v>
      </c>
      <c r="C196" s="128"/>
    </row>
    <row r="197" spans="1:3" s="5" customFormat="1" x14ac:dyDescent="0.25">
      <c r="A197" s="124" t="s">
        <v>258</v>
      </c>
      <c r="B197" s="81" t="s">
        <v>259</v>
      </c>
      <c r="C197" s="128"/>
    </row>
    <row r="198" spans="1:3" s="5" customFormat="1" x14ac:dyDescent="0.25">
      <c r="A198" s="124" t="s">
        <v>260</v>
      </c>
      <c r="B198" s="81" t="s">
        <v>261</v>
      </c>
      <c r="C198" s="128"/>
    </row>
    <row r="199" spans="1:3" s="5" customFormat="1" x14ac:dyDescent="0.25">
      <c r="A199" s="124" t="s">
        <v>262</v>
      </c>
      <c r="B199" s="81" t="s">
        <v>263</v>
      </c>
      <c r="C199" s="128">
        <f>255611732+51313700</f>
        <v>306925432</v>
      </c>
    </row>
    <row r="200" spans="1:3" s="5" customFormat="1" x14ac:dyDescent="0.25">
      <c r="A200" s="124" t="s">
        <v>241</v>
      </c>
      <c r="B200" s="81" t="s">
        <v>264</v>
      </c>
      <c r="C200" s="128"/>
    </row>
    <row r="201" spans="1:3" s="5" customFormat="1" x14ac:dyDescent="0.25">
      <c r="A201" s="124" t="s">
        <v>265</v>
      </c>
      <c r="B201" s="81" t="s">
        <v>266</v>
      </c>
      <c r="C201" s="128">
        <v>323732883</v>
      </c>
    </row>
    <row r="202" spans="1:3" s="5" customFormat="1" x14ac:dyDescent="0.25">
      <c r="A202" s="124" t="s">
        <v>220</v>
      </c>
      <c r="B202" s="81" t="s">
        <v>267</v>
      </c>
      <c r="C202" s="128">
        <f>209017117</f>
        <v>209017117</v>
      </c>
    </row>
    <row r="203" spans="1:3" s="5" customFormat="1" ht="24" x14ac:dyDescent="0.25">
      <c r="A203" s="127" t="s">
        <v>268</v>
      </c>
      <c r="B203" s="73"/>
      <c r="C203" s="75">
        <f>+C177-C190</f>
        <v>-554495077</v>
      </c>
    </row>
    <row r="204" spans="1:3" s="5" customFormat="1" x14ac:dyDescent="0.25">
      <c r="A204" s="126"/>
      <c r="B204" s="81"/>
      <c r="C204" s="125"/>
    </row>
    <row r="205" spans="1:3" s="5" customFormat="1" x14ac:dyDescent="0.25">
      <c r="A205" s="127" t="s">
        <v>269</v>
      </c>
      <c r="B205" s="73"/>
      <c r="C205" s="125"/>
    </row>
    <row r="206" spans="1:3" s="5" customFormat="1" x14ac:dyDescent="0.25">
      <c r="A206" s="124" t="s">
        <v>270</v>
      </c>
      <c r="B206" s="81" t="s">
        <v>271</v>
      </c>
      <c r="C206" s="125">
        <f>+SUM(C207:C210)</f>
        <v>184677166</v>
      </c>
    </row>
    <row r="207" spans="1:3" s="5" customFormat="1" x14ac:dyDescent="0.25">
      <c r="A207" s="124" t="s">
        <v>272</v>
      </c>
      <c r="B207" s="81" t="s">
        <v>273</v>
      </c>
      <c r="C207" s="128">
        <v>12135394</v>
      </c>
    </row>
    <row r="208" spans="1:3" s="5" customFormat="1" x14ac:dyDescent="0.25">
      <c r="A208" s="124" t="s">
        <v>274</v>
      </c>
      <c r="B208" s="81" t="s">
        <v>275</v>
      </c>
      <c r="C208" s="128">
        <v>172541772</v>
      </c>
    </row>
    <row r="209" spans="1:3" s="5" customFormat="1" x14ac:dyDescent="0.25">
      <c r="A209" s="124" t="s">
        <v>210</v>
      </c>
      <c r="B209" s="81" t="s">
        <v>276</v>
      </c>
      <c r="C209" s="128"/>
    </row>
    <row r="210" spans="1:3" s="5" customFormat="1" x14ac:dyDescent="0.25">
      <c r="A210" s="124" t="s">
        <v>211</v>
      </c>
      <c r="B210" s="81" t="s">
        <v>277</v>
      </c>
      <c r="C210" s="128"/>
    </row>
    <row r="211" spans="1:3" s="5" customFormat="1" x14ac:dyDescent="0.25">
      <c r="A211" s="124" t="s">
        <v>278</v>
      </c>
      <c r="B211" s="81" t="s">
        <v>42</v>
      </c>
      <c r="C211" s="125">
        <f>+SUM(C213:C217)</f>
        <v>46696383</v>
      </c>
    </row>
    <row r="212" spans="1:3" s="5" customFormat="1" x14ac:dyDescent="0.25">
      <c r="A212" s="124" t="s">
        <v>165</v>
      </c>
      <c r="B212" s="81"/>
      <c r="C212" s="125"/>
    </row>
    <row r="213" spans="1:3" s="5" customFormat="1" x14ac:dyDescent="0.25">
      <c r="A213" s="124" t="s">
        <v>279</v>
      </c>
      <c r="B213" s="81" t="s">
        <v>44</v>
      </c>
      <c r="C213" s="128"/>
    </row>
    <row r="214" spans="1:3" s="5" customFormat="1" x14ac:dyDescent="0.25">
      <c r="A214" s="124" t="s">
        <v>216</v>
      </c>
      <c r="B214" s="81" t="s">
        <v>280</v>
      </c>
      <c r="C214" s="128"/>
    </row>
    <row r="215" spans="1:3" s="5" customFormat="1" x14ac:dyDescent="0.25">
      <c r="A215" s="124" t="s">
        <v>281</v>
      </c>
      <c r="B215" s="81" t="s">
        <v>282</v>
      </c>
      <c r="C215" s="128">
        <v>45796383</v>
      </c>
    </row>
    <row r="216" spans="1:3" s="5" customFormat="1" x14ac:dyDescent="0.25">
      <c r="A216" s="124" t="s">
        <v>283</v>
      </c>
      <c r="B216" s="81" t="s">
        <v>284</v>
      </c>
      <c r="C216" s="128"/>
    </row>
    <row r="217" spans="1:3" s="5" customFormat="1" x14ac:dyDescent="0.25">
      <c r="A217" s="124" t="s">
        <v>285</v>
      </c>
      <c r="B217" s="81" t="s">
        <v>286</v>
      </c>
      <c r="C217" s="128">
        <v>900000</v>
      </c>
    </row>
    <row r="218" spans="1:3" s="5" customFormat="1" ht="24" x14ac:dyDescent="0.25">
      <c r="A218" s="127" t="s">
        <v>287</v>
      </c>
      <c r="B218" s="73" t="s">
        <v>46</v>
      </c>
      <c r="C218" s="125">
        <f>+C206-C211</f>
        <v>137980783</v>
      </c>
    </row>
    <row r="219" spans="1:3" s="5" customFormat="1" x14ac:dyDescent="0.25">
      <c r="A219" s="124" t="s">
        <v>288</v>
      </c>
      <c r="B219" s="81" t="s">
        <v>63</v>
      </c>
      <c r="C219" s="129">
        <v>-1624971</v>
      </c>
    </row>
    <row r="220" spans="1:3" s="5" customFormat="1" ht="24" x14ac:dyDescent="0.25">
      <c r="A220" s="127" t="s">
        <v>289</v>
      </c>
      <c r="B220" s="73" t="s">
        <v>290</v>
      </c>
      <c r="C220" s="130">
        <f>+C175+C218+C203+C219</f>
        <v>-237370830</v>
      </c>
    </row>
    <row r="221" spans="1:3" s="5" customFormat="1" ht="24" x14ac:dyDescent="0.25">
      <c r="A221" s="127" t="s">
        <v>291</v>
      </c>
      <c r="B221" s="73" t="s">
        <v>292</v>
      </c>
      <c r="C221" s="125" t="e">
        <f>#REF!</f>
        <v>#REF!</v>
      </c>
    </row>
    <row r="222" spans="1:3" s="5" customFormat="1" ht="24" x14ac:dyDescent="0.25">
      <c r="A222" s="127" t="s">
        <v>293</v>
      </c>
      <c r="B222" s="73" t="s">
        <v>294</v>
      </c>
      <c r="C222" s="125" t="e">
        <f>+C220+C221</f>
        <v>#REF!</v>
      </c>
    </row>
    <row r="223" spans="1:3" s="5" customFormat="1" x14ac:dyDescent="0.25">
      <c r="A223" s="131"/>
      <c r="B223" s="132"/>
      <c r="C223" s="133"/>
    </row>
    <row r="224" spans="1:3" s="5" customFormat="1" x14ac:dyDescent="0.25">
      <c r="A224" s="134"/>
      <c r="B224" s="135"/>
      <c r="C224" s="136"/>
    </row>
    <row r="225" spans="1:8" x14ac:dyDescent="0.25">
      <c r="A225" s="134"/>
      <c r="B225" s="135"/>
      <c r="C225" s="136"/>
    </row>
    <row r="226" spans="1:8" x14ac:dyDescent="0.25">
      <c r="A226" s="61" t="s">
        <v>126</v>
      </c>
      <c r="B226" s="137"/>
      <c r="C226" s="52"/>
    </row>
    <row r="227" spans="1:8" x14ac:dyDescent="0.25">
      <c r="A227" s="61"/>
      <c r="B227" s="137"/>
      <c r="C227" s="62"/>
    </row>
    <row r="228" spans="1:8" x14ac:dyDescent="0.25">
      <c r="A228" s="61"/>
      <c r="B228" s="137"/>
      <c r="C228" s="62"/>
    </row>
    <row r="229" spans="1:8" x14ac:dyDescent="0.25">
      <c r="A229" s="61" t="s">
        <v>127</v>
      </c>
      <c r="B229" s="137"/>
      <c r="C229" s="62"/>
    </row>
    <row r="230" spans="1:8" x14ac:dyDescent="0.25">
      <c r="A230" s="61"/>
      <c r="B230" s="137"/>
      <c r="C230" s="62"/>
    </row>
    <row r="231" spans="1:8" x14ac:dyDescent="0.25">
      <c r="A231" s="61"/>
      <c r="B231" s="137"/>
      <c r="C231" s="62"/>
    </row>
    <row r="232" spans="1:8" x14ac:dyDescent="0.25">
      <c r="A232" s="138" t="s">
        <v>128</v>
      </c>
      <c r="B232" s="139"/>
      <c r="C232" s="64"/>
    </row>
    <row r="233" spans="1:8" x14ac:dyDescent="0.25">
      <c r="E233" s="140"/>
      <c r="F233" s="140"/>
      <c r="G233" s="140"/>
      <c r="H233" s="140"/>
    </row>
    <row r="234" spans="1:8" x14ac:dyDescent="0.25">
      <c r="A234" s="140" t="s">
        <v>295</v>
      </c>
      <c r="B234" s="140"/>
      <c r="C234" s="140"/>
      <c r="D234" s="140"/>
      <c r="E234" s="141"/>
      <c r="F234" s="141"/>
      <c r="G234" s="141"/>
      <c r="H234" s="141"/>
    </row>
    <row r="235" spans="1:8" x14ac:dyDescent="0.25">
      <c r="A235" s="140" t="s">
        <v>203</v>
      </c>
      <c r="B235" s="141"/>
      <c r="C235" s="141"/>
      <c r="D235" s="141"/>
      <c r="E235" s="141"/>
      <c r="F235" s="141"/>
      <c r="G235" s="141"/>
      <c r="H235" s="141"/>
    </row>
    <row r="236" spans="1:8" x14ac:dyDescent="0.25">
      <c r="A236" s="141"/>
      <c r="B236" s="141"/>
      <c r="C236" s="141"/>
      <c r="D236" s="141"/>
      <c r="E236" s="141"/>
      <c r="F236" s="141"/>
      <c r="G236" s="141"/>
      <c r="H236" s="141"/>
    </row>
    <row r="237" spans="1:8" x14ac:dyDescent="0.25">
      <c r="A237" s="275" t="s">
        <v>296</v>
      </c>
      <c r="B237" s="275" t="s">
        <v>18</v>
      </c>
      <c r="C237" s="160" t="s">
        <v>297</v>
      </c>
      <c r="D237" s="142"/>
      <c r="E237" s="142"/>
      <c r="F237" s="142"/>
      <c r="G237" s="276" t="s">
        <v>121</v>
      </c>
      <c r="H237" s="277" t="s">
        <v>298</v>
      </c>
    </row>
    <row r="238" spans="1:8" ht="40.799999999999997" x14ac:dyDescent="0.25">
      <c r="A238" s="275"/>
      <c r="B238" s="275"/>
      <c r="C238" s="143" t="s">
        <v>109</v>
      </c>
      <c r="D238" s="143" t="s">
        <v>113</v>
      </c>
      <c r="E238" s="143" t="s">
        <v>115</v>
      </c>
      <c r="F238" s="143" t="s">
        <v>299</v>
      </c>
      <c r="G238" s="276"/>
      <c r="H238" s="277"/>
    </row>
    <row r="239" spans="1:8" x14ac:dyDescent="0.25">
      <c r="A239" s="144" t="s">
        <v>300</v>
      </c>
      <c r="B239" s="143" t="s">
        <v>22</v>
      </c>
      <c r="C239" s="145">
        <f>'[1]Ф-1'!D153</f>
        <v>159647488</v>
      </c>
      <c r="D239" s="145">
        <v>0</v>
      </c>
      <c r="E239" s="145">
        <f>'[1]Ф-1'!F153</f>
        <v>5519</v>
      </c>
      <c r="F239" s="145">
        <f>'[1]Ф-1'!G153</f>
        <v>479317794</v>
      </c>
      <c r="G239" s="145"/>
      <c r="H239" s="146">
        <f>SUM(C239:G239)</f>
        <v>638970801</v>
      </c>
    </row>
    <row r="240" spans="1:8" x14ac:dyDescent="0.25">
      <c r="A240" s="147" t="s">
        <v>301</v>
      </c>
      <c r="B240" s="148" t="s">
        <v>24</v>
      </c>
      <c r="C240" s="145"/>
      <c r="D240" s="145"/>
      <c r="E240" s="145"/>
      <c r="F240" s="145"/>
      <c r="G240" s="145"/>
      <c r="H240" s="146">
        <f>SUM(C240:G240)</f>
        <v>0</v>
      </c>
    </row>
    <row r="241" spans="1:8" x14ac:dyDescent="0.25">
      <c r="A241" s="144" t="s">
        <v>302</v>
      </c>
      <c r="B241" s="143" t="s">
        <v>42</v>
      </c>
      <c r="C241" s="146">
        <f t="shared" ref="C241:G241" si="1">+SUM(C239:C240)</f>
        <v>159647488</v>
      </c>
      <c r="D241" s="146">
        <f>+SUM(D239:D240)</f>
        <v>0</v>
      </c>
      <c r="E241" s="146">
        <f t="shared" si="1"/>
        <v>5519</v>
      </c>
      <c r="F241" s="146">
        <f t="shared" si="1"/>
        <v>479317794</v>
      </c>
      <c r="G241" s="146">
        <f t="shared" si="1"/>
        <v>0</v>
      </c>
      <c r="H241" s="146">
        <f>SUM(C241:G241)</f>
        <v>638970801</v>
      </c>
    </row>
    <row r="242" spans="1:8" x14ac:dyDescent="0.25">
      <c r="A242" s="144" t="s">
        <v>303</v>
      </c>
      <c r="B242" s="143" t="s">
        <v>71</v>
      </c>
      <c r="C242" s="145">
        <f>SUM(C243:C244)</f>
        <v>0</v>
      </c>
      <c r="D242" s="145">
        <f t="shared" ref="D242:H242" si="2">SUM(D243:D244)</f>
        <v>0</v>
      </c>
      <c r="E242" s="145">
        <f t="shared" si="2"/>
        <v>-104</v>
      </c>
      <c r="F242" s="145" t="e">
        <f t="shared" si="2"/>
        <v>#REF!</v>
      </c>
      <c r="G242" s="145">
        <f t="shared" si="2"/>
        <v>0</v>
      </c>
      <c r="H242" s="145" t="e">
        <f t="shared" si="2"/>
        <v>#REF!</v>
      </c>
    </row>
    <row r="243" spans="1:8" x14ac:dyDescent="0.25">
      <c r="A243" s="147" t="s">
        <v>304</v>
      </c>
      <c r="B243" s="148" t="s">
        <v>76</v>
      </c>
      <c r="C243" s="145"/>
      <c r="D243" s="145"/>
      <c r="E243" s="145"/>
      <c r="F243" s="145" t="e">
        <f>#REF!</f>
        <v>#REF!</v>
      </c>
      <c r="G243" s="145"/>
      <c r="H243" s="146" t="e">
        <f>SUM(C243:G243)</f>
        <v>#REF!</v>
      </c>
    </row>
    <row r="244" spans="1:8" x14ac:dyDescent="0.25">
      <c r="A244" s="147" t="s">
        <v>305</v>
      </c>
      <c r="B244" s="148" t="s">
        <v>306</v>
      </c>
      <c r="C244" s="145">
        <f>SUM(C246:C254)</f>
        <v>0</v>
      </c>
      <c r="D244" s="145">
        <f t="shared" ref="D244:H244" si="3">SUM(D246:D254)</f>
        <v>0</v>
      </c>
      <c r="E244" s="145">
        <f t="shared" si="3"/>
        <v>-104</v>
      </c>
      <c r="F244" s="145">
        <f t="shared" si="3"/>
        <v>0</v>
      </c>
      <c r="G244" s="145">
        <f t="shared" si="3"/>
        <v>0</v>
      </c>
      <c r="H244" s="145">
        <f t="shared" si="3"/>
        <v>-104</v>
      </c>
    </row>
    <row r="245" spans="1:8" x14ac:dyDescent="0.25">
      <c r="A245" s="147" t="s">
        <v>165</v>
      </c>
      <c r="B245" s="148"/>
      <c r="C245" s="145"/>
      <c r="D245" s="145"/>
      <c r="E245" s="145"/>
      <c r="F245" s="145"/>
      <c r="G245" s="145"/>
      <c r="H245" s="146"/>
    </row>
    <row r="246" spans="1:8" x14ac:dyDescent="0.25">
      <c r="A246" s="147" t="s">
        <v>307</v>
      </c>
      <c r="B246" s="148" t="s">
        <v>308</v>
      </c>
      <c r="C246" s="145"/>
      <c r="D246" s="145"/>
      <c r="E246" s="145"/>
      <c r="F246" s="145"/>
      <c r="G246" s="145"/>
      <c r="H246" s="146">
        <f t="shared" ref="H246:H254" si="4">SUM(C246:G246)</f>
        <v>0</v>
      </c>
    </row>
    <row r="247" spans="1:8" ht="20.399999999999999" x14ac:dyDescent="0.25">
      <c r="A247" s="147" t="s">
        <v>309</v>
      </c>
      <c r="B247" s="148" t="s">
        <v>310</v>
      </c>
      <c r="C247" s="145"/>
      <c r="D247" s="145"/>
      <c r="E247" s="145"/>
      <c r="F247" s="145"/>
      <c r="G247" s="145"/>
      <c r="H247" s="146">
        <f t="shared" si="4"/>
        <v>0</v>
      </c>
    </row>
    <row r="248" spans="1:8" ht="20.399999999999999" x14ac:dyDescent="0.25">
      <c r="A248" s="147" t="s">
        <v>311</v>
      </c>
      <c r="B248" s="148" t="s">
        <v>312</v>
      </c>
      <c r="C248" s="145"/>
      <c r="D248" s="145"/>
      <c r="E248" s="145"/>
      <c r="F248" s="145"/>
      <c r="G248" s="145"/>
      <c r="H248" s="146">
        <f t="shared" si="4"/>
        <v>0</v>
      </c>
    </row>
    <row r="249" spans="1:8" ht="20.399999999999999" x14ac:dyDescent="0.25">
      <c r="A249" s="147" t="s">
        <v>168</v>
      </c>
      <c r="B249" s="148" t="s">
        <v>313</v>
      </c>
      <c r="C249" s="145"/>
      <c r="D249" s="145"/>
      <c r="E249" s="145"/>
      <c r="F249" s="145"/>
      <c r="G249" s="145"/>
      <c r="H249" s="146">
        <f t="shared" si="4"/>
        <v>0</v>
      </c>
    </row>
    <row r="250" spans="1:8" x14ac:dyDescent="0.25">
      <c r="A250" s="147" t="s">
        <v>169</v>
      </c>
      <c r="B250" s="148" t="s">
        <v>314</v>
      </c>
      <c r="C250" s="145"/>
      <c r="D250" s="145"/>
      <c r="E250" s="145"/>
      <c r="F250" s="145"/>
      <c r="G250" s="145"/>
      <c r="H250" s="146">
        <f t="shared" si="4"/>
        <v>0</v>
      </c>
    </row>
    <row r="251" spans="1:8" ht="20.399999999999999" x14ac:dyDescent="0.25">
      <c r="A251" s="147" t="s">
        <v>315</v>
      </c>
      <c r="B251" s="148" t="s">
        <v>316</v>
      </c>
      <c r="C251" s="145"/>
      <c r="D251" s="145"/>
      <c r="E251" s="145"/>
      <c r="F251" s="145"/>
      <c r="G251" s="145"/>
      <c r="H251" s="146">
        <f t="shared" si="4"/>
        <v>0</v>
      </c>
    </row>
    <row r="252" spans="1:8" x14ac:dyDescent="0.25">
      <c r="A252" s="147" t="s">
        <v>317</v>
      </c>
      <c r="B252" s="148" t="s">
        <v>318</v>
      </c>
      <c r="C252" s="145"/>
      <c r="D252" s="145"/>
      <c r="E252" s="145"/>
      <c r="F252" s="145"/>
      <c r="G252" s="145"/>
      <c r="H252" s="146">
        <f t="shared" si="4"/>
        <v>0</v>
      </c>
    </row>
    <row r="253" spans="1:8" x14ac:dyDescent="0.25">
      <c r="A253" s="147" t="s">
        <v>173</v>
      </c>
      <c r="B253" s="148" t="s">
        <v>319</v>
      </c>
      <c r="C253" s="145"/>
      <c r="D253" s="145"/>
      <c r="E253" s="145">
        <f>'[1]Ф-1'!F156</f>
        <v>-104</v>
      </c>
      <c r="F253" s="145"/>
      <c r="G253" s="145"/>
      <c r="H253" s="146">
        <f t="shared" si="4"/>
        <v>-104</v>
      </c>
    </row>
    <row r="254" spans="1:8" x14ac:dyDescent="0.25">
      <c r="A254" s="147" t="s">
        <v>175</v>
      </c>
      <c r="B254" s="148" t="s">
        <v>320</v>
      </c>
      <c r="C254" s="145"/>
      <c r="D254" s="145"/>
      <c r="E254" s="145"/>
      <c r="F254" s="145"/>
      <c r="G254" s="145"/>
      <c r="H254" s="146">
        <f t="shared" si="4"/>
        <v>0</v>
      </c>
    </row>
    <row r="255" spans="1:8" x14ac:dyDescent="0.25">
      <c r="A255" s="147" t="s">
        <v>321</v>
      </c>
      <c r="B255" s="148" t="s">
        <v>90</v>
      </c>
      <c r="C255" s="145">
        <f t="shared" ref="C255:H255" si="5">C257+C262+C263+C264+C265+C266+C267+C268+C269</f>
        <v>166788373</v>
      </c>
      <c r="D255" s="145">
        <f t="shared" si="5"/>
        <v>0</v>
      </c>
      <c r="E255" s="145">
        <f t="shared" si="5"/>
        <v>0</v>
      </c>
      <c r="F255" s="145">
        <f t="shared" si="5"/>
        <v>-102181506</v>
      </c>
      <c r="G255" s="145">
        <f t="shared" si="5"/>
        <v>0</v>
      </c>
      <c r="H255" s="145">
        <f t="shared" si="5"/>
        <v>64606867</v>
      </c>
    </row>
    <row r="256" spans="1:8" x14ac:dyDescent="0.25">
      <c r="A256" s="147" t="s">
        <v>165</v>
      </c>
      <c r="B256" s="148"/>
      <c r="C256" s="145"/>
      <c r="D256" s="145"/>
      <c r="E256" s="145"/>
      <c r="F256" s="145"/>
      <c r="G256" s="145"/>
      <c r="H256" s="146">
        <f t="shared" ref="H256:H269" si="6">SUM(C256:G256)</f>
        <v>0</v>
      </c>
    </row>
    <row r="257" spans="1:8" x14ac:dyDescent="0.25">
      <c r="A257" s="147" t="s">
        <v>322</v>
      </c>
      <c r="B257" s="148" t="s">
        <v>94</v>
      </c>
      <c r="C257" s="145">
        <f t="shared" ref="C257:G257" si="7">SUM(C259:C261)</f>
        <v>0</v>
      </c>
      <c r="D257" s="145">
        <f t="shared" si="7"/>
        <v>0</v>
      </c>
      <c r="E257" s="145">
        <f t="shared" si="7"/>
        <v>0</v>
      </c>
      <c r="F257" s="145">
        <f t="shared" si="7"/>
        <v>0</v>
      </c>
      <c r="G257" s="145">
        <f t="shared" si="7"/>
        <v>0</v>
      </c>
      <c r="H257" s="146">
        <f t="shared" si="6"/>
        <v>0</v>
      </c>
    </row>
    <row r="258" spans="1:8" x14ac:dyDescent="0.25">
      <c r="A258" s="147" t="s">
        <v>165</v>
      </c>
      <c r="B258" s="148"/>
      <c r="C258" s="145"/>
      <c r="D258" s="145"/>
      <c r="E258" s="145"/>
      <c r="F258" s="145"/>
      <c r="G258" s="145"/>
      <c r="H258" s="146">
        <f t="shared" si="6"/>
        <v>0</v>
      </c>
    </row>
    <row r="259" spans="1:8" x14ac:dyDescent="0.25">
      <c r="A259" s="147" t="s">
        <v>323</v>
      </c>
      <c r="B259" s="148"/>
      <c r="C259" s="145"/>
      <c r="D259" s="145"/>
      <c r="E259" s="145"/>
      <c r="F259" s="145"/>
      <c r="G259" s="145"/>
      <c r="H259" s="146">
        <f t="shared" si="6"/>
        <v>0</v>
      </c>
    </row>
    <row r="260" spans="1:8" x14ac:dyDescent="0.25">
      <c r="A260" s="147" t="s">
        <v>324</v>
      </c>
      <c r="B260" s="148"/>
      <c r="C260" s="145"/>
      <c r="D260" s="145"/>
      <c r="E260" s="145"/>
      <c r="F260" s="145"/>
      <c r="G260" s="145"/>
      <c r="H260" s="146">
        <f t="shared" si="6"/>
        <v>0</v>
      </c>
    </row>
    <row r="261" spans="1:8" x14ac:dyDescent="0.25">
      <c r="A261" s="147" t="s">
        <v>325</v>
      </c>
      <c r="B261" s="148"/>
      <c r="C261" s="145"/>
      <c r="D261" s="145"/>
      <c r="E261" s="145"/>
      <c r="F261" s="145"/>
      <c r="G261" s="145"/>
      <c r="H261" s="146">
        <f t="shared" si="6"/>
        <v>0</v>
      </c>
    </row>
    <row r="262" spans="1:8" x14ac:dyDescent="0.25">
      <c r="A262" s="147" t="s">
        <v>326</v>
      </c>
      <c r="B262" s="148" t="s">
        <v>95</v>
      </c>
      <c r="C262" s="145">
        <f>'[1]Ф-1'!D159</f>
        <v>166788373</v>
      </c>
      <c r="D262" s="145"/>
      <c r="E262" s="145"/>
      <c r="F262" s="145"/>
      <c r="G262" s="145"/>
      <c r="H262" s="146">
        <f t="shared" si="6"/>
        <v>166788373</v>
      </c>
    </row>
    <row r="263" spans="1:8" x14ac:dyDescent="0.25">
      <c r="A263" s="147" t="s">
        <v>327</v>
      </c>
      <c r="B263" s="148" t="s">
        <v>97</v>
      </c>
      <c r="C263" s="145"/>
      <c r="D263" s="145"/>
      <c r="E263" s="145"/>
      <c r="F263" s="145"/>
      <c r="G263" s="145"/>
      <c r="H263" s="146">
        <f t="shared" si="6"/>
        <v>0</v>
      </c>
    </row>
    <row r="264" spans="1:8" x14ac:dyDescent="0.25">
      <c r="A264" s="147" t="s">
        <v>328</v>
      </c>
      <c r="B264" s="148" t="s">
        <v>99</v>
      </c>
      <c r="C264" s="145"/>
      <c r="D264" s="145"/>
      <c r="E264" s="145"/>
      <c r="F264" s="145"/>
      <c r="G264" s="145"/>
      <c r="H264" s="146">
        <f t="shared" si="6"/>
        <v>0</v>
      </c>
    </row>
    <row r="265" spans="1:8" ht="20.399999999999999" x14ac:dyDescent="0.25">
      <c r="A265" s="147" t="s">
        <v>329</v>
      </c>
      <c r="B265" s="148" t="s">
        <v>101</v>
      </c>
      <c r="C265" s="145"/>
      <c r="D265" s="145"/>
      <c r="E265" s="145"/>
      <c r="F265" s="145">
        <f>'[1]Ф-1'!G158</f>
        <v>-16940104</v>
      </c>
      <c r="G265" s="145"/>
      <c r="H265" s="146">
        <f t="shared" si="6"/>
        <v>-16940104</v>
      </c>
    </row>
    <row r="266" spans="1:8" x14ac:dyDescent="0.25">
      <c r="A266" s="147" t="s">
        <v>330</v>
      </c>
      <c r="B266" s="148" t="s">
        <v>103</v>
      </c>
      <c r="C266" s="145"/>
      <c r="D266" s="145"/>
      <c r="E266" s="145"/>
      <c r="F266" s="149"/>
      <c r="G266" s="145"/>
      <c r="H266" s="146">
        <f t="shared" si="6"/>
        <v>0</v>
      </c>
    </row>
    <row r="267" spans="1:8" x14ac:dyDescent="0.25">
      <c r="A267" s="147" t="s">
        <v>331</v>
      </c>
      <c r="B267" s="148" t="s">
        <v>105</v>
      </c>
      <c r="C267" s="145"/>
      <c r="D267" s="145"/>
      <c r="E267" s="145"/>
      <c r="F267" s="150">
        <f>'[1]Ф-1'!G160</f>
        <v>-85241402</v>
      </c>
      <c r="G267" s="145"/>
      <c r="H267" s="146">
        <f t="shared" si="6"/>
        <v>-85241402</v>
      </c>
    </row>
    <row r="268" spans="1:8" x14ac:dyDescent="0.25">
      <c r="A268" s="147" t="s">
        <v>332</v>
      </c>
      <c r="B268" s="148" t="s">
        <v>333</v>
      </c>
      <c r="C268" s="145"/>
      <c r="D268" s="145"/>
      <c r="E268" s="145"/>
      <c r="F268" s="145"/>
      <c r="G268" s="145"/>
      <c r="H268" s="146">
        <f t="shared" si="6"/>
        <v>0</v>
      </c>
    </row>
    <row r="269" spans="1:8" ht="20.399999999999999" x14ac:dyDescent="0.25">
      <c r="A269" s="147" t="s">
        <v>334</v>
      </c>
      <c r="B269" s="148" t="s">
        <v>335</v>
      </c>
      <c r="C269" s="145"/>
      <c r="D269" s="145"/>
      <c r="E269" s="145"/>
      <c r="F269" s="145"/>
      <c r="G269" s="145"/>
      <c r="H269" s="146">
        <f t="shared" si="6"/>
        <v>0</v>
      </c>
    </row>
    <row r="270" spans="1:8" x14ac:dyDescent="0.25">
      <c r="A270" s="144" t="s">
        <v>336</v>
      </c>
      <c r="B270" s="143" t="s">
        <v>107</v>
      </c>
      <c r="C270" s="145">
        <f>C241+C242+C255</f>
        <v>326435861</v>
      </c>
      <c r="D270" s="145">
        <f t="shared" ref="D270:H270" si="8">D241+D242+D255</f>
        <v>0</v>
      </c>
      <c r="E270" s="145">
        <f t="shared" si="8"/>
        <v>5415</v>
      </c>
      <c r="F270" s="145" t="e">
        <f t="shared" si="8"/>
        <v>#REF!</v>
      </c>
      <c r="G270" s="145">
        <f t="shared" si="8"/>
        <v>0</v>
      </c>
      <c r="H270" s="145" t="e">
        <f t="shared" si="8"/>
        <v>#REF!</v>
      </c>
    </row>
    <row r="271" spans="1:8" x14ac:dyDescent="0.25">
      <c r="A271" s="147" t="s">
        <v>301</v>
      </c>
      <c r="B271" s="148" t="s">
        <v>337</v>
      </c>
      <c r="C271" s="145"/>
      <c r="D271" s="145"/>
      <c r="E271" s="145"/>
      <c r="F271" s="145"/>
      <c r="G271" s="145"/>
      <c r="H271" s="146">
        <f>SUM(C271:G271)</f>
        <v>0</v>
      </c>
    </row>
    <row r="272" spans="1:8" x14ac:dyDescent="0.25">
      <c r="A272" s="151" t="s">
        <v>338</v>
      </c>
      <c r="B272" s="152" t="s">
        <v>124</v>
      </c>
      <c r="C272" s="146">
        <f t="shared" ref="C272:G272" si="9">+SUM(C270:C271)</f>
        <v>326435861</v>
      </c>
      <c r="D272" s="146">
        <f t="shared" si="9"/>
        <v>0</v>
      </c>
      <c r="E272" s="146">
        <f t="shared" si="9"/>
        <v>5415</v>
      </c>
      <c r="F272" s="146" t="e">
        <f t="shared" si="9"/>
        <v>#REF!</v>
      </c>
      <c r="G272" s="146">
        <f t="shared" si="9"/>
        <v>0</v>
      </c>
      <c r="H272" s="146" t="e">
        <f>SUM(C272:G272)</f>
        <v>#REF!</v>
      </c>
    </row>
    <row r="273" spans="1:8" x14ac:dyDescent="0.25">
      <c r="A273" s="151" t="s">
        <v>339</v>
      </c>
      <c r="B273" s="152" t="s">
        <v>191</v>
      </c>
      <c r="C273" s="145">
        <f t="shared" ref="C273:G273" si="10">SUM(C274:C275)</f>
        <v>0</v>
      </c>
      <c r="D273" s="145">
        <f t="shared" si="10"/>
        <v>0</v>
      </c>
      <c r="E273" s="145">
        <f t="shared" si="10"/>
        <v>-121</v>
      </c>
      <c r="F273" s="145">
        <f t="shared" si="10"/>
        <v>193834715</v>
      </c>
      <c r="G273" s="145">
        <f t="shared" si="10"/>
        <v>0</v>
      </c>
      <c r="H273" s="146">
        <f>SUM(C273:G273)</f>
        <v>193834594</v>
      </c>
    </row>
    <row r="274" spans="1:8" x14ac:dyDescent="0.25">
      <c r="A274" s="153" t="s">
        <v>304</v>
      </c>
      <c r="B274" s="154" t="s">
        <v>340</v>
      </c>
      <c r="C274" s="145"/>
      <c r="D274" s="145"/>
      <c r="E274" s="145"/>
      <c r="F274" s="145">
        <f>C114</f>
        <v>193834715</v>
      </c>
      <c r="G274" s="145"/>
      <c r="H274" s="146">
        <f>SUM(C274:G274)</f>
        <v>193834715</v>
      </c>
    </row>
    <row r="275" spans="1:8" x14ac:dyDescent="0.25">
      <c r="A275" s="153" t="s">
        <v>341</v>
      </c>
      <c r="B275" s="154" t="s">
        <v>342</v>
      </c>
      <c r="C275" s="145">
        <f t="shared" ref="C275:G275" si="11">SUM(C277:C285)</f>
        <v>0</v>
      </c>
      <c r="D275" s="145">
        <f t="shared" si="11"/>
        <v>0</v>
      </c>
      <c r="E275" s="145">
        <f t="shared" si="11"/>
        <v>-121</v>
      </c>
      <c r="F275" s="145">
        <f t="shared" si="11"/>
        <v>0</v>
      </c>
      <c r="G275" s="145">
        <f t="shared" si="11"/>
        <v>0</v>
      </c>
      <c r="H275" s="146">
        <f>SUM(C275:G275)</f>
        <v>-121</v>
      </c>
    </row>
    <row r="276" spans="1:8" x14ac:dyDescent="0.25">
      <c r="A276" s="153" t="s">
        <v>165</v>
      </c>
      <c r="B276" s="154"/>
      <c r="C276" s="145"/>
      <c r="D276" s="145"/>
      <c r="E276" s="145"/>
      <c r="F276" s="145"/>
      <c r="G276" s="145"/>
      <c r="H276" s="146"/>
    </row>
    <row r="277" spans="1:8" x14ac:dyDescent="0.25">
      <c r="A277" s="153" t="s">
        <v>307</v>
      </c>
      <c r="B277" s="154" t="s">
        <v>343</v>
      </c>
      <c r="C277" s="145"/>
      <c r="D277" s="145"/>
      <c r="E277" s="145"/>
      <c r="F277" s="145"/>
      <c r="G277" s="145"/>
      <c r="H277" s="146">
        <f t="shared" ref="H277:H301" si="12">SUM(C277:G277)</f>
        <v>0</v>
      </c>
    </row>
    <row r="278" spans="1:8" ht="20.399999999999999" x14ac:dyDescent="0.25">
      <c r="A278" s="153" t="s">
        <v>309</v>
      </c>
      <c r="B278" s="154" t="s">
        <v>344</v>
      </c>
      <c r="C278" s="145"/>
      <c r="D278" s="145"/>
      <c r="E278" s="145"/>
      <c r="F278" s="145"/>
      <c r="G278" s="145"/>
      <c r="H278" s="146">
        <f t="shared" si="12"/>
        <v>0</v>
      </c>
    </row>
    <row r="279" spans="1:8" ht="20.399999999999999" x14ac:dyDescent="0.25">
      <c r="A279" s="153" t="s">
        <v>311</v>
      </c>
      <c r="B279" s="154" t="s">
        <v>345</v>
      </c>
      <c r="C279" s="145"/>
      <c r="D279" s="145"/>
      <c r="E279" s="145"/>
      <c r="F279" s="145"/>
      <c r="G279" s="145"/>
      <c r="H279" s="146">
        <f t="shared" si="12"/>
        <v>0</v>
      </c>
    </row>
    <row r="280" spans="1:8" ht="20.399999999999999" x14ac:dyDescent="0.25">
      <c r="A280" s="153" t="s">
        <v>168</v>
      </c>
      <c r="B280" s="154" t="s">
        <v>346</v>
      </c>
      <c r="C280" s="145"/>
      <c r="D280" s="145"/>
      <c r="E280" s="145"/>
      <c r="F280" s="145"/>
      <c r="G280" s="145"/>
      <c r="H280" s="146">
        <f t="shared" si="12"/>
        <v>0</v>
      </c>
    </row>
    <row r="281" spans="1:8" x14ac:dyDescent="0.25">
      <c r="A281" s="153" t="s">
        <v>169</v>
      </c>
      <c r="B281" s="154" t="s">
        <v>347</v>
      </c>
      <c r="C281" s="145"/>
      <c r="D281" s="145"/>
      <c r="E281" s="145"/>
      <c r="F281" s="145"/>
      <c r="G281" s="145"/>
      <c r="H281" s="146">
        <f t="shared" si="12"/>
        <v>0</v>
      </c>
    </row>
    <row r="282" spans="1:8" ht="20.399999999999999" x14ac:dyDescent="0.25">
      <c r="A282" s="153" t="s">
        <v>315</v>
      </c>
      <c r="B282" s="154" t="s">
        <v>348</v>
      </c>
      <c r="C282" s="145"/>
      <c r="D282" s="145"/>
      <c r="E282" s="145"/>
      <c r="F282" s="145"/>
      <c r="G282" s="145"/>
      <c r="H282" s="146">
        <f t="shared" si="12"/>
        <v>0</v>
      </c>
    </row>
    <row r="283" spans="1:8" x14ac:dyDescent="0.25">
      <c r="A283" s="153" t="s">
        <v>317</v>
      </c>
      <c r="B283" s="154" t="s">
        <v>349</v>
      </c>
      <c r="C283" s="145"/>
      <c r="D283" s="145"/>
      <c r="E283" s="145"/>
      <c r="F283" s="145"/>
      <c r="G283" s="145"/>
      <c r="H283" s="146">
        <f t="shared" si="12"/>
        <v>0</v>
      </c>
    </row>
    <row r="284" spans="1:8" x14ac:dyDescent="0.25">
      <c r="A284" s="153" t="s">
        <v>173</v>
      </c>
      <c r="B284" s="154" t="s">
        <v>350</v>
      </c>
      <c r="C284" s="145"/>
      <c r="D284" s="145"/>
      <c r="E284" s="145">
        <f>C124</f>
        <v>-121</v>
      </c>
      <c r="F284" s="145"/>
      <c r="G284" s="145"/>
      <c r="H284" s="146">
        <f t="shared" si="12"/>
        <v>-121</v>
      </c>
    </row>
    <row r="285" spans="1:8" x14ac:dyDescent="0.25">
      <c r="A285" s="153" t="s">
        <v>175</v>
      </c>
      <c r="B285" s="154" t="s">
        <v>351</v>
      </c>
      <c r="C285" s="145"/>
      <c r="D285" s="145"/>
      <c r="E285" s="145"/>
      <c r="F285" s="145"/>
      <c r="G285" s="145"/>
      <c r="H285" s="146">
        <f t="shared" si="12"/>
        <v>0</v>
      </c>
    </row>
    <row r="286" spans="1:8" x14ac:dyDescent="0.25">
      <c r="A286" s="153" t="s">
        <v>352</v>
      </c>
      <c r="B286" s="154" t="s">
        <v>353</v>
      </c>
      <c r="C286" s="145">
        <f t="shared" ref="C286:G286" si="13">C288+C293+C294+C295+C296+C297+C298+C299+C300</f>
        <v>14957903</v>
      </c>
      <c r="D286" s="145">
        <f t="shared" si="13"/>
        <v>0</v>
      </c>
      <c r="E286" s="145">
        <f t="shared" si="13"/>
        <v>0</v>
      </c>
      <c r="F286" s="145">
        <f t="shared" si="13"/>
        <v>-51726384</v>
      </c>
      <c r="G286" s="145">
        <f t="shared" si="13"/>
        <v>0</v>
      </c>
      <c r="H286" s="146">
        <f t="shared" si="12"/>
        <v>-36768481</v>
      </c>
    </row>
    <row r="287" spans="1:8" x14ac:dyDescent="0.25">
      <c r="A287" s="153" t="s">
        <v>165</v>
      </c>
      <c r="B287" s="154"/>
      <c r="C287" s="145"/>
      <c r="D287" s="145"/>
      <c r="E287" s="145"/>
      <c r="F287" s="145"/>
      <c r="G287" s="145"/>
      <c r="H287" s="146">
        <f t="shared" si="12"/>
        <v>0</v>
      </c>
    </row>
    <row r="288" spans="1:8" x14ac:dyDescent="0.25">
      <c r="A288" s="153" t="s">
        <v>322</v>
      </c>
      <c r="B288" s="154" t="s">
        <v>354</v>
      </c>
      <c r="C288" s="145">
        <f t="shared" ref="C288:G288" si="14">SUM(C290:C292)</f>
        <v>0</v>
      </c>
      <c r="D288" s="145">
        <f t="shared" si="14"/>
        <v>0</v>
      </c>
      <c r="E288" s="145">
        <f t="shared" si="14"/>
        <v>0</v>
      </c>
      <c r="F288" s="145">
        <f t="shared" si="14"/>
        <v>0</v>
      </c>
      <c r="G288" s="145">
        <f t="shared" si="14"/>
        <v>0</v>
      </c>
      <c r="H288" s="146">
        <f t="shared" si="12"/>
        <v>0</v>
      </c>
    </row>
    <row r="289" spans="1:8" x14ac:dyDescent="0.25">
      <c r="A289" s="153" t="s">
        <v>165</v>
      </c>
      <c r="B289" s="154"/>
      <c r="C289" s="145"/>
      <c r="D289" s="145"/>
      <c r="E289" s="145"/>
      <c r="F289" s="145"/>
      <c r="G289" s="145"/>
      <c r="H289" s="146">
        <f t="shared" si="12"/>
        <v>0</v>
      </c>
    </row>
    <row r="290" spans="1:8" x14ac:dyDescent="0.25">
      <c r="A290" s="153" t="s">
        <v>323</v>
      </c>
      <c r="B290" s="154"/>
      <c r="C290" s="145"/>
      <c r="D290" s="145"/>
      <c r="E290" s="145"/>
      <c r="F290" s="145"/>
      <c r="G290" s="145"/>
      <c r="H290" s="146">
        <f t="shared" si="12"/>
        <v>0</v>
      </c>
    </row>
    <row r="291" spans="1:8" x14ac:dyDescent="0.25">
      <c r="A291" s="153" t="s">
        <v>324</v>
      </c>
      <c r="B291" s="154"/>
      <c r="C291" s="145"/>
      <c r="D291" s="145"/>
      <c r="E291" s="145"/>
      <c r="F291" s="145"/>
      <c r="G291" s="145"/>
      <c r="H291" s="146">
        <f t="shared" si="12"/>
        <v>0</v>
      </c>
    </row>
    <row r="292" spans="1:8" x14ac:dyDescent="0.25">
      <c r="A292" s="153" t="s">
        <v>325</v>
      </c>
      <c r="B292" s="154"/>
      <c r="C292" s="145"/>
      <c r="D292" s="145"/>
      <c r="E292" s="145"/>
      <c r="F292" s="145"/>
      <c r="G292" s="145"/>
      <c r="H292" s="146">
        <f t="shared" si="12"/>
        <v>0</v>
      </c>
    </row>
    <row r="293" spans="1:8" x14ac:dyDescent="0.25">
      <c r="A293" s="153" t="s">
        <v>326</v>
      </c>
      <c r="B293" s="154" t="s">
        <v>355</v>
      </c>
      <c r="C293" s="145">
        <f>'[1]Ф-1'!D167</f>
        <v>14957903</v>
      </c>
      <c r="D293" s="145"/>
      <c r="E293" s="145"/>
      <c r="F293" s="145"/>
      <c r="G293" s="145"/>
      <c r="H293" s="146">
        <f t="shared" si="12"/>
        <v>14957903</v>
      </c>
    </row>
    <row r="294" spans="1:8" x14ac:dyDescent="0.25">
      <c r="A294" s="153" t="s">
        <v>327</v>
      </c>
      <c r="B294" s="154" t="s">
        <v>356</v>
      </c>
      <c r="C294" s="145"/>
      <c r="D294" s="145"/>
      <c r="E294" s="145"/>
      <c r="F294" s="145"/>
      <c r="G294" s="145"/>
      <c r="H294" s="146">
        <f t="shared" si="12"/>
        <v>0</v>
      </c>
    </row>
    <row r="295" spans="1:8" x14ac:dyDescent="0.25">
      <c r="A295" s="153" t="s">
        <v>328</v>
      </c>
      <c r="B295" s="154" t="s">
        <v>357</v>
      </c>
      <c r="C295" s="145"/>
      <c r="D295" s="145"/>
      <c r="E295" s="145"/>
      <c r="F295" s="145"/>
      <c r="G295" s="145"/>
      <c r="H295" s="146">
        <f t="shared" si="12"/>
        <v>0</v>
      </c>
    </row>
    <row r="296" spans="1:8" ht="20.399999999999999" x14ac:dyDescent="0.25">
      <c r="A296" s="153" t="s">
        <v>329</v>
      </c>
      <c r="B296" s="154" t="s">
        <v>358</v>
      </c>
      <c r="C296" s="145"/>
      <c r="D296" s="145"/>
      <c r="E296" s="145"/>
      <c r="F296" s="145"/>
      <c r="G296" s="145"/>
      <c r="H296" s="146">
        <f t="shared" si="12"/>
        <v>0</v>
      </c>
    </row>
    <row r="297" spans="1:8" x14ac:dyDescent="0.25">
      <c r="A297" s="153" t="s">
        <v>330</v>
      </c>
      <c r="B297" s="154" t="s">
        <v>359</v>
      </c>
      <c r="C297" s="145"/>
      <c r="D297" s="145"/>
      <c r="E297" s="145"/>
      <c r="F297" s="145">
        <f>'[1]Ф-1'!G166</f>
        <v>-45796383</v>
      </c>
      <c r="G297" s="145"/>
      <c r="H297" s="146">
        <f t="shared" si="12"/>
        <v>-45796383</v>
      </c>
    </row>
    <row r="298" spans="1:8" x14ac:dyDescent="0.25">
      <c r="A298" s="153" t="s">
        <v>331</v>
      </c>
      <c r="B298" s="154" t="s">
        <v>360</v>
      </c>
      <c r="C298" s="145"/>
      <c r="D298" s="145"/>
      <c r="E298" s="145"/>
      <c r="F298" s="145">
        <f>'[1]Ф-1'!G169</f>
        <v>-5930001</v>
      </c>
      <c r="G298" s="145"/>
      <c r="H298" s="146">
        <f t="shared" si="12"/>
        <v>-5930001</v>
      </c>
    </row>
    <row r="299" spans="1:8" x14ac:dyDescent="0.25">
      <c r="A299" s="153" t="s">
        <v>332</v>
      </c>
      <c r="B299" s="154" t="s">
        <v>361</v>
      </c>
      <c r="C299" s="145"/>
      <c r="D299" s="145"/>
      <c r="E299" s="145"/>
      <c r="F299" s="145"/>
      <c r="G299" s="145"/>
      <c r="H299" s="146">
        <f t="shared" si="12"/>
        <v>0</v>
      </c>
    </row>
    <row r="300" spans="1:8" ht="20.399999999999999" x14ac:dyDescent="0.25">
      <c r="A300" s="153" t="s">
        <v>334</v>
      </c>
      <c r="B300" s="154" t="s">
        <v>362</v>
      </c>
      <c r="C300" s="145"/>
      <c r="D300" s="145"/>
      <c r="E300" s="145"/>
      <c r="F300" s="145"/>
      <c r="G300" s="145"/>
      <c r="H300" s="146">
        <f t="shared" si="12"/>
        <v>0</v>
      </c>
    </row>
    <row r="301" spans="1:8" x14ac:dyDescent="0.25">
      <c r="A301" s="151" t="s">
        <v>363</v>
      </c>
      <c r="B301" s="152" t="s">
        <v>364</v>
      </c>
      <c r="C301" s="145">
        <f t="shared" ref="C301:G301" si="15">C272+C273+C286</f>
        <v>341393764</v>
      </c>
      <c r="D301" s="145">
        <f t="shared" si="15"/>
        <v>0</v>
      </c>
      <c r="E301" s="145">
        <f t="shared" si="15"/>
        <v>5294</v>
      </c>
      <c r="F301" s="145" t="e">
        <f>F272+F273+F286</f>
        <v>#REF!</v>
      </c>
      <c r="G301" s="145">
        <f t="shared" si="15"/>
        <v>0</v>
      </c>
      <c r="H301" s="146" t="e">
        <f t="shared" si="12"/>
        <v>#REF!</v>
      </c>
    </row>
    <row r="302" spans="1:8" s="48" customFormat="1" x14ac:dyDescent="0.25">
      <c r="A302" s="155"/>
      <c r="B302" s="156"/>
      <c r="C302" s="157"/>
      <c r="D302" s="155"/>
      <c r="E302" s="157"/>
      <c r="F302" s="157"/>
      <c r="G302" s="155"/>
      <c r="H302" s="49"/>
    </row>
    <row r="303" spans="1:8" x14ac:dyDescent="0.25">
      <c r="A303" s="61" t="s">
        <v>126</v>
      </c>
      <c r="B303" s="158"/>
      <c r="C303" s="159"/>
      <c r="D303" s="159"/>
      <c r="E303" s="159"/>
      <c r="F303" s="159"/>
      <c r="G303" s="159"/>
      <c r="H303" s="159"/>
    </row>
    <row r="304" spans="1:8" x14ac:dyDescent="0.25">
      <c r="A304" s="61"/>
      <c r="B304" s="158"/>
      <c r="C304" s="159"/>
      <c r="D304" s="159"/>
      <c r="E304" s="159"/>
      <c r="F304" s="159"/>
      <c r="G304" s="159"/>
      <c r="H304" s="159"/>
    </row>
    <row r="305" spans="1:8" x14ac:dyDescent="0.25">
      <c r="A305" s="61"/>
      <c r="B305" s="158"/>
      <c r="C305" s="159"/>
      <c r="D305" s="159"/>
      <c r="E305" s="159"/>
      <c r="F305" s="159"/>
      <c r="G305" s="159"/>
      <c r="H305" s="159"/>
    </row>
    <row r="306" spans="1:8" x14ac:dyDescent="0.25">
      <c r="A306" s="61" t="s">
        <v>127</v>
      </c>
      <c r="B306" s="158"/>
      <c r="C306" s="159"/>
      <c r="D306" s="159"/>
      <c r="E306" s="159"/>
      <c r="F306" s="159"/>
      <c r="G306" s="159"/>
      <c r="H306" s="159"/>
    </row>
    <row r="307" spans="1:8" x14ac:dyDescent="0.25">
      <c r="A307" s="61"/>
      <c r="B307" s="158"/>
      <c r="C307" s="159"/>
      <c r="D307" s="159"/>
      <c r="E307" s="159"/>
      <c r="F307" s="159"/>
      <c r="G307" s="159"/>
      <c r="H307" s="159"/>
    </row>
    <row r="308" spans="1:8" x14ac:dyDescent="0.25">
      <c r="A308" s="61"/>
      <c r="B308" s="158"/>
      <c r="C308" s="159"/>
      <c r="D308" s="159"/>
      <c r="E308" s="159"/>
      <c r="F308" s="159"/>
      <c r="G308" s="159"/>
      <c r="H308" s="159"/>
    </row>
    <row r="309" spans="1:8" x14ac:dyDescent="0.25">
      <c r="A309" s="138" t="s">
        <v>128</v>
      </c>
      <c r="B309" s="158"/>
      <c r="C309" s="159"/>
      <c r="D309" s="159"/>
      <c r="H309" s="159"/>
    </row>
  </sheetData>
  <mergeCells count="17">
    <mergeCell ref="D56:E57"/>
    <mergeCell ref="B4:C4"/>
    <mergeCell ref="B7:C7"/>
    <mergeCell ref="B8:C8"/>
    <mergeCell ref="B9:C9"/>
    <mergeCell ref="A11:C11"/>
    <mergeCell ref="A12:C12"/>
    <mergeCell ref="A157:C157"/>
    <mergeCell ref="A237:A238"/>
    <mergeCell ref="B237:B238"/>
    <mergeCell ref="G237:G238"/>
    <mergeCell ref="H237:H238"/>
    <mergeCell ref="A91:C92"/>
    <mergeCell ref="A93:C93"/>
    <mergeCell ref="A153:C153"/>
    <mergeCell ref="A154:C154"/>
    <mergeCell ref="A155:C1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99"/>
  </sheetPr>
  <dimension ref="A1:O93"/>
  <sheetViews>
    <sheetView view="pageBreakPreview" zoomScale="75" zoomScaleNormal="100" zoomScaleSheetLayoutView="75" workbookViewId="0">
      <selection activeCell="G16" sqref="G16"/>
    </sheetView>
  </sheetViews>
  <sheetFormatPr defaultRowHeight="13.2" x14ac:dyDescent="0.25"/>
  <cols>
    <col min="1" max="1" width="58.44140625" style="5" customWidth="1"/>
    <col min="2" max="2" width="16.33203125" style="5" customWidth="1"/>
    <col min="3" max="3" width="17.6640625" style="12" customWidth="1"/>
    <col min="4" max="4" width="18.109375" style="17" customWidth="1"/>
    <col min="5" max="5" width="32.5546875" style="5" customWidth="1"/>
    <col min="6" max="6" width="13.33203125" style="5" bestFit="1" customWidth="1"/>
    <col min="7" max="7" width="15.6640625" style="5" customWidth="1"/>
    <col min="8" max="8" width="14" style="5" customWidth="1"/>
    <col min="9" max="9" width="17.109375" style="5" customWidth="1"/>
    <col min="10" max="255" width="9.109375" style="5"/>
    <col min="256" max="256" width="57.6640625" style="5" customWidth="1"/>
    <col min="257" max="257" width="16.33203125" style="5" customWidth="1"/>
    <col min="258" max="258" width="17.6640625" style="5" customWidth="1"/>
    <col min="259" max="259" width="18.88671875" style="5" customWidth="1"/>
    <col min="260" max="260" width="17" style="5" customWidth="1"/>
    <col min="261" max="261" width="32.5546875" style="5" customWidth="1"/>
    <col min="262" max="262" width="13.33203125" style="5" bestFit="1" customWidth="1"/>
    <col min="263" max="263" width="15.6640625" style="5" customWidth="1"/>
    <col min="264" max="264" width="14" style="5" customWidth="1"/>
    <col min="265" max="265" width="17.109375" style="5" customWidth="1"/>
    <col min="266" max="511" width="9.109375" style="5"/>
    <col min="512" max="512" width="57.6640625" style="5" customWidth="1"/>
    <col min="513" max="513" width="16.33203125" style="5" customWidth="1"/>
    <col min="514" max="514" width="17.6640625" style="5" customWidth="1"/>
    <col min="515" max="515" width="18.88671875" style="5" customWidth="1"/>
    <col min="516" max="516" width="17" style="5" customWidth="1"/>
    <col min="517" max="517" width="32.5546875" style="5" customWidth="1"/>
    <col min="518" max="518" width="13.33203125" style="5" bestFit="1" customWidth="1"/>
    <col min="519" max="519" width="15.6640625" style="5" customWidth="1"/>
    <col min="520" max="520" width="14" style="5" customWidth="1"/>
    <col min="521" max="521" width="17.109375" style="5" customWidth="1"/>
    <col min="522" max="767" width="9.109375" style="5"/>
    <col min="768" max="768" width="57.6640625" style="5" customWidth="1"/>
    <col min="769" max="769" width="16.33203125" style="5" customWidth="1"/>
    <col min="770" max="770" width="17.6640625" style="5" customWidth="1"/>
    <col min="771" max="771" width="18.88671875" style="5" customWidth="1"/>
    <col min="772" max="772" width="17" style="5" customWidth="1"/>
    <col min="773" max="773" width="32.5546875" style="5" customWidth="1"/>
    <col min="774" max="774" width="13.33203125" style="5" bestFit="1" customWidth="1"/>
    <col min="775" max="775" width="15.6640625" style="5" customWidth="1"/>
    <col min="776" max="776" width="14" style="5" customWidth="1"/>
    <col min="777" max="777" width="17.109375" style="5" customWidth="1"/>
    <col min="778" max="1023" width="9.109375" style="5"/>
    <col min="1024" max="1024" width="57.6640625" style="5" customWidth="1"/>
    <col min="1025" max="1025" width="16.33203125" style="5" customWidth="1"/>
    <col min="1026" max="1026" width="17.6640625" style="5" customWidth="1"/>
    <col min="1027" max="1027" width="18.88671875" style="5" customWidth="1"/>
    <col min="1028" max="1028" width="17" style="5" customWidth="1"/>
    <col min="1029" max="1029" width="32.5546875" style="5" customWidth="1"/>
    <col min="1030" max="1030" width="13.33203125" style="5" bestFit="1" customWidth="1"/>
    <col min="1031" max="1031" width="15.6640625" style="5" customWidth="1"/>
    <col min="1032" max="1032" width="14" style="5" customWidth="1"/>
    <col min="1033" max="1033" width="17.109375" style="5" customWidth="1"/>
    <col min="1034" max="1279" width="9.109375" style="5"/>
    <col min="1280" max="1280" width="57.6640625" style="5" customWidth="1"/>
    <col min="1281" max="1281" width="16.33203125" style="5" customWidth="1"/>
    <col min="1282" max="1282" width="17.6640625" style="5" customWidth="1"/>
    <col min="1283" max="1283" width="18.88671875" style="5" customWidth="1"/>
    <col min="1284" max="1284" width="17" style="5" customWidth="1"/>
    <col min="1285" max="1285" width="32.5546875" style="5" customWidth="1"/>
    <col min="1286" max="1286" width="13.33203125" style="5" bestFit="1" customWidth="1"/>
    <col min="1287" max="1287" width="15.6640625" style="5" customWidth="1"/>
    <col min="1288" max="1288" width="14" style="5" customWidth="1"/>
    <col min="1289" max="1289" width="17.109375" style="5" customWidth="1"/>
    <col min="1290" max="1535" width="9.109375" style="5"/>
    <col min="1536" max="1536" width="57.6640625" style="5" customWidth="1"/>
    <col min="1537" max="1537" width="16.33203125" style="5" customWidth="1"/>
    <col min="1538" max="1538" width="17.6640625" style="5" customWidth="1"/>
    <col min="1539" max="1539" width="18.88671875" style="5" customWidth="1"/>
    <col min="1540" max="1540" width="17" style="5" customWidth="1"/>
    <col min="1541" max="1541" width="32.5546875" style="5" customWidth="1"/>
    <col min="1542" max="1542" width="13.33203125" style="5" bestFit="1" customWidth="1"/>
    <col min="1543" max="1543" width="15.6640625" style="5" customWidth="1"/>
    <col min="1544" max="1544" width="14" style="5" customWidth="1"/>
    <col min="1545" max="1545" width="17.109375" style="5" customWidth="1"/>
    <col min="1546" max="1791" width="9.109375" style="5"/>
    <col min="1792" max="1792" width="57.6640625" style="5" customWidth="1"/>
    <col min="1793" max="1793" width="16.33203125" style="5" customWidth="1"/>
    <col min="1794" max="1794" width="17.6640625" style="5" customWidth="1"/>
    <col min="1795" max="1795" width="18.88671875" style="5" customWidth="1"/>
    <col min="1796" max="1796" width="17" style="5" customWidth="1"/>
    <col min="1797" max="1797" width="32.5546875" style="5" customWidth="1"/>
    <col min="1798" max="1798" width="13.33203125" style="5" bestFit="1" customWidth="1"/>
    <col min="1799" max="1799" width="15.6640625" style="5" customWidth="1"/>
    <col min="1800" max="1800" width="14" style="5" customWidth="1"/>
    <col min="1801" max="1801" width="17.109375" style="5" customWidth="1"/>
    <col min="1802" max="2047" width="9.109375" style="5"/>
    <col min="2048" max="2048" width="57.6640625" style="5" customWidth="1"/>
    <col min="2049" max="2049" width="16.33203125" style="5" customWidth="1"/>
    <col min="2050" max="2050" width="17.6640625" style="5" customWidth="1"/>
    <col min="2051" max="2051" width="18.88671875" style="5" customWidth="1"/>
    <col min="2052" max="2052" width="17" style="5" customWidth="1"/>
    <col min="2053" max="2053" width="32.5546875" style="5" customWidth="1"/>
    <col min="2054" max="2054" width="13.33203125" style="5" bestFit="1" customWidth="1"/>
    <col min="2055" max="2055" width="15.6640625" style="5" customWidth="1"/>
    <col min="2056" max="2056" width="14" style="5" customWidth="1"/>
    <col min="2057" max="2057" width="17.109375" style="5" customWidth="1"/>
    <col min="2058" max="2303" width="9.109375" style="5"/>
    <col min="2304" max="2304" width="57.6640625" style="5" customWidth="1"/>
    <col min="2305" max="2305" width="16.33203125" style="5" customWidth="1"/>
    <col min="2306" max="2306" width="17.6640625" style="5" customWidth="1"/>
    <col min="2307" max="2307" width="18.88671875" style="5" customWidth="1"/>
    <col min="2308" max="2308" width="17" style="5" customWidth="1"/>
    <col min="2309" max="2309" width="32.5546875" style="5" customWidth="1"/>
    <col min="2310" max="2310" width="13.33203125" style="5" bestFit="1" customWidth="1"/>
    <col min="2311" max="2311" width="15.6640625" style="5" customWidth="1"/>
    <col min="2312" max="2312" width="14" style="5" customWidth="1"/>
    <col min="2313" max="2313" width="17.109375" style="5" customWidth="1"/>
    <col min="2314" max="2559" width="9.109375" style="5"/>
    <col min="2560" max="2560" width="57.6640625" style="5" customWidth="1"/>
    <col min="2561" max="2561" width="16.33203125" style="5" customWidth="1"/>
    <col min="2562" max="2562" width="17.6640625" style="5" customWidth="1"/>
    <col min="2563" max="2563" width="18.88671875" style="5" customWidth="1"/>
    <col min="2564" max="2564" width="17" style="5" customWidth="1"/>
    <col min="2565" max="2565" width="32.5546875" style="5" customWidth="1"/>
    <col min="2566" max="2566" width="13.33203125" style="5" bestFit="1" customWidth="1"/>
    <col min="2567" max="2567" width="15.6640625" style="5" customWidth="1"/>
    <col min="2568" max="2568" width="14" style="5" customWidth="1"/>
    <col min="2569" max="2569" width="17.109375" style="5" customWidth="1"/>
    <col min="2570" max="2815" width="9.109375" style="5"/>
    <col min="2816" max="2816" width="57.6640625" style="5" customWidth="1"/>
    <col min="2817" max="2817" width="16.33203125" style="5" customWidth="1"/>
    <col min="2818" max="2818" width="17.6640625" style="5" customWidth="1"/>
    <col min="2819" max="2819" width="18.88671875" style="5" customWidth="1"/>
    <col min="2820" max="2820" width="17" style="5" customWidth="1"/>
    <col min="2821" max="2821" width="32.5546875" style="5" customWidth="1"/>
    <col min="2822" max="2822" width="13.33203125" style="5" bestFit="1" customWidth="1"/>
    <col min="2823" max="2823" width="15.6640625" style="5" customWidth="1"/>
    <col min="2824" max="2824" width="14" style="5" customWidth="1"/>
    <col min="2825" max="2825" width="17.109375" style="5" customWidth="1"/>
    <col min="2826" max="3071" width="9.109375" style="5"/>
    <col min="3072" max="3072" width="57.6640625" style="5" customWidth="1"/>
    <col min="3073" max="3073" width="16.33203125" style="5" customWidth="1"/>
    <col min="3074" max="3074" width="17.6640625" style="5" customWidth="1"/>
    <col min="3075" max="3075" width="18.88671875" style="5" customWidth="1"/>
    <col min="3076" max="3076" width="17" style="5" customWidth="1"/>
    <col min="3077" max="3077" width="32.5546875" style="5" customWidth="1"/>
    <col min="3078" max="3078" width="13.33203125" style="5" bestFit="1" customWidth="1"/>
    <col min="3079" max="3079" width="15.6640625" style="5" customWidth="1"/>
    <col min="3080" max="3080" width="14" style="5" customWidth="1"/>
    <col min="3081" max="3081" width="17.109375" style="5" customWidth="1"/>
    <col min="3082" max="3327" width="9.109375" style="5"/>
    <col min="3328" max="3328" width="57.6640625" style="5" customWidth="1"/>
    <col min="3329" max="3329" width="16.33203125" style="5" customWidth="1"/>
    <col min="3330" max="3330" width="17.6640625" style="5" customWidth="1"/>
    <col min="3331" max="3331" width="18.88671875" style="5" customWidth="1"/>
    <col min="3332" max="3332" width="17" style="5" customWidth="1"/>
    <col min="3333" max="3333" width="32.5546875" style="5" customWidth="1"/>
    <col min="3334" max="3334" width="13.33203125" style="5" bestFit="1" customWidth="1"/>
    <col min="3335" max="3335" width="15.6640625" style="5" customWidth="1"/>
    <col min="3336" max="3336" width="14" style="5" customWidth="1"/>
    <col min="3337" max="3337" width="17.109375" style="5" customWidth="1"/>
    <col min="3338" max="3583" width="9.109375" style="5"/>
    <col min="3584" max="3584" width="57.6640625" style="5" customWidth="1"/>
    <col min="3585" max="3585" width="16.33203125" style="5" customWidth="1"/>
    <col min="3586" max="3586" width="17.6640625" style="5" customWidth="1"/>
    <col min="3587" max="3587" width="18.88671875" style="5" customWidth="1"/>
    <col min="3588" max="3588" width="17" style="5" customWidth="1"/>
    <col min="3589" max="3589" width="32.5546875" style="5" customWidth="1"/>
    <col min="3590" max="3590" width="13.33203125" style="5" bestFit="1" customWidth="1"/>
    <col min="3591" max="3591" width="15.6640625" style="5" customWidth="1"/>
    <col min="3592" max="3592" width="14" style="5" customWidth="1"/>
    <col min="3593" max="3593" width="17.109375" style="5" customWidth="1"/>
    <col min="3594" max="3839" width="9.109375" style="5"/>
    <col min="3840" max="3840" width="57.6640625" style="5" customWidth="1"/>
    <col min="3841" max="3841" width="16.33203125" style="5" customWidth="1"/>
    <col min="3842" max="3842" width="17.6640625" style="5" customWidth="1"/>
    <col min="3843" max="3843" width="18.88671875" style="5" customWidth="1"/>
    <col min="3844" max="3844" width="17" style="5" customWidth="1"/>
    <col min="3845" max="3845" width="32.5546875" style="5" customWidth="1"/>
    <col min="3846" max="3846" width="13.33203125" style="5" bestFit="1" customWidth="1"/>
    <col min="3847" max="3847" width="15.6640625" style="5" customWidth="1"/>
    <col min="3848" max="3848" width="14" style="5" customWidth="1"/>
    <col min="3849" max="3849" width="17.109375" style="5" customWidth="1"/>
    <col min="3850" max="4095" width="9.109375" style="5"/>
    <col min="4096" max="4096" width="57.6640625" style="5" customWidth="1"/>
    <col min="4097" max="4097" width="16.33203125" style="5" customWidth="1"/>
    <col min="4098" max="4098" width="17.6640625" style="5" customWidth="1"/>
    <col min="4099" max="4099" width="18.88671875" style="5" customWidth="1"/>
    <col min="4100" max="4100" width="17" style="5" customWidth="1"/>
    <col min="4101" max="4101" width="32.5546875" style="5" customWidth="1"/>
    <col min="4102" max="4102" width="13.33203125" style="5" bestFit="1" customWidth="1"/>
    <col min="4103" max="4103" width="15.6640625" style="5" customWidth="1"/>
    <col min="4104" max="4104" width="14" style="5" customWidth="1"/>
    <col min="4105" max="4105" width="17.109375" style="5" customWidth="1"/>
    <col min="4106" max="4351" width="9.109375" style="5"/>
    <col min="4352" max="4352" width="57.6640625" style="5" customWidth="1"/>
    <col min="4353" max="4353" width="16.33203125" style="5" customWidth="1"/>
    <col min="4354" max="4354" width="17.6640625" style="5" customWidth="1"/>
    <col min="4355" max="4355" width="18.88671875" style="5" customWidth="1"/>
    <col min="4356" max="4356" width="17" style="5" customWidth="1"/>
    <col min="4357" max="4357" width="32.5546875" style="5" customWidth="1"/>
    <col min="4358" max="4358" width="13.33203125" style="5" bestFit="1" customWidth="1"/>
    <col min="4359" max="4359" width="15.6640625" style="5" customWidth="1"/>
    <col min="4360" max="4360" width="14" style="5" customWidth="1"/>
    <col min="4361" max="4361" width="17.109375" style="5" customWidth="1"/>
    <col min="4362" max="4607" width="9.109375" style="5"/>
    <col min="4608" max="4608" width="57.6640625" style="5" customWidth="1"/>
    <col min="4609" max="4609" width="16.33203125" style="5" customWidth="1"/>
    <col min="4610" max="4610" width="17.6640625" style="5" customWidth="1"/>
    <col min="4611" max="4611" width="18.88671875" style="5" customWidth="1"/>
    <col min="4612" max="4612" width="17" style="5" customWidth="1"/>
    <col min="4613" max="4613" width="32.5546875" style="5" customWidth="1"/>
    <col min="4614" max="4614" width="13.33203125" style="5" bestFit="1" customWidth="1"/>
    <col min="4615" max="4615" width="15.6640625" style="5" customWidth="1"/>
    <col min="4616" max="4616" width="14" style="5" customWidth="1"/>
    <col min="4617" max="4617" width="17.109375" style="5" customWidth="1"/>
    <col min="4618" max="4863" width="9.109375" style="5"/>
    <col min="4864" max="4864" width="57.6640625" style="5" customWidth="1"/>
    <col min="4865" max="4865" width="16.33203125" style="5" customWidth="1"/>
    <col min="4866" max="4866" width="17.6640625" style="5" customWidth="1"/>
    <col min="4867" max="4867" width="18.88671875" style="5" customWidth="1"/>
    <col min="4868" max="4868" width="17" style="5" customWidth="1"/>
    <col min="4869" max="4869" width="32.5546875" style="5" customWidth="1"/>
    <col min="4870" max="4870" width="13.33203125" style="5" bestFit="1" customWidth="1"/>
    <col min="4871" max="4871" width="15.6640625" style="5" customWidth="1"/>
    <col min="4872" max="4872" width="14" style="5" customWidth="1"/>
    <col min="4873" max="4873" width="17.109375" style="5" customWidth="1"/>
    <col min="4874" max="5119" width="9.109375" style="5"/>
    <col min="5120" max="5120" width="57.6640625" style="5" customWidth="1"/>
    <col min="5121" max="5121" width="16.33203125" style="5" customWidth="1"/>
    <col min="5122" max="5122" width="17.6640625" style="5" customWidth="1"/>
    <col min="5123" max="5123" width="18.88671875" style="5" customWidth="1"/>
    <col min="5124" max="5124" width="17" style="5" customWidth="1"/>
    <col min="5125" max="5125" width="32.5546875" style="5" customWidth="1"/>
    <col min="5126" max="5126" width="13.33203125" style="5" bestFit="1" customWidth="1"/>
    <col min="5127" max="5127" width="15.6640625" style="5" customWidth="1"/>
    <col min="5128" max="5128" width="14" style="5" customWidth="1"/>
    <col min="5129" max="5129" width="17.109375" style="5" customWidth="1"/>
    <col min="5130" max="5375" width="9.109375" style="5"/>
    <col min="5376" max="5376" width="57.6640625" style="5" customWidth="1"/>
    <col min="5377" max="5377" width="16.33203125" style="5" customWidth="1"/>
    <col min="5378" max="5378" width="17.6640625" style="5" customWidth="1"/>
    <col min="5379" max="5379" width="18.88671875" style="5" customWidth="1"/>
    <col min="5380" max="5380" width="17" style="5" customWidth="1"/>
    <col min="5381" max="5381" width="32.5546875" style="5" customWidth="1"/>
    <col min="5382" max="5382" width="13.33203125" style="5" bestFit="1" customWidth="1"/>
    <col min="5383" max="5383" width="15.6640625" style="5" customWidth="1"/>
    <col min="5384" max="5384" width="14" style="5" customWidth="1"/>
    <col min="5385" max="5385" width="17.109375" style="5" customWidth="1"/>
    <col min="5386" max="5631" width="9.109375" style="5"/>
    <col min="5632" max="5632" width="57.6640625" style="5" customWidth="1"/>
    <col min="5633" max="5633" width="16.33203125" style="5" customWidth="1"/>
    <col min="5634" max="5634" width="17.6640625" style="5" customWidth="1"/>
    <col min="5635" max="5635" width="18.88671875" style="5" customWidth="1"/>
    <col min="5636" max="5636" width="17" style="5" customWidth="1"/>
    <col min="5637" max="5637" width="32.5546875" style="5" customWidth="1"/>
    <col min="5638" max="5638" width="13.33203125" style="5" bestFit="1" customWidth="1"/>
    <col min="5639" max="5639" width="15.6640625" style="5" customWidth="1"/>
    <col min="5640" max="5640" width="14" style="5" customWidth="1"/>
    <col min="5641" max="5641" width="17.109375" style="5" customWidth="1"/>
    <col min="5642" max="5887" width="9.109375" style="5"/>
    <col min="5888" max="5888" width="57.6640625" style="5" customWidth="1"/>
    <col min="5889" max="5889" width="16.33203125" style="5" customWidth="1"/>
    <col min="5890" max="5890" width="17.6640625" style="5" customWidth="1"/>
    <col min="5891" max="5891" width="18.88671875" style="5" customWidth="1"/>
    <col min="5892" max="5892" width="17" style="5" customWidth="1"/>
    <col min="5893" max="5893" width="32.5546875" style="5" customWidth="1"/>
    <col min="5894" max="5894" width="13.33203125" style="5" bestFit="1" customWidth="1"/>
    <col min="5895" max="5895" width="15.6640625" style="5" customWidth="1"/>
    <col min="5896" max="5896" width="14" style="5" customWidth="1"/>
    <col min="5897" max="5897" width="17.109375" style="5" customWidth="1"/>
    <col min="5898" max="6143" width="9.109375" style="5"/>
    <col min="6144" max="6144" width="57.6640625" style="5" customWidth="1"/>
    <col min="6145" max="6145" width="16.33203125" style="5" customWidth="1"/>
    <col min="6146" max="6146" width="17.6640625" style="5" customWidth="1"/>
    <col min="6147" max="6147" width="18.88671875" style="5" customWidth="1"/>
    <col min="6148" max="6148" width="17" style="5" customWidth="1"/>
    <col min="6149" max="6149" width="32.5546875" style="5" customWidth="1"/>
    <col min="6150" max="6150" width="13.33203125" style="5" bestFit="1" customWidth="1"/>
    <col min="6151" max="6151" width="15.6640625" style="5" customWidth="1"/>
    <col min="6152" max="6152" width="14" style="5" customWidth="1"/>
    <col min="6153" max="6153" width="17.109375" style="5" customWidth="1"/>
    <col min="6154" max="6399" width="9.109375" style="5"/>
    <col min="6400" max="6400" width="57.6640625" style="5" customWidth="1"/>
    <col min="6401" max="6401" width="16.33203125" style="5" customWidth="1"/>
    <col min="6402" max="6402" width="17.6640625" style="5" customWidth="1"/>
    <col min="6403" max="6403" width="18.88671875" style="5" customWidth="1"/>
    <col min="6404" max="6404" width="17" style="5" customWidth="1"/>
    <col min="6405" max="6405" width="32.5546875" style="5" customWidth="1"/>
    <col min="6406" max="6406" width="13.33203125" style="5" bestFit="1" customWidth="1"/>
    <col min="6407" max="6407" width="15.6640625" style="5" customWidth="1"/>
    <col min="6408" max="6408" width="14" style="5" customWidth="1"/>
    <col min="6409" max="6409" width="17.109375" style="5" customWidth="1"/>
    <col min="6410" max="6655" width="9.109375" style="5"/>
    <col min="6656" max="6656" width="57.6640625" style="5" customWidth="1"/>
    <col min="6657" max="6657" width="16.33203125" style="5" customWidth="1"/>
    <col min="6658" max="6658" width="17.6640625" style="5" customWidth="1"/>
    <col min="6659" max="6659" width="18.88671875" style="5" customWidth="1"/>
    <col min="6660" max="6660" width="17" style="5" customWidth="1"/>
    <col min="6661" max="6661" width="32.5546875" style="5" customWidth="1"/>
    <col min="6662" max="6662" width="13.33203125" style="5" bestFit="1" customWidth="1"/>
    <col min="6663" max="6663" width="15.6640625" style="5" customWidth="1"/>
    <col min="6664" max="6664" width="14" style="5" customWidth="1"/>
    <col min="6665" max="6665" width="17.109375" style="5" customWidth="1"/>
    <col min="6666" max="6911" width="9.109375" style="5"/>
    <col min="6912" max="6912" width="57.6640625" style="5" customWidth="1"/>
    <col min="6913" max="6913" width="16.33203125" style="5" customWidth="1"/>
    <col min="6914" max="6914" width="17.6640625" style="5" customWidth="1"/>
    <col min="6915" max="6915" width="18.88671875" style="5" customWidth="1"/>
    <col min="6916" max="6916" width="17" style="5" customWidth="1"/>
    <col min="6917" max="6917" width="32.5546875" style="5" customWidth="1"/>
    <col min="6918" max="6918" width="13.33203125" style="5" bestFit="1" customWidth="1"/>
    <col min="6919" max="6919" width="15.6640625" style="5" customWidth="1"/>
    <col min="6920" max="6920" width="14" style="5" customWidth="1"/>
    <col min="6921" max="6921" width="17.109375" style="5" customWidth="1"/>
    <col min="6922" max="7167" width="9.109375" style="5"/>
    <col min="7168" max="7168" width="57.6640625" style="5" customWidth="1"/>
    <col min="7169" max="7169" width="16.33203125" style="5" customWidth="1"/>
    <col min="7170" max="7170" width="17.6640625" style="5" customWidth="1"/>
    <col min="7171" max="7171" width="18.88671875" style="5" customWidth="1"/>
    <col min="7172" max="7172" width="17" style="5" customWidth="1"/>
    <col min="7173" max="7173" width="32.5546875" style="5" customWidth="1"/>
    <col min="7174" max="7174" width="13.33203125" style="5" bestFit="1" customWidth="1"/>
    <col min="7175" max="7175" width="15.6640625" style="5" customWidth="1"/>
    <col min="7176" max="7176" width="14" style="5" customWidth="1"/>
    <col min="7177" max="7177" width="17.109375" style="5" customWidth="1"/>
    <col min="7178" max="7423" width="9.109375" style="5"/>
    <col min="7424" max="7424" width="57.6640625" style="5" customWidth="1"/>
    <col min="7425" max="7425" width="16.33203125" style="5" customWidth="1"/>
    <col min="7426" max="7426" width="17.6640625" style="5" customWidth="1"/>
    <col min="7427" max="7427" width="18.88671875" style="5" customWidth="1"/>
    <col min="7428" max="7428" width="17" style="5" customWidth="1"/>
    <col min="7429" max="7429" width="32.5546875" style="5" customWidth="1"/>
    <col min="7430" max="7430" width="13.33203125" style="5" bestFit="1" customWidth="1"/>
    <col min="7431" max="7431" width="15.6640625" style="5" customWidth="1"/>
    <col min="7432" max="7432" width="14" style="5" customWidth="1"/>
    <col min="7433" max="7433" width="17.109375" style="5" customWidth="1"/>
    <col min="7434" max="7679" width="9.109375" style="5"/>
    <col min="7680" max="7680" width="57.6640625" style="5" customWidth="1"/>
    <col min="7681" max="7681" width="16.33203125" style="5" customWidth="1"/>
    <col min="7682" max="7682" width="17.6640625" style="5" customWidth="1"/>
    <col min="7683" max="7683" width="18.88671875" style="5" customWidth="1"/>
    <col min="7684" max="7684" width="17" style="5" customWidth="1"/>
    <col min="7685" max="7685" width="32.5546875" style="5" customWidth="1"/>
    <col min="7686" max="7686" width="13.33203125" style="5" bestFit="1" customWidth="1"/>
    <col min="7687" max="7687" width="15.6640625" style="5" customWidth="1"/>
    <col min="7688" max="7688" width="14" style="5" customWidth="1"/>
    <col min="7689" max="7689" width="17.109375" style="5" customWidth="1"/>
    <col min="7690" max="7935" width="9.109375" style="5"/>
    <col min="7936" max="7936" width="57.6640625" style="5" customWidth="1"/>
    <col min="7937" max="7937" width="16.33203125" style="5" customWidth="1"/>
    <col min="7938" max="7938" width="17.6640625" style="5" customWidth="1"/>
    <col min="7939" max="7939" width="18.88671875" style="5" customWidth="1"/>
    <col min="7940" max="7940" width="17" style="5" customWidth="1"/>
    <col min="7941" max="7941" width="32.5546875" style="5" customWidth="1"/>
    <col min="7942" max="7942" width="13.33203125" style="5" bestFit="1" customWidth="1"/>
    <col min="7943" max="7943" width="15.6640625" style="5" customWidth="1"/>
    <col min="7944" max="7944" width="14" style="5" customWidth="1"/>
    <col min="7945" max="7945" width="17.109375" style="5" customWidth="1"/>
    <col min="7946" max="8191" width="9.109375" style="5"/>
    <col min="8192" max="8192" width="57.6640625" style="5" customWidth="1"/>
    <col min="8193" max="8193" width="16.33203125" style="5" customWidth="1"/>
    <col min="8194" max="8194" width="17.6640625" style="5" customWidth="1"/>
    <col min="8195" max="8195" width="18.88671875" style="5" customWidth="1"/>
    <col min="8196" max="8196" width="17" style="5" customWidth="1"/>
    <col min="8197" max="8197" width="32.5546875" style="5" customWidth="1"/>
    <col min="8198" max="8198" width="13.33203125" style="5" bestFit="1" customWidth="1"/>
    <col min="8199" max="8199" width="15.6640625" style="5" customWidth="1"/>
    <col min="8200" max="8200" width="14" style="5" customWidth="1"/>
    <col min="8201" max="8201" width="17.109375" style="5" customWidth="1"/>
    <col min="8202" max="8447" width="9.109375" style="5"/>
    <col min="8448" max="8448" width="57.6640625" style="5" customWidth="1"/>
    <col min="8449" max="8449" width="16.33203125" style="5" customWidth="1"/>
    <col min="8450" max="8450" width="17.6640625" style="5" customWidth="1"/>
    <col min="8451" max="8451" width="18.88671875" style="5" customWidth="1"/>
    <col min="8452" max="8452" width="17" style="5" customWidth="1"/>
    <col min="8453" max="8453" width="32.5546875" style="5" customWidth="1"/>
    <col min="8454" max="8454" width="13.33203125" style="5" bestFit="1" customWidth="1"/>
    <col min="8455" max="8455" width="15.6640625" style="5" customWidth="1"/>
    <col min="8456" max="8456" width="14" style="5" customWidth="1"/>
    <col min="8457" max="8457" width="17.109375" style="5" customWidth="1"/>
    <col min="8458" max="8703" width="9.109375" style="5"/>
    <col min="8704" max="8704" width="57.6640625" style="5" customWidth="1"/>
    <col min="8705" max="8705" width="16.33203125" style="5" customWidth="1"/>
    <col min="8706" max="8706" width="17.6640625" style="5" customWidth="1"/>
    <col min="8707" max="8707" width="18.88671875" style="5" customWidth="1"/>
    <col min="8708" max="8708" width="17" style="5" customWidth="1"/>
    <col min="8709" max="8709" width="32.5546875" style="5" customWidth="1"/>
    <col min="8710" max="8710" width="13.33203125" style="5" bestFit="1" customWidth="1"/>
    <col min="8711" max="8711" width="15.6640625" style="5" customWidth="1"/>
    <col min="8712" max="8712" width="14" style="5" customWidth="1"/>
    <col min="8713" max="8713" width="17.109375" style="5" customWidth="1"/>
    <col min="8714" max="8959" width="9.109375" style="5"/>
    <col min="8960" max="8960" width="57.6640625" style="5" customWidth="1"/>
    <col min="8961" max="8961" width="16.33203125" style="5" customWidth="1"/>
    <col min="8962" max="8962" width="17.6640625" style="5" customWidth="1"/>
    <col min="8963" max="8963" width="18.88671875" style="5" customWidth="1"/>
    <col min="8964" max="8964" width="17" style="5" customWidth="1"/>
    <col min="8965" max="8965" width="32.5546875" style="5" customWidth="1"/>
    <col min="8966" max="8966" width="13.33203125" style="5" bestFit="1" customWidth="1"/>
    <col min="8967" max="8967" width="15.6640625" style="5" customWidth="1"/>
    <col min="8968" max="8968" width="14" style="5" customWidth="1"/>
    <col min="8969" max="8969" width="17.109375" style="5" customWidth="1"/>
    <col min="8970" max="9215" width="9.109375" style="5"/>
    <col min="9216" max="9216" width="57.6640625" style="5" customWidth="1"/>
    <col min="9217" max="9217" width="16.33203125" style="5" customWidth="1"/>
    <col min="9218" max="9218" width="17.6640625" style="5" customWidth="1"/>
    <col min="9219" max="9219" width="18.88671875" style="5" customWidth="1"/>
    <col min="9220" max="9220" width="17" style="5" customWidth="1"/>
    <col min="9221" max="9221" width="32.5546875" style="5" customWidth="1"/>
    <col min="9222" max="9222" width="13.33203125" style="5" bestFit="1" customWidth="1"/>
    <col min="9223" max="9223" width="15.6640625" style="5" customWidth="1"/>
    <col min="9224" max="9224" width="14" style="5" customWidth="1"/>
    <col min="9225" max="9225" width="17.109375" style="5" customWidth="1"/>
    <col min="9226" max="9471" width="9.109375" style="5"/>
    <col min="9472" max="9472" width="57.6640625" style="5" customWidth="1"/>
    <col min="9473" max="9473" width="16.33203125" style="5" customWidth="1"/>
    <col min="9474" max="9474" width="17.6640625" style="5" customWidth="1"/>
    <col min="9475" max="9475" width="18.88671875" style="5" customWidth="1"/>
    <col min="9476" max="9476" width="17" style="5" customWidth="1"/>
    <col min="9477" max="9477" width="32.5546875" style="5" customWidth="1"/>
    <col min="9478" max="9478" width="13.33203125" style="5" bestFit="1" customWidth="1"/>
    <col min="9479" max="9479" width="15.6640625" style="5" customWidth="1"/>
    <col min="9480" max="9480" width="14" style="5" customWidth="1"/>
    <col min="9481" max="9481" width="17.109375" style="5" customWidth="1"/>
    <col min="9482" max="9727" width="9.109375" style="5"/>
    <col min="9728" max="9728" width="57.6640625" style="5" customWidth="1"/>
    <col min="9729" max="9729" width="16.33203125" style="5" customWidth="1"/>
    <col min="9730" max="9730" width="17.6640625" style="5" customWidth="1"/>
    <col min="9731" max="9731" width="18.88671875" style="5" customWidth="1"/>
    <col min="9732" max="9732" width="17" style="5" customWidth="1"/>
    <col min="9733" max="9733" width="32.5546875" style="5" customWidth="1"/>
    <col min="9734" max="9734" width="13.33203125" style="5" bestFit="1" customWidth="1"/>
    <col min="9735" max="9735" width="15.6640625" style="5" customWidth="1"/>
    <col min="9736" max="9736" width="14" style="5" customWidth="1"/>
    <col min="9737" max="9737" width="17.109375" style="5" customWidth="1"/>
    <col min="9738" max="9983" width="9.109375" style="5"/>
    <col min="9984" max="9984" width="57.6640625" style="5" customWidth="1"/>
    <col min="9985" max="9985" width="16.33203125" style="5" customWidth="1"/>
    <col min="9986" max="9986" width="17.6640625" style="5" customWidth="1"/>
    <col min="9987" max="9987" width="18.88671875" style="5" customWidth="1"/>
    <col min="9988" max="9988" width="17" style="5" customWidth="1"/>
    <col min="9989" max="9989" width="32.5546875" style="5" customWidth="1"/>
    <col min="9990" max="9990" width="13.33203125" style="5" bestFit="1" customWidth="1"/>
    <col min="9991" max="9991" width="15.6640625" style="5" customWidth="1"/>
    <col min="9992" max="9992" width="14" style="5" customWidth="1"/>
    <col min="9993" max="9993" width="17.109375" style="5" customWidth="1"/>
    <col min="9994" max="10239" width="9.109375" style="5"/>
    <col min="10240" max="10240" width="57.6640625" style="5" customWidth="1"/>
    <col min="10241" max="10241" width="16.33203125" style="5" customWidth="1"/>
    <col min="10242" max="10242" width="17.6640625" style="5" customWidth="1"/>
    <col min="10243" max="10243" width="18.88671875" style="5" customWidth="1"/>
    <col min="10244" max="10244" width="17" style="5" customWidth="1"/>
    <col min="10245" max="10245" width="32.5546875" style="5" customWidth="1"/>
    <col min="10246" max="10246" width="13.33203125" style="5" bestFit="1" customWidth="1"/>
    <col min="10247" max="10247" width="15.6640625" style="5" customWidth="1"/>
    <col min="10248" max="10248" width="14" style="5" customWidth="1"/>
    <col min="10249" max="10249" width="17.109375" style="5" customWidth="1"/>
    <col min="10250" max="10495" width="9.109375" style="5"/>
    <col min="10496" max="10496" width="57.6640625" style="5" customWidth="1"/>
    <col min="10497" max="10497" width="16.33203125" style="5" customWidth="1"/>
    <col min="10498" max="10498" width="17.6640625" style="5" customWidth="1"/>
    <col min="10499" max="10499" width="18.88671875" style="5" customWidth="1"/>
    <col min="10500" max="10500" width="17" style="5" customWidth="1"/>
    <col min="10501" max="10501" width="32.5546875" style="5" customWidth="1"/>
    <col min="10502" max="10502" width="13.33203125" style="5" bestFit="1" customWidth="1"/>
    <col min="10503" max="10503" width="15.6640625" style="5" customWidth="1"/>
    <col min="10504" max="10504" width="14" style="5" customWidth="1"/>
    <col min="10505" max="10505" width="17.109375" style="5" customWidth="1"/>
    <col min="10506" max="10751" width="9.109375" style="5"/>
    <col min="10752" max="10752" width="57.6640625" style="5" customWidth="1"/>
    <col min="10753" max="10753" width="16.33203125" style="5" customWidth="1"/>
    <col min="10754" max="10754" width="17.6640625" style="5" customWidth="1"/>
    <col min="10755" max="10755" width="18.88671875" style="5" customWidth="1"/>
    <col min="10756" max="10756" width="17" style="5" customWidth="1"/>
    <col min="10757" max="10757" width="32.5546875" style="5" customWidth="1"/>
    <col min="10758" max="10758" width="13.33203125" style="5" bestFit="1" customWidth="1"/>
    <col min="10759" max="10759" width="15.6640625" style="5" customWidth="1"/>
    <col min="10760" max="10760" width="14" style="5" customWidth="1"/>
    <col min="10761" max="10761" width="17.109375" style="5" customWidth="1"/>
    <col min="10762" max="11007" width="9.109375" style="5"/>
    <col min="11008" max="11008" width="57.6640625" style="5" customWidth="1"/>
    <col min="11009" max="11009" width="16.33203125" style="5" customWidth="1"/>
    <col min="11010" max="11010" width="17.6640625" style="5" customWidth="1"/>
    <col min="11011" max="11011" width="18.88671875" style="5" customWidth="1"/>
    <col min="11012" max="11012" width="17" style="5" customWidth="1"/>
    <col min="11013" max="11013" width="32.5546875" style="5" customWidth="1"/>
    <col min="11014" max="11014" width="13.33203125" style="5" bestFit="1" customWidth="1"/>
    <col min="11015" max="11015" width="15.6640625" style="5" customWidth="1"/>
    <col min="11016" max="11016" width="14" style="5" customWidth="1"/>
    <col min="11017" max="11017" width="17.109375" style="5" customWidth="1"/>
    <col min="11018" max="11263" width="9.109375" style="5"/>
    <col min="11264" max="11264" width="57.6640625" style="5" customWidth="1"/>
    <col min="11265" max="11265" width="16.33203125" style="5" customWidth="1"/>
    <col min="11266" max="11266" width="17.6640625" style="5" customWidth="1"/>
    <col min="11267" max="11267" width="18.88671875" style="5" customWidth="1"/>
    <col min="11268" max="11268" width="17" style="5" customWidth="1"/>
    <col min="11269" max="11269" width="32.5546875" style="5" customWidth="1"/>
    <col min="11270" max="11270" width="13.33203125" style="5" bestFit="1" customWidth="1"/>
    <col min="11271" max="11271" width="15.6640625" style="5" customWidth="1"/>
    <col min="11272" max="11272" width="14" style="5" customWidth="1"/>
    <col min="11273" max="11273" width="17.109375" style="5" customWidth="1"/>
    <col min="11274" max="11519" width="9.109375" style="5"/>
    <col min="11520" max="11520" width="57.6640625" style="5" customWidth="1"/>
    <col min="11521" max="11521" width="16.33203125" style="5" customWidth="1"/>
    <col min="11522" max="11522" width="17.6640625" style="5" customWidth="1"/>
    <col min="11523" max="11523" width="18.88671875" style="5" customWidth="1"/>
    <col min="11524" max="11524" width="17" style="5" customWidth="1"/>
    <col min="11525" max="11525" width="32.5546875" style="5" customWidth="1"/>
    <col min="11526" max="11526" width="13.33203125" style="5" bestFit="1" customWidth="1"/>
    <col min="11527" max="11527" width="15.6640625" style="5" customWidth="1"/>
    <col min="11528" max="11528" width="14" style="5" customWidth="1"/>
    <col min="11529" max="11529" width="17.109375" style="5" customWidth="1"/>
    <col min="11530" max="11775" width="9.109375" style="5"/>
    <col min="11776" max="11776" width="57.6640625" style="5" customWidth="1"/>
    <col min="11777" max="11777" width="16.33203125" style="5" customWidth="1"/>
    <col min="11778" max="11778" width="17.6640625" style="5" customWidth="1"/>
    <col min="11779" max="11779" width="18.88671875" style="5" customWidth="1"/>
    <col min="11780" max="11780" width="17" style="5" customWidth="1"/>
    <col min="11781" max="11781" width="32.5546875" style="5" customWidth="1"/>
    <col min="11782" max="11782" width="13.33203125" style="5" bestFit="1" customWidth="1"/>
    <col min="11783" max="11783" width="15.6640625" style="5" customWidth="1"/>
    <col min="11784" max="11784" width="14" style="5" customWidth="1"/>
    <col min="11785" max="11785" width="17.109375" style="5" customWidth="1"/>
    <col min="11786" max="12031" width="9.109375" style="5"/>
    <col min="12032" max="12032" width="57.6640625" style="5" customWidth="1"/>
    <col min="12033" max="12033" width="16.33203125" style="5" customWidth="1"/>
    <col min="12034" max="12034" width="17.6640625" style="5" customWidth="1"/>
    <col min="12035" max="12035" width="18.88671875" style="5" customWidth="1"/>
    <col min="12036" max="12036" width="17" style="5" customWidth="1"/>
    <col min="12037" max="12037" width="32.5546875" style="5" customWidth="1"/>
    <col min="12038" max="12038" width="13.33203125" style="5" bestFit="1" customWidth="1"/>
    <col min="12039" max="12039" width="15.6640625" style="5" customWidth="1"/>
    <col min="12040" max="12040" width="14" style="5" customWidth="1"/>
    <col min="12041" max="12041" width="17.109375" style="5" customWidth="1"/>
    <col min="12042" max="12287" width="9.109375" style="5"/>
    <col min="12288" max="12288" width="57.6640625" style="5" customWidth="1"/>
    <col min="12289" max="12289" width="16.33203125" style="5" customWidth="1"/>
    <col min="12290" max="12290" width="17.6640625" style="5" customWidth="1"/>
    <col min="12291" max="12291" width="18.88671875" style="5" customWidth="1"/>
    <col min="12292" max="12292" width="17" style="5" customWidth="1"/>
    <col min="12293" max="12293" width="32.5546875" style="5" customWidth="1"/>
    <col min="12294" max="12294" width="13.33203125" style="5" bestFit="1" customWidth="1"/>
    <col min="12295" max="12295" width="15.6640625" style="5" customWidth="1"/>
    <col min="12296" max="12296" width="14" style="5" customWidth="1"/>
    <col min="12297" max="12297" width="17.109375" style="5" customWidth="1"/>
    <col min="12298" max="12543" width="9.109375" style="5"/>
    <col min="12544" max="12544" width="57.6640625" style="5" customWidth="1"/>
    <col min="12545" max="12545" width="16.33203125" style="5" customWidth="1"/>
    <col min="12546" max="12546" width="17.6640625" style="5" customWidth="1"/>
    <col min="12547" max="12547" width="18.88671875" style="5" customWidth="1"/>
    <col min="12548" max="12548" width="17" style="5" customWidth="1"/>
    <col min="12549" max="12549" width="32.5546875" style="5" customWidth="1"/>
    <col min="12550" max="12550" width="13.33203125" style="5" bestFit="1" customWidth="1"/>
    <col min="12551" max="12551" width="15.6640625" style="5" customWidth="1"/>
    <col min="12552" max="12552" width="14" style="5" customWidth="1"/>
    <col min="12553" max="12553" width="17.109375" style="5" customWidth="1"/>
    <col min="12554" max="12799" width="9.109375" style="5"/>
    <col min="12800" max="12800" width="57.6640625" style="5" customWidth="1"/>
    <col min="12801" max="12801" width="16.33203125" style="5" customWidth="1"/>
    <col min="12802" max="12802" width="17.6640625" style="5" customWidth="1"/>
    <col min="12803" max="12803" width="18.88671875" style="5" customWidth="1"/>
    <col min="12804" max="12804" width="17" style="5" customWidth="1"/>
    <col min="12805" max="12805" width="32.5546875" style="5" customWidth="1"/>
    <col min="12806" max="12806" width="13.33203125" style="5" bestFit="1" customWidth="1"/>
    <col min="12807" max="12807" width="15.6640625" style="5" customWidth="1"/>
    <col min="12808" max="12808" width="14" style="5" customWidth="1"/>
    <col min="12809" max="12809" width="17.109375" style="5" customWidth="1"/>
    <col min="12810" max="13055" width="9.109375" style="5"/>
    <col min="13056" max="13056" width="57.6640625" style="5" customWidth="1"/>
    <col min="13057" max="13057" width="16.33203125" style="5" customWidth="1"/>
    <col min="13058" max="13058" width="17.6640625" style="5" customWidth="1"/>
    <col min="13059" max="13059" width="18.88671875" style="5" customWidth="1"/>
    <col min="13060" max="13060" width="17" style="5" customWidth="1"/>
    <col min="13061" max="13061" width="32.5546875" style="5" customWidth="1"/>
    <col min="13062" max="13062" width="13.33203125" style="5" bestFit="1" customWidth="1"/>
    <col min="13063" max="13063" width="15.6640625" style="5" customWidth="1"/>
    <col min="13064" max="13064" width="14" style="5" customWidth="1"/>
    <col min="13065" max="13065" width="17.109375" style="5" customWidth="1"/>
    <col min="13066" max="13311" width="9.109375" style="5"/>
    <col min="13312" max="13312" width="57.6640625" style="5" customWidth="1"/>
    <col min="13313" max="13313" width="16.33203125" style="5" customWidth="1"/>
    <col min="13314" max="13314" width="17.6640625" style="5" customWidth="1"/>
    <col min="13315" max="13315" width="18.88671875" style="5" customWidth="1"/>
    <col min="13316" max="13316" width="17" style="5" customWidth="1"/>
    <col min="13317" max="13317" width="32.5546875" style="5" customWidth="1"/>
    <col min="13318" max="13318" width="13.33203125" style="5" bestFit="1" customWidth="1"/>
    <col min="13319" max="13319" width="15.6640625" style="5" customWidth="1"/>
    <col min="13320" max="13320" width="14" style="5" customWidth="1"/>
    <col min="13321" max="13321" width="17.109375" style="5" customWidth="1"/>
    <col min="13322" max="13567" width="9.109375" style="5"/>
    <col min="13568" max="13568" width="57.6640625" style="5" customWidth="1"/>
    <col min="13569" max="13569" width="16.33203125" style="5" customWidth="1"/>
    <col min="13570" max="13570" width="17.6640625" style="5" customWidth="1"/>
    <col min="13571" max="13571" width="18.88671875" style="5" customWidth="1"/>
    <col min="13572" max="13572" width="17" style="5" customWidth="1"/>
    <col min="13573" max="13573" width="32.5546875" style="5" customWidth="1"/>
    <col min="13574" max="13574" width="13.33203125" style="5" bestFit="1" customWidth="1"/>
    <col min="13575" max="13575" width="15.6640625" style="5" customWidth="1"/>
    <col min="13576" max="13576" width="14" style="5" customWidth="1"/>
    <col min="13577" max="13577" width="17.109375" style="5" customWidth="1"/>
    <col min="13578" max="13823" width="9.109375" style="5"/>
    <col min="13824" max="13824" width="57.6640625" style="5" customWidth="1"/>
    <col min="13825" max="13825" width="16.33203125" style="5" customWidth="1"/>
    <col min="13826" max="13826" width="17.6640625" style="5" customWidth="1"/>
    <col min="13827" max="13827" width="18.88671875" style="5" customWidth="1"/>
    <col min="13828" max="13828" width="17" style="5" customWidth="1"/>
    <col min="13829" max="13829" width="32.5546875" style="5" customWidth="1"/>
    <col min="13830" max="13830" width="13.33203125" style="5" bestFit="1" customWidth="1"/>
    <col min="13831" max="13831" width="15.6640625" style="5" customWidth="1"/>
    <col min="13832" max="13832" width="14" style="5" customWidth="1"/>
    <col min="13833" max="13833" width="17.109375" style="5" customWidth="1"/>
    <col min="13834" max="14079" width="9.109375" style="5"/>
    <col min="14080" max="14080" width="57.6640625" style="5" customWidth="1"/>
    <col min="14081" max="14081" width="16.33203125" style="5" customWidth="1"/>
    <col min="14082" max="14082" width="17.6640625" style="5" customWidth="1"/>
    <col min="14083" max="14083" width="18.88671875" style="5" customWidth="1"/>
    <col min="14084" max="14084" width="17" style="5" customWidth="1"/>
    <col min="14085" max="14085" width="32.5546875" style="5" customWidth="1"/>
    <col min="14086" max="14086" width="13.33203125" style="5" bestFit="1" customWidth="1"/>
    <col min="14087" max="14087" width="15.6640625" style="5" customWidth="1"/>
    <col min="14088" max="14088" width="14" style="5" customWidth="1"/>
    <col min="14089" max="14089" width="17.109375" style="5" customWidth="1"/>
    <col min="14090" max="14335" width="9.109375" style="5"/>
    <col min="14336" max="14336" width="57.6640625" style="5" customWidth="1"/>
    <col min="14337" max="14337" width="16.33203125" style="5" customWidth="1"/>
    <col min="14338" max="14338" width="17.6640625" style="5" customWidth="1"/>
    <col min="14339" max="14339" width="18.88671875" style="5" customWidth="1"/>
    <col min="14340" max="14340" width="17" style="5" customWidth="1"/>
    <col min="14341" max="14341" width="32.5546875" style="5" customWidth="1"/>
    <col min="14342" max="14342" width="13.33203125" style="5" bestFit="1" customWidth="1"/>
    <col min="14343" max="14343" width="15.6640625" style="5" customWidth="1"/>
    <col min="14344" max="14344" width="14" style="5" customWidth="1"/>
    <col min="14345" max="14345" width="17.109375" style="5" customWidth="1"/>
    <col min="14346" max="14591" width="9.109375" style="5"/>
    <col min="14592" max="14592" width="57.6640625" style="5" customWidth="1"/>
    <col min="14593" max="14593" width="16.33203125" style="5" customWidth="1"/>
    <col min="14594" max="14594" width="17.6640625" style="5" customWidth="1"/>
    <col min="14595" max="14595" width="18.88671875" style="5" customWidth="1"/>
    <col min="14596" max="14596" width="17" style="5" customWidth="1"/>
    <col min="14597" max="14597" width="32.5546875" style="5" customWidth="1"/>
    <col min="14598" max="14598" width="13.33203125" style="5" bestFit="1" customWidth="1"/>
    <col min="14599" max="14599" width="15.6640625" style="5" customWidth="1"/>
    <col min="14600" max="14600" width="14" style="5" customWidth="1"/>
    <col min="14601" max="14601" width="17.109375" style="5" customWidth="1"/>
    <col min="14602" max="14847" width="9.109375" style="5"/>
    <col min="14848" max="14848" width="57.6640625" style="5" customWidth="1"/>
    <col min="14849" max="14849" width="16.33203125" style="5" customWidth="1"/>
    <col min="14850" max="14850" width="17.6640625" style="5" customWidth="1"/>
    <col min="14851" max="14851" width="18.88671875" style="5" customWidth="1"/>
    <col min="14852" max="14852" width="17" style="5" customWidth="1"/>
    <col min="14853" max="14853" width="32.5546875" style="5" customWidth="1"/>
    <col min="14854" max="14854" width="13.33203125" style="5" bestFit="1" customWidth="1"/>
    <col min="14855" max="14855" width="15.6640625" style="5" customWidth="1"/>
    <col min="14856" max="14856" width="14" style="5" customWidth="1"/>
    <col min="14857" max="14857" width="17.109375" style="5" customWidth="1"/>
    <col min="14858" max="15103" width="9.109375" style="5"/>
    <col min="15104" max="15104" width="57.6640625" style="5" customWidth="1"/>
    <col min="15105" max="15105" width="16.33203125" style="5" customWidth="1"/>
    <col min="15106" max="15106" width="17.6640625" style="5" customWidth="1"/>
    <col min="15107" max="15107" width="18.88671875" style="5" customWidth="1"/>
    <col min="15108" max="15108" width="17" style="5" customWidth="1"/>
    <col min="15109" max="15109" width="32.5546875" style="5" customWidth="1"/>
    <col min="15110" max="15110" width="13.33203125" style="5" bestFit="1" customWidth="1"/>
    <col min="15111" max="15111" width="15.6640625" style="5" customWidth="1"/>
    <col min="15112" max="15112" width="14" style="5" customWidth="1"/>
    <col min="15113" max="15113" width="17.109375" style="5" customWidth="1"/>
    <col min="15114" max="15359" width="9.109375" style="5"/>
    <col min="15360" max="15360" width="57.6640625" style="5" customWidth="1"/>
    <col min="15361" max="15361" width="16.33203125" style="5" customWidth="1"/>
    <col min="15362" max="15362" width="17.6640625" style="5" customWidth="1"/>
    <col min="15363" max="15363" width="18.88671875" style="5" customWidth="1"/>
    <col min="15364" max="15364" width="17" style="5" customWidth="1"/>
    <col min="15365" max="15365" width="32.5546875" style="5" customWidth="1"/>
    <col min="15366" max="15366" width="13.33203125" style="5" bestFit="1" customWidth="1"/>
    <col min="15367" max="15367" width="15.6640625" style="5" customWidth="1"/>
    <col min="15368" max="15368" width="14" style="5" customWidth="1"/>
    <col min="15369" max="15369" width="17.109375" style="5" customWidth="1"/>
    <col min="15370" max="15615" width="9.109375" style="5"/>
    <col min="15616" max="15616" width="57.6640625" style="5" customWidth="1"/>
    <col min="15617" max="15617" width="16.33203125" style="5" customWidth="1"/>
    <col min="15618" max="15618" width="17.6640625" style="5" customWidth="1"/>
    <col min="15619" max="15619" width="18.88671875" style="5" customWidth="1"/>
    <col min="15620" max="15620" width="17" style="5" customWidth="1"/>
    <col min="15621" max="15621" width="32.5546875" style="5" customWidth="1"/>
    <col min="15622" max="15622" width="13.33203125" style="5" bestFit="1" customWidth="1"/>
    <col min="15623" max="15623" width="15.6640625" style="5" customWidth="1"/>
    <col min="15624" max="15624" width="14" style="5" customWidth="1"/>
    <col min="15625" max="15625" width="17.109375" style="5" customWidth="1"/>
    <col min="15626" max="15871" width="9.109375" style="5"/>
    <col min="15872" max="15872" width="57.6640625" style="5" customWidth="1"/>
    <col min="15873" max="15873" width="16.33203125" style="5" customWidth="1"/>
    <col min="15874" max="15874" width="17.6640625" style="5" customWidth="1"/>
    <col min="15875" max="15875" width="18.88671875" style="5" customWidth="1"/>
    <col min="15876" max="15876" width="17" style="5" customWidth="1"/>
    <col min="15877" max="15877" width="32.5546875" style="5" customWidth="1"/>
    <col min="15878" max="15878" width="13.33203125" style="5" bestFit="1" customWidth="1"/>
    <col min="15879" max="15879" width="15.6640625" style="5" customWidth="1"/>
    <col min="15880" max="15880" width="14" style="5" customWidth="1"/>
    <col min="15881" max="15881" width="17.109375" style="5" customWidth="1"/>
    <col min="15882" max="16127" width="9.109375" style="5"/>
    <col min="16128" max="16128" width="57.6640625" style="5" customWidth="1"/>
    <col min="16129" max="16129" width="16.33203125" style="5" customWidth="1"/>
    <col min="16130" max="16130" width="17.6640625" style="5" customWidth="1"/>
    <col min="16131" max="16131" width="18.88671875" style="5" customWidth="1"/>
    <col min="16132" max="16132" width="17" style="5" customWidth="1"/>
    <col min="16133" max="16133" width="32.5546875" style="5" customWidth="1"/>
    <col min="16134" max="16134" width="13.33203125" style="5" bestFit="1" customWidth="1"/>
    <col min="16135" max="16135" width="15.6640625" style="5" customWidth="1"/>
    <col min="16136" max="16136" width="14" style="5" customWidth="1"/>
    <col min="16137" max="16137" width="17.109375" style="5" customWidth="1"/>
    <col min="16138" max="16384" width="9.109375" style="5"/>
  </cols>
  <sheetData>
    <row r="1" spans="1:4" ht="15.6" x14ac:dyDescent="0.3">
      <c r="A1" s="1" t="s">
        <v>0</v>
      </c>
      <c r="B1" s="235" t="s">
        <v>1</v>
      </c>
      <c r="C1" s="236"/>
      <c r="D1" s="4"/>
    </row>
    <row r="2" spans="1:4" ht="15" x14ac:dyDescent="0.25">
      <c r="A2" s="1" t="s">
        <v>2</v>
      </c>
      <c r="B2" s="237"/>
      <c r="C2" s="237"/>
      <c r="D2" s="4"/>
    </row>
    <row r="3" spans="1:4" ht="15.6" x14ac:dyDescent="0.3">
      <c r="A3" s="1" t="s">
        <v>3</v>
      </c>
      <c r="B3" s="238" t="s">
        <v>4</v>
      </c>
      <c r="C3" s="239"/>
      <c r="D3" s="4"/>
    </row>
    <row r="4" spans="1:4" ht="15.6" x14ac:dyDescent="0.3">
      <c r="A4" s="1" t="s">
        <v>5</v>
      </c>
      <c r="B4" s="285" t="s">
        <v>6</v>
      </c>
      <c r="C4" s="285"/>
      <c r="D4" s="4"/>
    </row>
    <row r="5" spans="1:4" ht="15.6" x14ac:dyDescent="0.3">
      <c r="A5" s="1" t="s">
        <v>7</v>
      </c>
      <c r="B5" s="238" t="s">
        <v>8</v>
      </c>
      <c r="C5" s="239"/>
      <c r="D5" s="4"/>
    </row>
    <row r="6" spans="1:4" ht="15" x14ac:dyDescent="0.25">
      <c r="A6" s="1" t="s">
        <v>9</v>
      </c>
      <c r="B6" s="246">
        <v>352</v>
      </c>
      <c r="C6" s="239"/>
      <c r="D6" s="4"/>
    </row>
    <row r="7" spans="1:4" ht="15.6" x14ac:dyDescent="0.3">
      <c r="A7" s="1" t="s">
        <v>11</v>
      </c>
      <c r="B7" s="285" t="s">
        <v>12</v>
      </c>
      <c r="C7" s="285"/>
      <c r="D7" s="4"/>
    </row>
    <row r="8" spans="1:4" x14ac:dyDescent="0.25">
      <c r="A8" s="240"/>
      <c r="B8" s="286" t="s">
        <v>13</v>
      </c>
      <c r="C8" s="286"/>
      <c r="D8" s="4"/>
    </row>
    <row r="9" spans="1:4" ht="15.6" x14ac:dyDescent="0.3">
      <c r="A9" s="241" t="s">
        <v>14</v>
      </c>
      <c r="B9" s="242" t="s">
        <v>15</v>
      </c>
      <c r="C9" s="242"/>
      <c r="D9" s="4"/>
    </row>
    <row r="10" spans="1:4" x14ac:dyDescent="0.25">
      <c r="A10" s="10"/>
      <c r="D10" s="4"/>
    </row>
    <row r="11" spans="1:4" x14ac:dyDescent="0.25">
      <c r="A11" s="10"/>
      <c r="D11" s="4"/>
    </row>
    <row r="12" spans="1:4" x14ac:dyDescent="0.25">
      <c r="A12" s="10"/>
      <c r="D12" s="4"/>
    </row>
    <row r="13" spans="1:4" x14ac:dyDescent="0.25">
      <c r="A13" s="10"/>
      <c r="D13" s="4"/>
    </row>
    <row r="14" spans="1:4" x14ac:dyDescent="0.25">
      <c r="A14" s="10"/>
      <c r="D14" s="4"/>
    </row>
    <row r="15" spans="1:4" ht="21.75" customHeight="1" x14ac:dyDescent="0.3">
      <c r="A15" s="284" t="s">
        <v>16</v>
      </c>
      <c r="B15" s="284"/>
      <c r="C15" s="284"/>
      <c r="D15" s="4"/>
    </row>
    <row r="16" spans="1:4" ht="24.75" customHeight="1" x14ac:dyDescent="0.3">
      <c r="A16" s="284" t="s">
        <v>379</v>
      </c>
      <c r="B16" s="284"/>
      <c r="C16" s="284"/>
      <c r="D16" s="4"/>
    </row>
    <row r="17" spans="1:6" ht="17.399999999999999" x14ac:dyDescent="0.3">
      <c r="A17" s="205"/>
      <c r="B17" s="205"/>
      <c r="C17" s="205"/>
      <c r="D17" s="268" t="s">
        <v>381</v>
      </c>
    </row>
    <row r="18" spans="1:6" ht="17.399999999999999" x14ac:dyDescent="0.3">
      <c r="A18" s="13"/>
      <c r="D18" s="267" t="s">
        <v>375</v>
      </c>
    </row>
    <row r="19" spans="1:6" s="17" customFormat="1" ht="49.5" customHeight="1" x14ac:dyDescent="0.25">
      <c r="A19" s="206" t="s">
        <v>17</v>
      </c>
      <c r="B19" s="15" t="s">
        <v>18</v>
      </c>
      <c r="C19" s="183" t="s">
        <v>19</v>
      </c>
      <c r="D19" s="16" t="s">
        <v>374</v>
      </c>
    </row>
    <row r="20" spans="1:6" s="229" customFormat="1" ht="27.75" customHeight="1" x14ac:dyDescent="0.3">
      <c r="A20" s="14" t="s">
        <v>20</v>
      </c>
      <c r="B20" s="222"/>
      <c r="C20" s="223"/>
      <c r="D20" s="224"/>
    </row>
    <row r="21" spans="1:6" s="229" customFormat="1" ht="18.75" customHeight="1" x14ac:dyDescent="0.25">
      <c r="A21" s="211" t="s">
        <v>21</v>
      </c>
      <c r="B21" s="212" t="s">
        <v>22</v>
      </c>
      <c r="C21" s="209">
        <f>33911415+478014</f>
        <v>34389429</v>
      </c>
      <c r="D21" s="209">
        <v>74983548</v>
      </c>
    </row>
    <row r="22" spans="1:6" s="229" customFormat="1" ht="18.75" customHeight="1" x14ac:dyDescent="0.25">
      <c r="A22" s="211" t="s">
        <v>23</v>
      </c>
      <c r="B22" s="225" t="s">
        <v>24</v>
      </c>
      <c r="C22" s="209"/>
      <c r="D22" s="209"/>
    </row>
    <row r="23" spans="1:6" s="229" customFormat="1" ht="18.75" customHeight="1" x14ac:dyDescent="0.25">
      <c r="A23" s="211" t="s">
        <v>25</v>
      </c>
      <c r="B23" s="225" t="s">
        <v>26</v>
      </c>
      <c r="C23" s="209"/>
      <c r="D23" s="209"/>
    </row>
    <row r="24" spans="1:6" s="229" customFormat="1" ht="32.25" customHeight="1" x14ac:dyDescent="0.25">
      <c r="A24" s="211" t="s">
        <v>27</v>
      </c>
      <c r="B24" s="226" t="s">
        <v>28</v>
      </c>
      <c r="C24" s="230"/>
      <c r="D24" s="230"/>
    </row>
    <row r="25" spans="1:6" s="229" customFormat="1" ht="21.75" customHeight="1" x14ac:dyDescent="0.25">
      <c r="A25" s="211" t="s">
        <v>29</v>
      </c>
      <c r="B25" s="226" t="s">
        <v>30</v>
      </c>
      <c r="C25" s="230">
        <v>1110000</v>
      </c>
      <c r="D25" s="230">
        <v>4440000</v>
      </c>
    </row>
    <row r="26" spans="1:6" s="229" customFormat="1" ht="18.75" customHeight="1" x14ac:dyDescent="0.25">
      <c r="A26" s="211" t="s">
        <v>31</v>
      </c>
      <c r="B26" s="225" t="s">
        <v>32</v>
      </c>
      <c r="C26" s="209">
        <v>240103359</v>
      </c>
      <c r="D26" s="209">
        <v>184526529</v>
      </c>
      <c r="F26" s="231"/>
    </row>
    <row r="27" spans="1:6" s="229" customFormat="1" ht="18.75" customHeight="1" x14ac:dyDescent="0.25">
      <c r="A27" s="211" t="s">
        <v>33</v>
      </c>
      <c r="B27" s="212" t="s">
        <v>34</v>
      </c>
      <c r="C27" s="209">
        <v>16048906</v>
      </c>
      <c r="D27" s="209">
        <v>12564245</v>
      </c>
    </row>
    <row r="28" spans="1:6" s="229" customFormat="1" ht="18.75" customHeight="1" x14ac:dyDescent="0.25">
      <c r="A28" s="211" t="s">
        <v>35</v>
      </c>
      <c r="B28" s="212" t="s">
        <v>36</v>
      </c>
      <c r="C28" s="209">
        <v>952879</v>
      </c>
      <c r="D28" s="209">
        <v>836219</v>
      </c>
    </row>
    <row r="29" spans="1:6" s="229" customFormat="1" ht="18.75" customHeight="1" x14ac:dyDescent="0.25">
      <c r="A29" s="211" t="s">
        <v>37</v>
      </c>
      <c r="B29" s="212" t="s">
        <v>38</v>
      </c>
      <c r="C29" s="209">
        <v>85725</v>
      </c>
      <c r="D29" s="209">
        <v>91507</v>
      </c>
    </row>
    <row r="30" spans="1:6" s="229" customFormat="1" ht="18.75" customHeight="1" x14ac:dyDescent="0.25">
      <c r="A30" s="211" t="s">
        <v>39</v>
      </c>
      <c r="B30" s="212" t="s">
        <v>40</v>
      </c>
      <c r="C30" s="209">
        <v>1953204</v>
      </c>
      <c r="D30" s="209">
        <v>10488877</v>
      </c>
    </row>
    <row r="31" spans="1:6" s="229" customFormat="1" ht="37.5" customHeight="1" x14ac:dyDescent="0.3">
      <c r="A31" s="14" t="s">
        <v>41</v>
      </c>
      <c r="B31" s="208" t="s">
        <v>42</v>
      </c>
      <c r="C31" s="232">
        <f>SUM(C21:C30)</f>
        <v>294643502</v>
      </c>
      <c r="D31" s="232">
        <f>SUM(D21:D30)</f>
        <v>287930925</v>
      </c>
    </row>
    <row r="32" spans="1:6" s="229" customFormat="1" ht="37.5" customHeight="1" x14ac:dyDescent="0.25">
      <c r="A32" s="227" t="s">
        <v>43</v>
      </c>
      <c r="B32" s="212" t="s">
        <v>44</v>
      </c>
      <c r="C32" s="209">
        <f>10583825-9808038</f>
        <v>775787</v>
      </c>
      <c r="D32" s="209">
        <v>927326</v>
      </c>
    </row>
    <row r="33" spans="1:4" s="229" customFormat="1" ht="27" customHeight="1" x14ac:dyDescent="0.3">
      <c r="A33" s="14" t="s">
        <v>45</v>
      </c>
      <c r="B33" s="208"/>
      <c r="C33" s="228"/>
      <c r="D33" s="228"/>
    </row>
    <row r="34" spans="1:4" s="229" customFormat="1" ht="18.75" customHeight="1" x14ac:dyDescent="0.25">
      <c r="A34" s="211" t="s">
        <v>23</v>
      </c>
      <c r="B34" s="225" t="s">
        <v>46</v>
      </c>
      <c r="C34" s="209"/>
      <c r="D34" s="209"/>
    </row>
    <row r="35" spans="1:4" s="229" customFormat="1" ht="18.75" customHeight="1" x14ac:dyDescent="0.25">
      <c r="A35" s="211" t="s">
        <v>25</v>
      </c>
      <c r="B35" s="225" t="s">
        <v>47</v>
      </c>
      <c r="C35" s="209"/>
      <c r="D35" s="209"/>
    </row>
    <row r="36" spans="1:4" s="229" customFormat="1" ht="35.25" customHeight="1" x14ac:dyDescent="0.25">
      <c r="A36" s="211" t="s">
        <v>27</v>
      </c>
      <c r="B36" s="225" t="s">
        <v>48</v>
      </c>
      <c r="C36" s="209"/>
      <c r="D36" s="209"/>
    </row>
    <row r="37" spans="1:4" s="229" customFormat="1" ht="21.75" customHeight="1" x14ac:dyDescent="0.25">
      <c r="A37" s="211" t="s">
        <v>29</v>
      </c>
      <c r="B37" s="225" t="s">
        <v>49</v>
      </c>
      <c r="C37" s="209">
        <v>36975904</v>
      </c>
      <c r="D37" s="209">
        <v>36922676</v>
      </c>
    </row>
    <row r="38" spans="1:4" s="229" customFormat="1" ht="18.75" customHeight="1" x14ac:dyDescent="0.25">
      <c r="A38" s="211" t="s">
        <v>50</v>
      </c>
      <c r="B38" s="212" t="s">
        <v>51</v>
      </c>
      <c r="C38" s="209">
        <f>3129042791+9808038</f>
        <v>3138850829</v>
      </c>
      <c r="D38" s="209">
        <v>3085582475</v>
      </c>
    </row>
    <row r="39" spans="1:4" s="229" customFormat="1" ht="18.75" customHeight="1" x14ac:dyDescent="0.25">
      <c r="A39" s="211" t="s">
        <v>52</v>
      </c>
      <c r="B39" s="212" t="s">
        <v>53</v>
      </c>
      <c r="C39" s="209">
        <v>29673073</v>
      </c>
      <c r="D39" s="209">
        <v>24673001</v>
      </c>
    </row>
    <row r="40" spans="1:4" s="229" customFormat="1" ht="18.75" customHeight="1" x14ac:dyDescent="0.25">
      <c r="A40" s="211" t="s">
        <v>54</v>
      </c>
      <c r="B40" s="212" t="s">
        <v>55</v>
      </c>
      <c r="C40" s="209"/>
      <c r="D40" s="209"/>
    </row>
    <row r="41" spans="1:4" s="229" customFormat="1" ht="18.75" customHeight="1" x14ac:dyDescent="0.25">
      <c r="A41" s="211" t="s">
        <v>56</v>
      </c>
      <c r="B41" s="212" t="s">
        <v>57</v>
      </c>
      <c r="C41" s="209"/>
      <c r="D41" s="209"/>
    </row>
    <row r="42" spans="1:4" s="229" customFormat="1" ht="18.75" customHeight="1" x14ac:dyDescent="0.25">
      <c r="A42" s="211" t="s">
        <v>58</v>
      </c>
      <c r="B42" s="212" t="s">
        <v>59</v>
      </c>
      <c r="C42" s="209">
        <v>6860312</v>
      </c>
      <c r="D42" s="209">
        <v>7003089</v>
      </c>
    </row>
    <row r="43" spans="1:4" s="229" customFormat="1" ht="18.75" customHeight="1" x14ac:dyDescent="0.25">
      <c r="A43" s="211" t="s">
        <v>60</v>
      </c>
      <c r="B43" s="212" t="s">
        <v>61</v>
      </c>
      <c r="C43" s="209"/>
      <c r="D43" s="209"/>
    </row>
    <row r="44" spans="1:4" s="229" customFormat="1" ht="18.75" customHeight="1" x14ac:dyDescent="0.25">
      <c r="A44" s="211" t="s">
        <v>62</v>
      </c>
      <c r="B44" s="212" t="s">
        <v>63</v>
      </c>
      <c r="C44" s="209">
        <v>47793470</v>
      </c>
      <c r="D44" s="209">
        <v>46636794</v>
      </c>
    </row>
    <row r="45" spans="1:4" s="229" customFormat="1" ht="18.75" customHeight="1" x14ac:dyDescent="0.25">
      <c r="A45" s="211" t="s">
        <v>64</v>
      </c>
      <c r="B45" s="212" t="s">
        <v>65</v>
      </c>
      <c r="C45" s="209">
        <v>6594448</v>
      </c>
      <c r="D45" s="209">
        <v>6991660</v>
      </c>
    </row>
    <row r="46" spans="1:4" s="229" customFormat="1" ht="18.75" customHeight="1" x14ac:dyDescent="0.25">
      <c r="A46" s="211" t="s">
        <v>66</v>
      </c>
      <c r="B46" s="212" t="s">
        <v>67</v>
      </c>
      <c r="C46" s="209">
        <v>4209618</v>
      </c>
      <c r="D46" s="209">
        <v>0</v>
      </c>
    </row>
    <row r="47" spans="1:4" s="229" customFormat="1" ht="18.75" customHeight="1" x14ac:dyDescent="0.25">
      <c r="A47" s="211" t="s">
        <v>68</v>
      </c>
      <c r="B47" s="212" t="s">
        <v>69</v>
      </c>
      <c r="C47" s="209">
        <f>536273-478014</f>
        <v>58259</v>
      </c>
      <c r="D47" s="209">
        <v>117353</v>
      </c>
    </row>
    <row r="48" spans="1:4" s="229" customFormat="1" ht="32.25" customHeight="1" x14ac:dyDescent="0.3">
      <c r="A48" s="14" t="s">
        <v>70</v>
      </c>
      <c r="B48" s="208" t="s">
        <v>71</v>
      </c>
      <c r="C48" s="232">
        <f>SUM(C34:C47)</f>
        <v>3271015913</v>
      </c>
      <c r="D48" s="232">
        <f>SUM(D34:D47)</f>
        <v>3207927048</v>
      </c>
    </row>
    <row r="49" spans="1:5" s="229" customFormat="1" ht="18.75" customHeight="1" x14ac:dyDescent="0.3">
      <c r="A49" s="233" t="s">
        <v>72</v>
      </c>
      <c r="B49" s="234"/>
      <c r="C49" s="232">
        <f>C31+C32+C48</f>
        <v>3566435202</v>
      </c>
      <c r="D49" s="232">
        <f>D31+D32+D48</f>
        <v>3496785299</v>
      </c>
    </row>
    <row r="50" spans="1:5" ht="15" customHeight="1" x14ac:dyDescent="0.25">
      <c r="C50" s="184"/>
    </row>
    <row r="51" spans="1:5" ht="15" customHeight="1" x14ac:dyDescent="0.25">
      <c r="C51" s="184"/>
    </row>
    <row r="52" spans="1:5" ht="51" customHeight="1" x14ac:dyDescent="0.25">
      <c r="A52" s="206" t="s">
        <v>73</v>
      </c>
      <c r="B52" s="15" t="s">
        <v>18</v>
      </c>
      <c r="C52" s="183" t="s">
        <v>19</v>
      </c>
      <c r="D52" s="16" t="s">
        <v>374</v>
      </c>
    </row>
    <row r="53" spans="1:5" s="210" customFormat="1" ht="21" customHeight="1" x14ac:dyDescent="0.3">
      <c r="A53" s="14" t="s">
        <v>74</v>
      </c>
      <c r="B53" s="208"/>
      <c r="C53" s="209"/>
      <c r="D53" s="209"/>
    </row>
    <row r="54" spans="1:5" s="210" customFormat="1" ht="20.25" customHeight="1" x14ac:dyDescent="0.25">
      <c r="A54" s="211" t="s">
        <v>75</v>
      </c>
      <c r="B54" s="212" t="s">
        <v>76</v>
      </c>
      <c r="C54" s="209">
        <v>472189855</v>
      </c>
      <c r="D54" s="209">
        <v>129649756</v>
      </c>
    </row>
    <row r="55" spans="1:5" s="210" customFormat="1" ht="20.25" customHeight="1" x14ac:dyDescent="0.25">
      <c r="A55" s="211" t="s">
        <v>25</v>
      </c>
      <c r="B55" s="212" t="s">
        <v>77</v>
      </c>
      <c r="C55" s="209"/>
      <c r="D55" s="209"/>
    </row>
    <row r="56" spans="1:5" s="210" customFormat="1" ht="33.75" customHeight="1" x14ac:dyDescent="0.25">
      <c r="A56" s="213" t="s">
        <v>378</v>
      </c>
      <c r="B56" s="214">
        <v>212</v>
      </c>
      <c r="C56" s="215">
        <v>2759778</v>
      </c>
      <c r="D56" s="215">
        <v>1935715</v>
      </c>
    </row>
    <row r="57" spans="1:5" s="210" customFormat="1" ht="30" x14ac:dyDescent="0.25">
      <c r="A57" s="211" t="s">
        <v>79</v>
      </c>
      <c r="B57" s="212" t="s">
        <v>80</v>
      </c>
      <c r="C57" s="209">
        <v>1822181</v>
      </c>
      <c r="D57" s="209">
        <v>8397353</v>
      </c>
    </row>
    <row r="58" spans="1:5" s="210" customFormat="1" ht="20.25" customHeight="1" x14ac:dyDescent="0.25">
      <c r="A58" s="211" t="s">
        <v>81</v>
      </c>
      <c r="B58" s="212" t="s">
        <v>82</v>
      </c>
      <c r="C58" s="209">
        <v>26321634</v>
      </c>
      <c r="D58" s="209">
        <v>30259757</v>
      </c>
    </row>
    <row r="59" spans="1:5" s="210" customFormat="1" ht="32.25" customHeight="1" x14ac:dyDescent="0.25">
      <c r="A59" s="211" t="s">
        <v>83</v>
      </c>
      <c r="B59" s="212" t="s">
        <v>84</v>
      </c>
      <c r="C59" s="209"/>
      <c r="D59" s="209"/>
    </row>
    <row r="60" spans="1:5" s="210" customFormat="1" ht="20.25" customHeight="1" x14ac:dyDescent="0.25">
      <c r="A60" s="211" t="s">
        <v>85</v>
      </c>
      <c r="B60" s="212" t="s">
        <v>86</v>
      </c>
      <c r="C60" s="209">
        <v>1718540</v>
      </c>
      <c r="D60" s="209">
        <v>1341687</v>
      </c>
    </row>
    <row r="61" spans="1:5" s="210" customFormat="1" ht="20.25" customHeight="1" x14ac:dyDescent="0.25">
      <c r="A61" s="211" t="s">
        <v>87</v>
      </c>
      <c r="B61" s="212" t="s">
        <v>88</v>
      </c>
      <c r="C61" s="209">
        <f>72746347+2</f>
        <v>72746349</v>
      </c>
      <c r="D61" s="209">
        <v>50546769</v>
      </c>
      <c r="E61" s="216"/>
    </row>
    <row r="62" spans="1:5" s="210" customFormat="1" ht="35.25" customHeight="1" x14ac:dyDescent="0.3">
      <c r="A62" s="14" t="s">
        <v>89</v>
      </c>
      <c r="B62" s="208" t="s">
        <v>90</v>
      </c>
      <c r="C62" s="217">
        <f>SUM(C54:C61)</f>
        <v>577558337</v>
      </c>
      <c r="D62" s="217">
        <f>SUM(D54:D61)</f>
        <v>222131037</v>
      </c>
      <c r="E62" s="216"/>
    </row>
    <row r="63" spans="1:5" s="210" customFormat="1" ht="36" customHeight="1" x14ac:dyDescent="0.3">
      <c r="A63" s="14" t="s">
        <v>91</v>
      </c>
      <c r="B63" s="212" t="s">
        <v>92</v>
      </c>
      <c r="C63" s="209"/>
      <c r="D63" s="209"/>
    </row>
    <row r="64" spans="1:5" s="210" customFormat="1" ht="23.25" customHeight="1" x14ac:dyDescent="0.3">
      <c r="A64" s="14" t="s">
        <v>93</v>
      </c>
      <c r="B64" s="208"/>
      <c r="C64" s="218"/>
      <c r="D64" s="218"/>
    </row>
    <row r="65" spans="1:4" s="210" customFormat="1" ht="20.25" customHeight="1" x14ac:dyDescent="0.25">
      <c r="A65" s="211" t="s">
        <v>75</v>
      </c>
      <c r="B65" s="212" t="s">
        <v>94</v>
      </c>
      <c r="C65" s="209">
        <v>1677637358</v>
      </c>
      <c r="D65" s="209">
        <v>1706519398</v>
      </c>
    </row>
    <row r="66" spans="1:4" s="210" customFormat="1" ht="20.25" customHeight="1" x14ac:dyDescent="0.25">
      <c r="A66" s="211" t="s">
        <v>25</v>
      </c>
      <c r="B66" s="212" t="s">
        <v>95</v>
      </c>
      <c r="C66" s="209"/>
      <c r="D66" s="209"/>
    </row>
    <row r="67" spans="1:4" s="210" customFormat="1" ht="20.25" customHeight="1" x14ac:dyDescent="0.25">
      <c r="A67" s="211" t="s">
        <v>96</v>
      </c>
      <c r="B67" s="208" t="s">
        <v>97</v>
      </c>
      <c r="C67" s="209">
        <v>26571538</v>
      </c>
      <c r="D67" s="209">
        <v>18066593</v>
      </c>
    </row>
    <row r="68" spans="1:4" s="210" customFormat="1" ht="33" customHeight="1" x14ac:dyDescent="0.25">
      <c r="A68" s="211" t="s">
        <v>98</v>
      </c>
      <c r="B68" s="208" t="s">
        <v>99</v>
      </c>
      <c r="C68" s="209"/>
      <c r="D68" s="209"/>
    </row>
    <row r="69" spans="1:4" s="210" customFormat="1" ht="20.25" customHeight="1" x14ac:dyDescent="0.25">
      <c r="A69" s="211" t="s">
        <v>100</v>
      </c>
      <c r="B69" s="212" t="s">
        <v>101</v>
      </c>
      <c r="C69" s="209">
        <v>6065817</v>
      </c>
      <c r="D69" s="209">
        <v>6065817</v>
      </c>
    </row>
    <row r="70" spans="1:4" s="210" customFormat="1" ht="20.25" customHeight="1" x14ac:dyDescent="0.25">
      <c r="A70" s="211" t="s">
        <v>102</v>
      </c>
      <c r="B70" s="212" t="s">
        <v>103</v>
      </c>
      <c r="C70" s="209">
        <v>0</v>
      </c>
      <c r="D70" s="209">
        <v>1617611</v>
      </c>
    </row>
    <row r="71" spans="1:4" s="210" customFormat="1" ht="20.25" customHeight="1" x14ac:dyDescent="0.25">
      <c r="A71" s="211" t="s">
        <v>104</v>
      </c>
      <c r="B71" s="212" t="s">
        <v>105</v>
      </c>
      <c r="C71" s="209">
        <v>0</v>
      </c>
      <c r="D71" s="209">
        <v>0</v>
      </c>
    </row>
    <row r="72" spans="1:4" s="210" customFormat="1" ht="34.5" customHeight="1" x14ac:dyDescent="0.3">
      <c r="A72" s="14" t="s">
        <v>106</v>
      </c>
      <c r="B72" s="208" t="s">
        <v>107</v>
      </c>
      <c r="C72" s="217">
        <f>SUM(C63:C71)</f>
        <v>1710274713</v>
      </c>
      <c r="D72" s="217">
        <f>SUM(D63:D71)</f>
        <v>1732269419</v>
      </c>
    </row>
    <row r="73" spans="1:4" s="210" customFormat="1" ht="22.5" customHeight="1" x14ac:dyDescent="0.3">
      <c r="A73" s="14" t="s">
        <v>108</v>
      </c>
      <c r="B73" s="208"/>
      <c r="C73" s="209"/>
      <c r="D73" s="209"/>
    </row>
    <row r="74" spans="1:4" s="210" customFormat="1" ht="22.5" customHeight="1" x14ac:dyDescent="0.25">
      <c r="A74" s="213" t="s">
        <v>109</v>
      </c>
      <c r="B74" s="212" t="s">
        <v>110</v>
      </c>
      <c r="C74" s="209">
        <v>546485470</v>
      </c>
      <c r="D74" s="209">
        <v>546485470</v>
      </c>
    </row>
    <row r="75" spans="1:4" s="210" customFormat="1" ht="22.5" customHeight="1" x14ac:dyDescent="0.25">
      <c r="A75" s="213" t="s">
        <v>111</v>
      </c>
      <c r="B75" s="219" t="s">
        <v>112</v>
      </c>
      <c r="C75" s="209">
        <v>12126533</v>
      </c>
      <c r="D75" s="209">
        <v>12126533</v>
      </c>
    </row>
    <row r="76" spans="1:4" s="210" customFormat="1" ht="22.5" customHeight="1" x14ac:dyDescent="0.25">
      <c r="A76" s="213" t="s">
        <v>113</v>
      </c>
      <c r="B76" s="219" t="s">
        <v>114</v>
      </c>
      <c r="C76" s="209"/>
      <c r="D76" s="209"/>
    </row>
    <row r="77" spans="1:4" s="210" customFormat="1" ht="22.5" customHeight="1" x14ac:dyDescent="0.25">
      <c r="A77" s="213" t="s">
        <v>115</v>
      </c>
      <c r="B77" s="219" t="s">
        <v>116</v>
      </c>
      <c r="C77" s="209">
        <v>517</v>
      </c>
      <c r="D77" s="209">
        <v>-2435</v>
      </c>
    </row>
    <row r="78" spans="1:4" s="210" customFormat="1" ht="22.5" customHeight="1" x14ac:dyDescent="0.25">
      <c r="A78" s="213" t="s">
        <v>117</v>
      </c>
      <c r="B78" s="208" t="s">
        <v>118</v>
      </c>
      <c r="C78" s="209">
        <v>719989632</v>
      </c>
      <c r="D78" s="209">
        <v>983775275</v>
      </c>
    </row>
    <row r="79" spans="1:4" s="210" customFormat="1" ht="52.5" customHeight="1" x14ac:dyDescent="0.3">
      <c r="A79" s="14" t="s">
        <v>119</v>
      </c>
      <c r="B79" s="208" t="s">
        <v>120</v>
      </c>
      <c r="C79" s="217">
        <f>SUM(C74:C78)</f>
        <v>1278602152</v>
      </c>
      <c r="D79" s="217">
        <f>SUM(D74:D78)</f>
        <v>1542384843</v>
      </c>
    </row>
    <row r="80" spans="1:4" s="210" customFormat="1" ht="21.75" customHeight="1" x14ac:dyDescent="0.3">
      <c r="A80" s="220" t="s">
        <v>121</v>
      </c>
      <c r="B80" s="208" t="s">
        <v>122</v>
      </c>
      <c r="C80" s="218"/>
      <c r="D80" s="218"/>
    </row>
    <row r="81" spans="1:15" s="210" customFormat="1" ht="28.5" customHeight="1" x14ac:dyDescent="0.3">
      <c r="A81" s="14" t="s">
        <v>123</v>
      </c>
      <c r="B81" s="208" t="s">
        <v>124</v>
      </c>
      <c r="C81" s="221">
        <f>C79+C80</f>
        <v>1278602152</v>
      </c>
      <c r="D81" s="221">
        <f>D79+D80</f>
        <v>1542384843</v>
      </c>
    </row>
    <row r="82" spans="1:15" s="210" customFormat="1" ht="41.25" customHeight="1" x14ac:dyDescent="0.3">
      <c r="A82" s="14" t="s">
        <v>125</v>
      </c>
      <c r="B82" s="208"/>
      <c r="C82" s="221">
        <f>C62+C63+C72+C81</f>
        <v>3566435202</v>
      </c>
      <c r="D82" s="221">
        <f>D62+D63+D72+D81</f>
        <v>3496785299</v>
      </c>
    </row>
    <row r="83" spans="1:15" x14ac:dyDescent="0.25">
      <c r="C83" s="32"/>
      <c r="D83" s="243"/>
    </row>
    <row r="84" spans="1:15" s="48" customFormat="1" x14ac:dyDescent="0.25">
      <c r="C84" s="32">
        <f>C82-C49</f>
        <v>0</v>
      </c>
      <c r="D84" s="32">
        <f>D82-D49</f>
        <v>0</v>
      </c>
    </row>
    <row r="85" spans="1:15" s="48" customFormat="1" x14ac:dyDescent="0.25">
      <c r="C85" s="32"/>
      <c r="D85" s="243"/>
    </row>
    <row r="86" spans="1:15" s="52" customFormat="1" ht="33" customHeight="1" x14ac:dyDescent="0.3">
      <c r="A86" s="51" t="s">
        <v>126</v>
      </c>
      <c r="C86" s="244"/>
      <c r="D86" s="245"/>
      <c r="E86" s="54"/>
      <c r="F86" s="54"/>
      <c r="J86" s="55"/>
      <c r="K86" s="56"/>
      <c r="L86" s="57"/>
      <c r="M86" s="54"/>
      <c r="N86" s="58"/>
      <c r="O86" s="58"/>
    </row>
    <row r="87" spans="1:15" s="52" customFormat="1" ht="17.399999999999999" x14ac:dyDescent="0.3">
      <c r="A87" s="51"/>
      <c r="B87" s="59"/>
      <c r="C87" s="53"/>
      <c r="D87" s="54"/>
      <c r="E87" s="57"/>
      <c r="F87" s="60"/>
      <c r="J87" s="55"/>
      <c r="K87" s="56"/>
      <c r="L87" s="57"/>
      <c r="M87" s="54"/>
      <c r="N87" s="58"/>
      <c r="O87" s="58"/>
    </row>
    <row r="88" spans="1:15" s="52" customFormat="1" ht="17.399999999999999" x14ac:dyDescent="0.3">
      <c r="A88" s="51"/>
      <c r="B88" s="59"/>
      <c r="C88" s="53"/>
      <c r="D88" s="54"/>
      <c r="E88" s="54"/>
      <c r="F88" s="54"/>
      <c r="J88" s="55"/>
      <c r="K88" s="56"/>
      <c r="L88" s="57"/>
      <c r="M88" s="54"/>
    </row>
    <row r="89" spans="1:15" ht="17.399999999999999" x14ac:dyDescent="0.3">
      <c r="A89" s="51" t="s">
        <v>127</v>
      </c>
      <c r="B89" s="59"/>
    </row>
    <row r="90" spans="1:15" x14ac:dyDescent="0.25">
      <c r="A90" s="61"/>
      <c r="B90" s="62"/>
    </row>
    <row r="91" spans="1:15" ht="15.6" x14ac:dyDescent="0.3">
      <c r="A91" s="63"/>
      <c r="B91" s="62"/>
    </row>
    <row r="92" spans="1:15" ht="15.6" x14ac:dyDescent="0.3">
      <c r="A92" s="63" t="s">
        <v>128</v>
      </c>
      <c r="B92" s="64"/>
    </row>
    <row r="93" spans="1:15" x14ac:dyDescent="0.25">
      <c r="A93" s="61"/>
      <c r="B93" s="64"/>
    </row>
  </sheetData>
  <mergeCells count="5">
    <mergeCell ref="A16:C16"/>
    <mergeCell ref="B4:C4"/>
    <mergeCell ref="B7:C7"/>
    <mergeCell ref="B8:C8"/>
    <mergeCell ref="A15:C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E65"/>
  <sheetViews>
    <sheetView tabSelected="1" workbookViewId="0">
      <selection activeCell="D9" sqref="D9"/>
    </sheetView>
  </sheetViews>
  <sheetFormatPr defaultRowHeight="13.2" x14ac:dyDescent="0.25"/>
  <cols>
    <col min="1" max="1" width="57.6640625" style="5" customWidth="1"/>
    <col min="2" max="2" width="16.33203125" style="5" customWidth="1"/>
    <col min="3" max="4" width="17.6640625" style="257" customWidth="1"/>
    <col min="5" max="5" width="17" style="17" customWidth="1"/>
    <col min="6" max="249" width="9.109375" style="5"/>
    <col min="250" max="250" width="57.6640625" style="5" customWidth="1"/>
    <col min="251" max="251" width="16.33203125" style="5" customWidth="1"/>
    <col min="252" max="252" width="17.6640625" style="5" customWidth="1"/>
    <col min="253" max="253" width="18.88671875" style="5" customWidth="1"/>
    <col min="254" max="254" width="17" style="5" customWidth="1"/>
    <col min="255" max="255" width="32.5546875" style="5" customWidth="1"/>
    <col min="256" max="256" width="13.33203125" style="5" bestFit="1" customWidth="1"/>
    <col min="257" max="257" width="15.6640625" style="5" customWidth="1"/>
    <col min="258" max="258" width="14" style="5" customWidth="1"/>
    <col min="259" max="259" width="17.109375" style="5" customWidth="1"/>
    <col min="260" max="505" width="9.109375" style="5"/>
    <col min="506" max="506" width="57.6640625" style="5" customWidth="1"/>
    <col min="507" max="507" width="16.33203125" style="5" customWidth="1"/>
    <col min="508" max="508" width="17.6640625" style="5" customWidth="1"/>
    <col min="509" max="509" width="18.88671875" style="5" customWidth="1"/>
    <col min="510" max="510" width="17" style="5" customWidth="1"/>
    <col min="511" max="511" width="32.5546875" style="5" customWidth="1"/>
    <col min="512" max="512" width="13.33203125" style="5" bestFit="1" customWidth="1"/>
    <col min="513" max="513" width="15.6640625" style="5" customWidth="1"/>
    <col min="514" max="514" width="14" style="5" customWidth="1"/>
    <col min="515" max="515" width="17.109375" style="5" customWidth="1"/>
    <col min="516" max="761" width="9.109375" style="5"/>
    <col min="762" max="762" width="57.6640625" style="5" customWidth="1"/>
    <col min="763" max="763" width="16.33203125" style="5" customWidth="1"/>
    <col min="764" max="764" width="17.6640625" style="5" customWidth="1"/>
    <col min="765" max="765" width="18.88671875" style="5" customWidth="1"/>
    <col min="766" max="766" width="17" style="5" customWidth="1"/>
    <col min="767" max="767" width="32.5546875" style="5" customWidth="1"/>
    <col min="768" max="768" width="13.33203125" style="5" bestFit="1" customWidth="1"/>
    <col min="769" max="769" width="15.6640625" style="5" customWidth="1"/>
    <col min="770" max="770" width="14" style="5" customWidth="1"/>
    <col min="771" max="771" width="17.109375" style="5" customWidth="1"/>
    <col min="772" max="1017" width="9.109375" style="5"/>
    <col min="1018" max="1018" width="57.6640625" style="5" customWidth="1"/>
    <col min="1019" max="1019" width="16.33203125" style="5" customWidth="1"/>
    <col min="1020" max="1020" width="17.6640625" style="5" customWidth="1"/>
    <col min="1021" max="1021" width="18.88671875" style="5" customWidth="1"/>
    <col min="1022" max="1022" width="17" style="5" customWidth="1"/>
    <col min="1023" max="1023" width="32.5546875" style="5" customWidth="1"/>
    <col min="1024" max="1024" width="13.33203125" style="5" bestFit="1" customWidth="1"/>
    <col min="1025" max="1025" width="15.6640625" style="5" customWidth="1"/>
    <col min="1026" max="1026" width="14" style="5" customWidth="1"/>
    <col min="1027" max="1027" width="17.109375" style="5" customWidth="1"/>
    <col min="1028" max="1273" width="9.109375" style="5"/>
    <col min="1274" max="1274" width="57.6640625" style="5" customWidth="1"/>
    <col min="1275" max="1275" width="16.33203125" style="5" customWidth="1"/>
    <col min="1276" max="1276" width="17.6640625" style="5" customWidth="1"/>
    <col min="1277" max="1277" width="18.88671875" style="5" customWidth="1"/>
    <col min="1278" max="1278" width="17" style="5" customWidth="1"/>
    <col min="1279" max="1279" width="32.5546875" style="5" customWidth="1"/>
    <col min="1280" max="1280" width="13.33203125" style="5" bestFit="1" customWidth="1"/>
    <col min="1281" max="1281" width="15.6640625" style="5" customWidth="1"/>
    <col min="1282" max="1282" width="14" style="5" customWidth="1"/>
    <col min="1283" max="1283" width="17.109375" style="5" customWidth="1"/>
    <col min="1284" max="1529" width="9.109375" style="5"/>
    <col min="1530" max="1530" width="57.6640625" style="5" customWidth="1"/>
    <col min="1531" max="1531" width="16.33203125" style="5" customWidth="1"/>
    <col min="1532" max="1532" width="17.6640625" style="5" customWidth="1"/>
    <col min="1533" max="1533" width="18.88671875" style="5" customWidth="1"/>
    <col min="1534" max="1534" width="17" style="5" customWidth="1"/>
    <col min="1535" max="1535" width="32.5546875" style="5" customWidth="1"/>
    <col min="1536" max="1536" width="13.33203125" style="5" bestFit="1" customWidth="1"/>
    <col min="1537" max="1537" width="15.6640625" style="5" customWidth="1"/>
    <col min="1538" max="1538" width="14" style="5" customWidth="1"/>
    <col min="1539" max="1539" width="17.109375" style="5" customWidth="1"/>
    <col min="1540" max="1785" width="9.109375" style="5"/>
    <col min="1786" max="1786" width="57.6640625" style="5" customWidth="1"/>
    <col min="1787" max="1787" width="16.33203125" style="5" customWidth="1"/>
    <col min="1788" max="1788" width="17.6640625" style="5" customWidth="1"/>
    <col min="1789" max="1789" width="18.88671875" style="5" customWidth="1"/>
    <col min="1790" max="1790" width="17" style="5" customWidth="1"/>
    <col min="1791" max="1791" width="32.5546875" style="5" customWidth="1"/>
    <col min="1792" max="1792" width="13.33203125" style="5" bestFit="1" customWidth="1"/>
    <col min="1793" max="1793" width="15.6640625" style="5" customWidth="1"/>
    <col min="1794" max="1794" width="14" style="5" customWidth="1"/>
    <col min="1795" max="1795" width="17.109375" style="5" customWidth="1"/>
    <col min="1796" max="2041" width="9.109375" style="5"/>
    <col min="2042" max="2042" width="57.6640625" style="5" customWidth="1"/>
    <col min="2043" max="2043" width="16.33203125" style="5" customWidth="1"/>
    <col min="2044" max="2044" width="17.6640625" style="5" customWidth="1"/>
    <col min="2045" max="2045" width="18.88671875" style="5" customWidth="1"/>
    <col min="2046" max="2046" width="17" style="5" customWidth="1"/>
    <col min="2047" max="2047" width="32.5546875" style="5" customWidth="1"/>
    <col min="2048" max="2048" width="13.33203125" style="5" bestFit="1" customWidth="1"/>
    <col min="2049" max="2049" width="15.6640625" style="5" customWidth="1"/>
    <col min="2050" max="2050" width="14" style="5" customWidth="1"/>
    <col min="2051" max="2051" width="17.109375" style="5" customWidth="1"/>
    <col min="2052" max="2297" width="9.109375" style="5"/>
    <col min="2298" max="2298" width="57.6640625" style="5" customWidth="1"/>
    <col min="2299" max="2299" width="16.33203125" style="5" customWidth="1"/>
    <col min="2300" max="2300" width="17.6640625" style="5" customWidth="1"/>
    <col min="2301" max="2301" width="18.88671875" style="5" customWidth="1"/>
    <col min="2302" max="2302" width="17" style="5" customWidth="1"/>
    <col min="2303" max="2303" width="32.5546875" style="5" customWidth="1"/>
    <col min="2304" max="2304" width="13.33203125" style="5" bestFit="1" customWidth="1"/>
    <col min="2305" max="2305" width="15.6640625" style="5" customWidth="1"/>
    <col min="2306" max="2306" width="14" style="5" customWidth="1"/>
    <col min="2307" max="2307" width="17.109375" style="5" customWidth="1"/>
    <col min="2308" max="2553" width="9.109375" style="5"/>
    <col min="2554" max="2554" width="57.6640625" style="5" customWidth="1"/>
    <col min="2555" max="2555" width="16.33203125" style="5" customWidth="1"/>
    <col min="2556" max="2556" width="17.6640625" style="5" customWidth="1"/>
    <col min="2557" max="2557" width="18.88671875" style="5" customWidth="1"/>
    <col min="2558" max="2558" width="17" style="5" customWidth="1"/>
    <col min="2559" max="2559" width="32.5546875" style="5" customWidth="1"/>
    <col min="2560" max="2560" width="13.33203125" style="5" bestFit="1" customWidth="1"/>
    <col min="2561" max="2561" width="15.6640625" style="5" customWidth="1"/>
    <col min="2562" max="2562" width="14" style="5" customWidth="1"/>
    <col min="2563" max="2563" width="17.109375" style="5" customWidth="1"/>
    <col min="2564" max="2809" width="9.109375" style="5"/>
    <col min="2810" max="2810" width="57.6640625" style="5" customWidth="1"/>
    <col min="2811" max="2811" width="16.33203125" style="5" customWidth="1"/>
    <col min="2812" max="2812" width="17.6640625" style="5" customWidth="1"/>
    <col min="2813" max="2813" width="18.88671875" style="5" customWidth="1"/>
    <col min="2814" max="2814" width="17" style="5" customWidth="1"/>
    <col min="2815" max="2815" width="32.5546875" style="5" customWidth="1"/>
    <col min="2816" max="2816" width="13.33203125" style="5" bestFit="1" customWidth="1"/>
    <col min="2817" max="2817" width="15.6640625" style="5" customWidth="1"/>
    <col min="2818" max="2818" width="14" style="5" customWidth="1"/>
    <col min="2819" max="2819" width="17.109375" style="5" customWidth="1"/>
    <col min="2820" max="3065" width="9.109375" style="5"/>
    <col min="3066" max="3066" width="57.6640625" style="5" customWidth="1"/>
    <col min="3067" max="3067" width="16.33203125" style="5" customWidth="1"/>
    <col min="3068" max="3068" width="17.6640625" style="5" customWidth="1"/>
    <col min="3069" max="3069" width="18.88671875" style="5" customWidth="1"/>
    <col min="3070" max="3070" width="17" style="5" customWidth="1"/>
    <col min="3071" max="3071" width="32.5546875" style="5" customWidth="1"/>
    <col min="3072" max="3072" width="13.33203125" style="5" bestFit="1" customWidth="1"/>
    <col min="3073" max="3073" width="15.6640625" style="5" customWidth="1"/>
    <col min="3074" max="3074" width="14" style="5" customWidth="1"/>
    <col min="3075" max="3075" width="17.109375" style="5" customWidth="1"/>
    <col min="3076" max="3321" width="9.109375" style="5"/>
    <col min="3322" max="3322" width="57.6640625" style="5" customWidth="1"/>
    <col min="3323" max="3323" width="16.33203125" style="5" customWidth="1"/>
    <col min="3324" max="3324" width="17.6640625" style="5" customWidth="1"/>
    <col min="3325" max="3325" width="18.88671875" style="5" customWidth="1"/>
    <col min="3326" max="3326" width="17" style="5" customWidth="1"/>
    <col min="3327" max="3327" width="32.5546875" style="5" customWidth="1"/>
    <col min="3328" max="3328" width="13.33203125" style="5" bestFit="1" customWidth="1"/>
    <col min="3329" max="3329" width="15.6640625" style="5" customWidth="1"/>
    <col min="3330" max="3330" width="14" style="5" customWidth="1"/>
    <col min="3331" max="3331" width="17.109375" style="5" customWidth="1"/>
    <col min="3332" max="3577" width="9.109375" style="5"/>
    <col min="3578" max="3578" width="57.6640625" style="5" customWidth="1"/>
    <col min="3579" max="3579" width="16.33203125" style="5" customWidth="1"/>
    <col min="3580" max="3580" width="17.6640625" style="5" customWidth="1"/>
    <col min="3581" max="3581" width="18.88671875" style="5" customWidth="1"/>
    <col min="3582" max="3582" width="17" style="5" customWidth="1"/>
    <col min="3583" max="3583" width="32.5546875" style="5" customWidth="1"/>
    <col min="3584" max="3584" width="13.33203125" style="5" bestFit="1" customWidth="1"/>
    <col min="3585" max="3585" width="15.6640625" style="5" customWidth="1"/>
    <col min="3586" max="3586" width="14" style="5" customWidth="1"/>
    <col min="3587" max="3587" width="17.109375" style="5" customWidth="1"/>
    <col min="3588" max="3833" width="9.109375" style="5"/>
    <col min="3834" max="3834" width="57.6640625" style="5" customWidth="1"/>
    <col min="3835" max="3835" width="16.33203125" style="5" customWidth="1"/>
    <col min="3836" max="3836" width="17.6640625" style="5" customWidth="1"/>
    <col min="3837" max="3837" width="18.88671875" style="5" customWidth="1"/>
    <col min="3838" max="3838" width="17" style="5" customWidth="1"/>
    <col min="3839" max="3839" width="32.5546875" style="5" customWidth="1"/>
    <col min="3840" max="3840" width="13.33203125" style="5" bestFit="1" customWidth="1"/>
    <col min="3841" max="3841" width="15.6640625" style="5" customWidth="1"/>
    <col min="3842" max="3842" width="14" style="5" customWidth="1"/>
    <col min="3843" max="3843" width="17.109375" style="5" customWidth="1"/>
    <col min="3844" max="4089" width="9.109375" style="5"/>
    <col min="4090" max="4090" width="57.6640625" style="5" customWidth="1"/>
    <col min="4091" max="4091" width="16.33203125" style="5" customWidth="1"/>
    <col min="4092" max="4092" width="17.6640625" style="5" customWidth="1"/>
    <col min="4093" max="4093" width="18.88671875" style="5" customWidth="1"/>
    <col min="4094" max="4094" width="17" style="5" customWidth="1"/>
    <col min="4095" max="4095" width="32.5546875" style="5" customWidth="1"/>
    <col min="4096" max="4096" width="13.33203125" style="5" bestFit="1" customWidth="1"/>
    <col min="4097" max="4097" width="15.6640625" style="5" customWidth="1"/>
    <col min="4098" max="4098" width="14" style="5" customWidth="1"/>
    <col min="4099" max="4099" width="17.109375" style="5" customWidth="1"/>
    <col min="4100" max="4345" width="9.109375" style="5"/>
    <col min="4346" max="4346" width="57.6640625" style="5" customWidth="1"/>
    <col min="4347" max="4347" width="16.33203125" style="5" customWidth="1"/>
    <col min="4348" max="4348" width="17.6640625" style="5" customWidth="1"/>
    <col min="4349" max="4349" width="18.88671875" style="5" customWidth="1"/>
    <col min="4350" max="4350" width="17" style="5" customWidth="1"/>
    <col min="4351" max="4351" width="32.5546875" style="5" customWidth="1"/>
    <col min="4352" max="4352" width="13.33203125" style="5" bestFit="1" customWidth="1"/>
    <col min="4353" max="4353" width="15.6640625" style="5" customWidth="1"/>
    <col min="4354" max="4354" width="14" style="5" customWidth="1"/>
    <col min="4355" max="4355" width="17.109375" style="5" customWidth="1"/>
    <col min="4356" max="4601" width="9.109375" style="5"/>
    <col min="4602" max="4602" width="57.6640625" style="5" customWidth="1"/>
    <col min="4603" max="4603" width="16.33203125" style="5" customWidth="1"/>
    <col min="4604" max="4604" width="17.6640625" style="5" customWidth="1"/>
    <col min="4605" max="4605" width="18.88671875" style="5" customWidth="1"/>
    <col min="4606" max="4606" width="17" style="5" customWidth="1"/>
    <col min="4607" max="4607" width="32.5546875" style="5" customWidth="1"/>
    <col min="4608" max="4608" width="13.33203125" style="5" bestFit="1" customWidth="1"/>
    <col min="4609" max="4609" width="15.6640625" style="5" customWidth="1"/>
    <col min="4610" max="4610" width="14" style="5" customWidth="1"/>
    <col min="4611" max="4611" width="17.109375" style="5" customWidth="1"/>
    <col min="4612" max="4857" width="9.109375" style="5"/>
    <col min="4858" max="4858" width="57.6640625" style="5" customWidth="1"/>
    <col min="4859" max="4859" width="16.33203125" style="5" customWidth="1"/>
    <col min="4860" max="4860" width="17.6640625" style="5" customWidth="1"/>
    <col min="4861" max="4861" width="18.88671875" style="5" customWidth="1"/>
    <col min="4862" max="4862" width="17" style="5" customWidth="1"/>
    <col min="4863" max="4863" width="32.5546875" style="5" customWidth="1"/>
    <col min="4864" max="4864" width="13.33203125" style="5" bestFit="1" customWidth="1"/>
    <col min="4865" max="4865" width="15.6640625" style="5" customWidth="1"/>
    <col min="4866" max="4866" width="14" style="5" customWidth="1"/>
    <col min="4867" max="4867" width="17.109375" style="5" customWidth="1"/>
    <col min="4868" max="5113" width="9.109375" style="5"/>
    <col min="5114" max="5114" width="57.6640625" style="5" customWidth="1"/>
    <col min="5115" max="5115" width="16.33203125" style="5" customWidth="1"/>
    <col min="5116" max="5116" width="17.6640625" style="5" customWidth="1"/>
    <col min="5117" max="5117" width="18.88671875" style="5" customWidth="1"/>
    <col min="5118" max="5118" width="17" style="5" customWidth="1"/>
    <col min="5119" max="5119" width="32.5546875" style="5" customWidth="1"/>
    <col min="5120" max="5120" width="13.33203125" style="5" bestFit="1" customWidth="1"/>
    <col min="5121" max="5121" width="15.6640625" style="5" customWidth="1"/>
    <col min="5122" max="5122" width="14" style="5" customWidth="1"/>
    <col min="5123" max="5123" width="17.109375" style="5" customWidth="1"/>
    <col min="5124" max="5369" width="9.109375" style="5"/>
    <col min="5370" max="5370" width="57.6640625" style="5" customWidth="1"/>
    <col min="5371" max="5371" width="16.33203125" style="5" customWidth="1"/>
    <col min="5372" max="5372" width="17.6640625" style="5" customWidth="1"/>
    <col min="5373" max="5373" width="18.88671875" style="5" customWidth="1"/>
    <col min="5374" max="5374" width="17" style="5" customWidth="1"/>
    <col min="5375" max="5375" width="32.5546875" style="5" customWidth="1"/>
    <col min="5376" max="5376" width="13.33203125" style="5" bestFit="1" customWidth="1"/>
    <col min="5377" max="5377" width="15.6640625" style="5" customWidth="1"/>
    <col min="5378" max="5378" width="14" style="5" customWidth="1"/>
    <col min="5379" max="5379" width="17.109375" style="5" customWidth="1"/>
    <col min="5380" max="5625" width="9.109375" style="5"/>
    <col min="5626" max="5626" width="57.6640625" style="5" customWidth="1"/>
    <col min="5627" max="5627" width="16.33203125" style="5" customWidth="1"/>
    <col min="5628" max="5628" width="17.6640625" style="5" customWidth="1"/>
    <col min="5629" max="5629" width="18.88671875" style="5" customWidth="1"/>
    <col min="5630" max="5630" width="17" style="5" customWidth="1"/>
    <col min="5631" max="5631" width="32.5546875" style="5" customWidth="1"/>
    <col min="5632" max="5632" width="13.33203125" style="5" bestFit="1" customWidth="1"/>
    <col min="5633" max="5633" width="15.6640625" style="5" customWidth="1"/>
    <col min="5634" max="5634" width="14" style="5" customWidth="1"/>
    <col min="5635" max="5635" width="17.109375" style="5" customWidth="1"/>
    <col min="5636" max="5881" width="9.109375" style="5"/>
    <col min="5882" max="5882" width="57.6640625" style="5" customWidth="1"/>
    <col min="5883" max="5883" width="16.33203125" style="5" customWidth="1"/>
    <col min="5884" max="5884" width="17.6640625" style="5" customWidth="1"/>
    <col min="5885" max="5885" width="18.88671875" style="5" customWidth="1"/>
    <col min="5886" max="5886" width="17" style="5" customWidth="1"/>
    <col min="5887" max="5887" width="32.5546875" style="5" customWidth="1"/>
    <col min="5888" max="5888" width="13.33203125" style="5" bestFit="1" customWidth="1"/>
    <col min="5889" max="5889" width="15.6640625" style="5" customWidth="1"/>
    <col min="5890" max="5890" width="14" style="5" customWidth="1"/>
    <col min="5891" max="5891" width="17.109375" style="5" customWidth="1"/>
    <col min="5892" max="6137" width="9.109375" style="5"/>
    <col min="6138" max="6138" width="57.6640625" style="5" customWidth="1"/>
    <col min="6139" max="6139" width="16.33203125" style="5" customWidth="1"/>
    <col min="6140" max="6140" width="17.6640625" style="5" customWidth="1"/>
    <col min="6141" max="6141" width="18.88671875" style="5" customWidth="1"/>
    <col min="6142" max="6142" width="17" style="5" customWidth="1"/>
    <col min="6143" max="6143" width="32.5546875" style="5" customWidth="1"/>
    <col min="6144" max="6144" width="13.33203125" style="5" bestFit="1" customWidth="1"/>
    <col min="6145" max="6145" width="15.6640625" style="5" customWidth="1"/>
    <col min="6146" max="6146" width="14" style="5" customWidth="1"/>
    <col min="6147" max="6147" width="17.109375" style="5" customWidth="1"/>
    <col min="6148" max="6393" width="9.109375" style="5"/>
    <col min="6394" max="6394" width="57.6640625" style="5" customWidth="1"/>
    <col min="6395" max="6395" width="16.33203125" style="5" customWidth="1"/>
    <col min="6396" max="6396" width="17.6640625" style="5" customWidth="1"/>
    <col min="6397" max="6397" width="18.88671875" style="5" customWidth="1"/>
    <col min="6398" max="6398" width="17" style="5" customWidth="1"/>
    <col min="6399" max="6399" width="32.5546875" style="5" customWidth="1"/>
    <col min="6400" max="6400" width="13.33203125" style="5" bestFit="1" customWidth="1"/>
    <col min="6401" max="6401" width="15.6640625" style="5" customWidth="1"/>
    <col min="6402" max="6402" width="14" style="5" customWidth="1"/>
    <col min="6403" max="6403" width="17.109375" style="5" customWidth="1"/>
    <col min="6404" max="6649" width="9.109375" style="5"/>
    <col min="6650" max="6650" width="57.6640625" style="5" customWidth="1"/>
    <col min="6651" max="6651" width="16.33203125" style="5" customWidth="1"/>
    <col min="6652" max="6652" width="17.6640625" style="5" customWidth="1"/>
    <col min="6653" max="6653" width="18.88671875" style="5" customWidth="1"/>
    <col min="6654" max="6654" width="17" style="5" customWidth="1"/>
    <col min="6655" max="6655" width="32.5546875" style="5" customWidth="1"/>
    <col min="6656" max="6656" width="13.33203125" style="5" bestFit="1" customWidth="1"/>
    <col min="6657" max="6657" width="15.6640625" style="5" customWidth="1"/>
    <col min="6658" max="6658" width="14" style="5" customWidth="1"/>
    <col min="6659" max="6659" width="17.109375" style="5" customWidth="1"/>
    <col min="6660" max="6905" width="9.109375" style="5"/>
    <col min="6906" max="6906" width="57.6640625" style="5" customWidth="1"/>
    <col min="6907" max="6907" width="16.33203125" style="5" customWidth="1"/>
    <col min="6908" max="6908" width="17.6640625" style="5" customWidth="1"/>
    <col min="6909" max="6909" width="18.88671875" style="5" customWidth="1"/>
    <col min="6910" max="6910" width="17" style="5" customWidth="1"/>
    <col min="6911" max="6911" width="32.5546875" style="5" customWidth="1"/>
    <col min="6912" max="6912" width="13.33203125" style="5" bestFit="1" customWidth="1"/>
    <col min="6913" max="6913" width="15.6640625" style="5" customWidth="1"/>
    <col min="6914" max="6914" width="14" style="5" customWidth="1"/>
    <col min="6915" max="6915" width="17.109375" style="5" customWidth="1"/>
    <col min="6916" max="7161" width="9.109375" style="5"/>
    <col min="7162" max="7162" width="57.6640625" style="5" customWidth="1"/>
    <col min="7163" max="7163" width="16.33203125" style="5" customWidth="1"/>
    <col min="7164" max="7164" width="17.6640625" style="5" customWidth="1"/>
    <col min="7165" max="7165" width="18.88671875" style="5" customWidth="1"/>
    <col min="7166" max="7166" width="17" style="5" customWidth="1"/>
    <col min="7167" max="7167" width="32.5546875" style="5" customWidth="1"/>
    <col min="7168" max="7168" width="13.33203125" style="5" bestFit="1" customWidth="1"/>
    <col min="7169" max="7169" width="15.6640625" style="5" customWidth="1"/>
    <col min="7170" max="7170" width="14" style="5" customWidth="1"/>
    <col min="7171" max="7171" width="17.109375" style="5" customWidth="1"/>
    <col min="7172" max="7417" width="9.109375" style="5"/>
    <col min="7418" max="7418" width="57.6640625" style="5" customWidth="1"/>
    <col min="7419" max="7419" width="16.33203125" style="5" customWidth="1"/>
    <col min="7420" max="7420" width="17.6640625" style="5" customWidth="1"/>
    <col min="7421" max="7421" width="18.88671875" style="5" customWidth="1"/>
    <col min="7422" max="7422" width="17" style="5" customWidth="1"/>
    <col min="7423" max="7423" width="32.5546875" style="5" customWidth="1"/>
    <col min="7424" max="7424" width="13.33203125" style="5" bestFit="1" customWidth="1"/>
    <col min="7425" max="7425" width="15.6640625" style="5" customWidth="1"/>
    <col min="7426" max="7426" width="14" style="5" customWidth="1"/>
    <col min="7427" max="7427" width="17.109375" style="5" customWidth="1"/>
    <col min="7428" max="7673" width="9.109375" style="5"/>
    <col min="7674" max="7674" width="57.6640625" style="5" customWidth="1"/>
    <col min="7675" max="7675" width="16.33203125" style="5" customWidth="1"/>
    <col min="7676" max="7676" width="17.6640625" style="5" customWidth="1"/>
    <col min="7677" max="7677" width="18.88671875" style="5" customWidth="1"/>
    <col min="7678" max="7678" width="17" style="5" customWidth="1"/>
    <col min="7679" max="7679" width="32.5546875" style="5" customWidth="1"/>
    <col min="7680" max="7680" width="13.33203125" style="5" bestFit="1" customWidth="1"/>
    <col min="7681" max="7681" width="15.6640625" style="5" customWidth="1"/>
    <col min="7682" max="7682" width="14" style="5" customWidth="1"/>
    <col min="7683" max="7683" width="17.109375" style="5" customWidth="1"/>
    <col min="7684" max="7929" width="9.109375" style="5"/>
    <col min="7930" max="7930" width="57.6640625" style="5" customWidth="1"/>
    <col min="7931" max="7931" width="16.33203125" style="5" customWidth="1"/>
    <col min="7932" max="7932" width="17.6640625" style="5" customWidth="1"/>
    <col min="7933" max="7933" width="18.88671875" style="5" customWidth="1"/>
    <col min="7934" max="7934" width="17" style="5" customWidth="1"/>
    <col min="7935" max="7935" width="32.5546875" style="5" customWidth="1"/>
    <col min="7936" max="7936" width="13.33203125" style="5" bestFit="1" customWidth="1"/>
    <col min="7937" max="7937" width="15.6640625" style="5" customWidth="1"/>
    <col min="7938" max="7938" width="14" style="5" customWidth="1"/>
    <col min="7939" max="7939" width="17.109375" style="5" customWidth="1"/>
    <col min="7940" max="8185" width="9.109375" style="5"/>
    <col min="8186" max="8186" width="57.6640625" style="5" customWidth="1"/>
    <col min="8187" max="8187" width="16.33203125" style="5" customWidth="1"/>
    <col min="8188" max="8188" width="17.6640625" style="5" customWidth="1"/>
    <col min="8189" max="8189" width="18.88671875" style="5" customWidth="1"/>
    <col min="8190" max="8190" width="17" style="5" customWidth="1"/>
    <col min="8191" max="8191" width="32.5546875" style="5" customWidth="1"/>
    <col min="8192" max="8192" width="13.33203125" style="5" bestFit="1" customWidth="1"/>
    <col min="8193" max="8193" width="15.6640625" style="5" customWidth="1"/>
    <col min="8194" max="8194" width="14" style="5" customWidth="1"/>
    <col min="8195" max="8195" width="17.109375" style="5" customWidth="1"/>
    <col min="8196" max="8441" width="9.109375" style="5"/>
    <col min="8442" max="8442" width="57.6640625" style="5" customWidth="1"/>
    <col min="8443" max="8443" width="16.33203125" style="5" customWidth="1"/>
    <col min="8444" max="8444" width="17.6640625" style="5" customWidth="1"/>
    <col min="8445" max="8445" width="18.88671875" style="5" customWidth="1"/>
    <col min="8446" max="8446" width="17" style="5" customWidth="1"/>
    <col min="8447" max="8447" width="32.5546875" style="5" customWidth="1"/>
    <col min="8448" max="8448" width="13.33203125" style="5" bestFit="1" customWidth="1"/>
    <col min="8449" max="8449" width="15.6640625" style="5" customWidth="1"/>
    <col min="8450" max="8450" width="14" style="5" customWidth="1"/>
    <col min="8451" max="8451" width="17.109375" style="5" customWidth="1"/>
    <col min="8452" max="8697" width="9.109375" style="5"/>
    <col min="8698" max="8698" width="57.6640625" style="5" customWidth="1"/>
    <col min="8699" max="8699" width="16.33203125" style="5" customWidth="1"/>
    <col min="8700" max="8700" width="17.6640625" style="5" customWidth="1"/>
    <col min="8701" max="8701" width="18.88671875" style="5" customWidth="1"/>
    <col min="8702" max="8702" width="17" style="5" customWidth="1"/>
    <col min="8703" max="8703" width="32.5546875" style="5" customWidth="1"/>
    <col min="8704" max="8704" width="13.33203125" style="5" bestFit="1" customWidth="1"/>
    <col min="8705" max="8705" width="15.6640625" style="5" customWidth="1"/>
    <col min="8706" max="8706" width="14" style="5" customWidth="1"/>
    <col min="8707" max="8707" width="17.109375" style="5" customWidth="1"/>
    <col min="8708" max="8953" width="9.109375" style="5"/>
    <col min="8954" max="8954" width="57.6640625" style="5" customWidth="1"/>
    <col min="8955" max="8955" width="16.33203125" style="5" customWidth="1"/>
    <col min="8956" max="8956" width="17.6640625" style="5" customWidth="1"/>
    <col min="8957" max="8957" width="18.88671875" style="5" customWidth="1"/>
    <col min="8958" max="8958" width="17" style="5" customWidth="1"/>
    <col min="8959" max="8959" width="32.5546875" style="5" customWidth="1"/>
    <col min="8960" max="8960" width="13.33203125" style="5" bestFit="1" customWidth="1"/>
    <col min="8961" max="8961" width="15.6640625" style="5" customWidth="1"/>
    <col min="8962" max="8962" width="14" style="5" customWidth="1"/>
    <col min="8963" max="8963" width="17.109375" style="5" customWidth="1"/>
    <col min="8964" max="9209" width="9.109375" style="5"/>
    <col min="9210" max="9210" width="57.6640625" style="5" customWidth="1"/>
    <col min="9211" max="9211" width="16.33203125" style="5" customWidth="1"/>
    <col min="9212" max="9212" width="17.6640625" style="5" customWidth="1"/>
    <col min="9213" max="9213" width="18.88671875" style="5" customWidth="1"/>
    <col min="9214" max="9214" width="17" style="5" customWidth="1"/>
    <col min="9215" max="9215" width="32.5546875" style="5" customWidth="1"/>
    <col min="9216" max="9216" width="13.33203125" style="5" bestFit="1" customWidth="1"/>
    <col min="9217" max="9217" width="15.6640625" style="5" customWidth="1"/>
    <col min="9218" max="9218" width="14" style="5" customWidth="1"/>
    <col min="9219" max="9219" width="17.109375" style="5" customWidth="1"/>
    <col min="9220" max="9465" width="9.109375" style="5"/>
    <col min="9466" max="9466" width="57.6640625" style="5" customWidth="1"/>
    <col min="9467" max="9467" width="16.33203125" style="5" customWidth="1"/>
    <col min="9468" max="9468" width="17.6640625" style="5" customWidth="1"/>
    <col min="9469" max="9469" width="18.88671875" style="5" customWidth="1"/>
    <col min="9470" max="9470" width="17" style="5" customWidth="1"/>
    <col min="9471" max="9471" width="32.5546875" style="5" customWidth="1"/>
    <col min="9472" max="9472" width="13.33203125" style="5" bestFit="1" customWidth="1"/>
    <col min="9473" max="9473" width="15.6640625" style="5" customWidth="1"/>
    <col min="9474" max="9474" width="14" style="5" customWidth="1"/>
    <col min="9475" max="9475" width="17.109375" style="5" customWidth="1"/>
    <col min="9476" max="9721" width="9.109375" style="5"/>
    <col min="9722" max="9722" width="57.6640625" style="5" customWidth="1"/>
    <col min="9723" max="9723" width="16.33203125" style="5" customWidth="1"/>
    <col min="9724" max="9724" width="17.6640625" style="5" customWidth="1"/>
    <col min="9725" max="9725" width="18.88671875" style="5" customWidth="1"/>
    <col min="9726" max="9726" width="17" style="5" customWidth="1"/>
    <col min="9727" max="9727" width="32.5546875" style="5" customWidth="1"/>
    <col min="9728" max="9728" width="13.33203125" style="5" bestFit="1" customWidth="1"/>
    <col min="9729" max="9729" width="15.6640625" style="5" customWidth="1"/>
    <col min="9730" max="9730" width="14" style="5" customWidth="1"/>
    <col min="9731" max="9731" width="17.109375" style="5" customWidth="1"/>
    <col min="9732" max="9977" width="9.109375" style="5"/>
    <col min="9978" max="9978" width="57.6640625" style="5" customWidth="1"/>
    <col min="9979" max="9979" width="16.33203125" style="5" customWidth="1"/>
    <col min="9980" max="9980" width="17.6640625" style="5" customWidth="1"/>
    <col min="9981" max="9981" width="18.88671875" style="5" customWidth="1"/>
    <col min="9982" max="9982" width="17" style="5" customWidth="1"/>
    <col min="9983" max="9983" width="32.5546875" style="5" customWidth="1"/>
    <col min="9984" max="9984" width="13.33203125" style="5" bestFit="1" customWidth="1"/>
    <col min="9985" max="9985" width="15.6640625" style="5" customWidth="1"/>
    <col min="9986" max="9986" width="14" style="5" customWidth="1"/>
    <col min="9987" max="9987" width="17.109375" style="5" customWidth="1"/>
    <col min="9988" max="10233" width="9.109375" style="5"/>
    <col min="10234" max="10234" width="57.6640625" style="5" customWidth="1"/>
    <col min="10235" max="10235" width="16.33203125" style="5" customWidth="1"/>
    <col min="10236" max="10236" width="17.6640625" style="5" customWidth="1"/>
    <col min="10237" max="10237" width="18.88671875" style="5" customWidth="1"/>
    <col min="10238" max="10238" width="17" style="5" customWidth="1"/>
    <col min="10239" max="10239" width="32.5546875" style="5" customWidth="1"/>
    <col min="10240" max="10240" width="13.33203125" style="5" bestFit="1" customWidth="1"/>
    <col min="10241" max="10241" width="15.6640625" style="5" customWidth="1"/>
    <col min="10242" max="10242" width="14" style="5" customWidth="1"/>
    <col min="10243" max="10243" width="17.109375" style="5" customWidth="1"/>
    <col min="10244" max="10489" width="9.109375" style="5"/>
    <col min="10490" max="10490" width="57.6640625" style="5" customWidth="1"/>
    <col min="10491" max="10491" width="16.33203125" style="5" customWidth="1"/>
    <col min="10492" max="10492" width="17.6640625" style="5" customWidth="1"/>
    <col min="10493" max="10493" width="18.88671875" style="5" customWidth="1"/>
    <col min="10494" max="10494" width="17" style="5" customWidth="1"/>
    <col min="10495" max="10495" width="32.5546875" style="5" customWidth="1"/>
    <col min="10496" max="10496" width="13.33203125" style="5" bestFit="1" customWidth="1"/>
    <col min="10497" max="10497" width="15.6640625" style="5" customWidth="1"/>
    <col min="10498" max="10498" width="14" style="5" customWidth="1"/>
    <col min="10499" max="10499" width="17.109375" style="5" customWidth="1"/>
    <col min="10500" max="10745" width="9.109375" style="5"/>
    <col min="10746" max="10746" width="57.6640625" style="5" customWidth="1"/>
    <col min="10747" max="10747" width="16.33203125" style="5" customWidth="1"/>
    <col min="10748" max="10748" width="17.6640625" style="5" customWidth="1"/>
    <col min="10749" max="10749" width="18.88671875" style="5" customWidth="1"/>
    <col min="10750" max="10750" width="17" style="5" customWidth="1"/>
    <col min="10751" max="10751" width="32.5546875" style="5" customWidth="1"/>
    <col min="10752" max="10752" width="13.33203125" style="5" bestFit="1" customWidth="1"/>
    <col min="10753" max="10753" width="15.6640625" style="5" customWidth="1"/>
    <col min="10754" max="10754" width="14" style="5" customWidth="1"/>
    <col min="10755" max="10755" width="17.109375" style="5" customWidth="1"/>
    <col min="10756" max="11001" width="9.109375" style="5"/>
    <col min="11002" max="11002" width="57.6640625" style="5" customWidth="1"/>
    <col min="11003" max="11003" width="16.33203125" style="5" customWidth="1"/>
    <col min="11004" max="11004" width="17.6640625" style="5" customWidth="1"/>
    <col min="11005" max="11005" width="18.88671875" style="5" customWidth="1"/>
    <col min="11006" max="11006" width="17" style="5" customWidth="1"/>
    <col min="11007" max="11007" width="32.5546875" style="5" customWidth="1"/>
    <col min="11008" max="11008" width="13.33203125" style="5" bestFit="1" customWidth="1"/>
    <col min="11009" max="11009" width="15.6640625" style="5" customWidth="1"/>
    <col min="11010" max="11010" width="14" style="5" customWidth="1"/>
    <col min="11011" max="11011" width="17.109375" style="5" customWidth="1"/>
    <col min="11012" max="11257" width="9.109375" style="5"/>
    <col min="11258" max="11258" width="57.6640625" style="5" customWidth="1"/>
    <col min="11259" max="11259" width="16.33203125" style="5" customWidth="1"/>
    <col min="11260" max="11260" width="17.6640625" style="5" customWidth="1"/>
    <col min="11261" max="11261" width="18.88671875" style="5" customWidth="1"/>
    <col min="11262" max="11262" width="17" style="5" customWidth="1"/>
    <col min="11263" max="11263" width="32.5546875" style="5" customWidth="1"/>
    <col min="11264" max="11264" width="13.33203125" style="5" bestFit="1" customWidth="1"/>
    <col min="11265" max="11265" width="15.6640625" style="5" customWidth="1"/>
    <col min="11266" max="11266" width="14" style="5" customWidth="1"/>
    <col min="11267" max="11267" width="17.109375" style="5" customWidth="1"/>
    <col min="11268" max="11513" width="9.109375" style="5"/>
    <col min="11514" max="11514" width="57.6640625" style="5" customWidth="1"/>
    <col min="11515" max="11515" width="16.33203125" style="5" customWidth="1"/>
    <col min="11516" max="11516" width="17.6640625" style="5" customWidth="1"/>
    <col min="11517" max="11517" width="18.88671875" style="5" customWidth="1"/>
    <col min="11518" max="11518" width="17" style="5" customWidth="1"/>
    <col min="11519" max="11519" width="32.5546875" style="5" customWidth="1"/>
    <col min="11520" max="11520" width="13.33203125" style="5" bestFit="1" customWidth="1"/>
    <col min="11521" max="11521" width="15.6640625" style="5" customWidth="1"/>
    <col min="11522" max="11522" width="14" style="5" customWidth="1"/>
    <col min="11523" max="11523" width="17.109375" style="5" customWidth="1"/>
    <col min="11524" max="11769" width="9.109375" style="5"/>
    <col min="11770" max="11770" width="57.6640625" style="5" customWidth="1"/>
    <col min="11771" max="11771" width="16.33203125" style="5" customWidth="1"/>
    <col min="11772" max="11772" width="17.6640625" style="5" customWidth="1"/>
    <col min="11773" max="11773" width="18.88671875" style="5" customWidth="1"/>
    <col min="11774" max="11774" width="17" style="5" customWidth="1"/>
    <col min="11775" max="11775" width="32.5546875" style="5" customWidth="1"/>
    <col min="11776" max="11776" width="13.33203125" style="5" bestFit="1" customWidth="1"/>
    <col min="11777" max="11777" width="15.6640625" style="5" customWidth="1"/>
    <col min="11778" max="11778" width="14" style="5" customWidth="1"/>
    <col min="11779" max="11779" width="17.109375" style="5" customWidth="1"/>
    <col min="11780" max="12025" width="9.109375" style="5"/>
    <col min="12026" max="12026" width="57.6640625" style="5" customWidth="1"/>
    <col min="12027" max="12027" width="16.33203125" style="5" customWidth="1"/>
    <col min="12028" max="12028" width="17.6640625" style="5" customWidth="1"/>
    <col min="12029" max="12029" width="18.88671875" style="5" customWidth="1"/>
    <col min="12030" max="12030" width="17" style="5" customWidth="1"/>
    <col min="12031" max="12031" width="32.5546875" style="5" customWidth="1"/>
    <col min="12032" max="12032" width="13.33203125" style="5" bestFit="1" customWidth="1"/>
    <col min="12033" max="12033" width="15.6640625" style="5" customWidth="1"/>
    <col min="12034" max="12034" width="14" style="5" customWidth="1"/>
    <col min="12035" max="12035" width="17.109375" style="5" customWidth="1"/>
    <col min="12036" max="12281" width="9.109375" style="5"/>
    <col min="12282" max="12282" width="57.6640625" style="5" customWidth="1"/>
    <col min="12283" max="12283" width="16.33203125" style="5" customWidth="1"/>
    <col min="12284" max="12284" width="17.6640625" style="5" customWidth="1"/>
    <col min="12285" max="12285" width="18.88671875" style="5" customWidth="1"/>
    <col min="12286" max="12286" width="17" style="5" customWidth="1"/>
    <col min="12287" max="12287" width="32.5546875" style="5" customWidth="1"/>
    <col min="12288" max="12288" width="13.33203125" style="5" bestFit="1" customWidth="1"/>
    <col min="12289" max="12289" width="15.6640625" style="5" customWidth="1"/>
    <col min="12290" max="12290" width="14" style="5" customWidth="1"/>
    <col min="12291" max="12291" width="17.109375" style="5" customWidth="1"/>
    <col min="12292" max="12537" width="9.109375" style="5"/>
    <col min="12538" max="12538" width="57.6640625" style="5" customWidth="1"/>
    <col min="12539" max="12539" width="16.33203125" style="5" customWidth="1"/>
    <col min="12540" max="12540" width="17.6640625" style="5" customWidth="1"/>
    <col min="12541" max="12541" width="18.88671875" style="5" customWidth="1"/>
    <col min="12542" max="12542" width="17" style="5" customWidth="1"/>
    <col min="12543" max="12543" width="32.5546875" style="5" customWidth="1"/>
    <col min="12544" max="12544" width="13.33203125" style="5" bestFit="1" customWidth="1"/>
    <col min="12545" max="12545" width="15.6640625" style="5" customWidth="1"/>
    <col min="12546" max="12546" width="14" style="5" customWidth="1"/>
    <col min="12547" max="12547" width="17.109375" style="5" customWidth="1"/>
    <col min="12548" max="12793" width="9.109375" style="5"/>
    <col min="12794" max="12794" width="57.6640625" style="5" customWidth="1"/>
    <col min="12795" max="12795" width="16.33203125" style="5" customWidth="1"/>
    <col min="12796" max="12796" width="17.6640625" style="5" customWidth="1"/>
    <col min="12797" max="12797" width="18.88671875" style="5" customWidth="1"/>
    <col min="12798" max="12798" width="17" style="5" customWidth="1"/>
    <col min="12799" max="12799" width="32.5546875" style="5" customWidth="1"/>
    <col min="12800" max="12800" width="13.33203125" style="5" bestFit="1" customWidth="1"/>
    <col min="12801" max="12801" width="15.6640625" style="5" customWidth="1"/>
    <col min="12802" max="12802" width="14" style="5" customWidth="1"/>
    <col min="12803" max="12803" width="17.109375" style="5" customWidth="1"/>
    <col min="12804" max="13049" width="9.109375" style="5"/>
    <col min="13050" max="13050" width="57.6640625" style="5" customWidth="1"/>
    <col min="13051" max="13051" width="16.33203125" style="5" customWidth="1"/>
    <col min="13052" max="13052" width="17.6640625" style="5" customWidth="1"/>
    <col min="13053" max="13053" width="18.88671875" style="5" customWidth="1"/>
    <col min="13054" max="13054" width="17" style="5" customWidth="1"/>
    <col min="13055" max="13055" width="32.5546875" style="5" customWidth="1"/>
    <col min="13056" max="13056" width="13.33203125" style="5" bestFit="1" customWidth="1"/>
    <col min="13057" max="13057" width="15.6640625" style="5" customWidth="1"/>
    <col min="13058" max="13058" width="14" style="5" customWidth="1"/>
    <col min="13059" max="13059" width="17.109375" style="5" customWidth="1"/>
    <col min="13060" max="13305" width="9.109375" style="5"/>
    <col min="13306" max="13306" width="57.6640625" style="5" customWidth="1"/>
    <col min="13307" max="13307" width="16.33203125" style="5" customWidth="1"/>
    <col min="13308" max="13308" width="17.6640625" style="5" customWidth="1"/>
    <col min="13309" max="13309" width="18.88671875" style="5" customWidth="1"/>
    <col min="13310" max="13310" width="17" style="5" customWidth="1"/>
    <col min="13311" max="13311" width="32.5546875" style="5" customWidth="1"/>
    <col min="13312" max="13312" width="13.33203125" style="5" bestFit="1" customWidth="1"/>
    <col min="13313" max="13313" width="15.6640625" style="5" customWidth="1"/>
    <col min="13314" max="13314" width="14" style="5" customWidth="1"/>
    <col min="13315" max="13315" width="17.109375" style="5" customWidth="1"/>
    <col min="13316" max="13561" width="9.109375" style="5"/>
    <col min="13562" max="13562" width="57.6640625" style="5" customWidth="1"/>
    <col min="13563" max="13563" width="16.33203125" style="5" customWidth="1"/>
    <col min="13564" max="13564" width="17.6640625" style="5" customWidth="1"/>
    <col min="13565" max="13565" width="18.88671875" style="5" customWidth="1"/>
    <col min="13566" max="13566" width="17" style="5" customWidth="1"/>
    <col min="13567" max="13567" width="32.5546875" style="5" customWidth="1"/>
    <col min="13568" max="13568" width="13.33203125" style="5" bestFit="1" customWidth="1"/>
    <col min="13569" max="13569" width="15.6640625" style="5" customWidth="1"/>
    <col min="13570" max="13570" width="14" style="5" customWidth="1"/>
    <col min="13571" max="13571" width="17.109375" style="5" customWidth="1"/>
    <col min="13572" max="13817" width="9.109375" style="5"/>
    <col min="13818" max="13818" width="57.6640625" style="5" customWidth="1"/>
    <col min="13819" max="13819" width="16.33203125" style="5" customWidth="1"/>
    <col min="13820" max="13820" width="17.6640625" style="5" customWidth="1"/>
    <col min="13821" max="13821" width="18.88671875" style="5" customWidth="1"/>
    <col min="13822" max="13822" width="17" style="5" customWidth="1"/>
    <col min="13823" max="13823" width="32.5546875" style="5" customWidth="1"/>
    <col min="13824" max="13824" width="13.33203125" style="5" bestFit="1" customWidth="1"/>
    <col min="13825" max="13825" width="15.6640625" style="5" customWidth="1"/>
    <col min="13826" max="13826" width="14" style="5" customWidth="1"/>
    <col min="13827" max="13827" width="17.109375" style="5" customWidth="1"/>
    <col min="13828" max="14073" width="9.109375" style="5"/>
    <col min="14074" max="14074" width="57.6640625" style="5" customWidth="1"/>
    <col min="14075" max="14075" width="16.33203125" style="5" customWidth="1"/>
    <col min="14076" max="14076" width="17.6640625" style="5" customWidth="1"/>
    <col min="14077" max="14077" width="18.88671875" style="5" customWidth="1"/>
    <col min="14078" max="14078" width="17" style="5" customWidth="1"/>
    <col min="14079" max="14079" width="32.5546875" style="5" customWidth="1"/>
    <col min="14080" max="14080" width="13.33203125" style="5" bestFit="1" customWidth="1"/>
    <col min="14081" max="14081" width="15.6640625" style="5" customWidth="1"/>
    <col min="14082" max="14082" width="14" style="5" customWidth="1"/>
    <col min="14083" max="14083" width="17.109375" style="5" customWidth="1"/>
    <col min="14084" max="14329" width="9.109375" style="5"/>
    <col min="14330" max="14330" width="57.6640625" style="5" customWidth="1"/>
    <col min="14331" max="14331" width="16.33203125" style="5" customWidth="1"/>
    <col min="14332" max="14332" width="17.6640625" style="5" customWidth="1"/>
    <col min="14333" max="14333" width="18.88671875" style="5" customWidth="1"/>
    <col min="14334" max="14334" width="17" style="5" customWidth="1"/>
    <col min="14335" max="14335" width="32.5546875" style="5" customWidth="1"/>
    <col min="14336" max="14336" width="13.33203125" style="5" bestFit="1" customWidth="1"/>
    <col min="14337" max="14337" width="15.6640625" style="5" customWidth="1"/>
    <col min="14338" max="14338" width="14" style="5" customWidth="1"/>
    <col min="14339" max="14339" width="17.109375" style="5" customWidth="1"/>
    <col min="14340" max="14585" width="9.109375" style="5"/>
    <col min="14586" max="14586" width="57.6640625" style="5" customWidth="1"/>
    <col min="14587" max="14587" width="16.33203125" style="5" customWidth="1"/>
    <col min="14588" max="14588" width="17.6640625" style="5" customWidth="1"/>
    <col min="14589" max="14589" width="18.88671875" style="5" customWidth="1"/>
    <col min="14590" max="14590" width="17" style="5" customWidth="1"/>
    <col min="14591" max="14591" width="32.5546875" style="5" customWidth="1"/>
    <col min="14592" max="14592" width="13.33203125" style="5" bestFit="1" customWidth="1"/>
    <col min="14593" max="14593" width="15.6640625" style="5" customWidth="1"/>
    <col min="14594" max="14594" width="14" style="5" customWidth="1"/>
    <col min="14595" max="14595" width="17.109375" style="5" customWidth="1"/>
    <col min="14596" max="14841" width="9.109375" style="5"/>
    <col min="14842" max="14842" width="57.6640625" style="5" customWidth="1"/>
    <col min="14843" max="14843" width="16.33203125" style="5" customWidth="1"/>
    <col min="14844" max="14844" width="17.6640625" style="5" customWidth="1"/>
    <col min="14845" max="14845" width="18.88671875" style="5" customWidth="1"/>
    <col min="14846" max="14846" width="17" style="5" customWidth="1"/>
    <col min="14847" max="14847" width="32.5546875" style="5" customWidth="1"/>
    <col min="14848" max="14848" width="13.33203125" style="5" bestFit="1" customWidth="1"/>
    <col min="14849" max="14849" width="15.6640625" style="5" customWidth="1"/>
    <col min="14850" max="14850" width="14" style="5" customWidth="1"/>
    <col min="14851" max="14851" width="17.109375" style="5" customWidth="1"/>
    <col min="14852" max="15097" width="9.109375" style="5"/>
    <col min="15098" max="15098" width="57.6640625" style="5" customWidth="1"/>
    <col min="15099" max="15099" width="16.33203125" style="5" customWidth="1"/>
    <col min="15100" max="15100" width="17.6640625" style="5" customWidth="1"/>
    <col min="15101" max="15101" width="18.88671875" style="5" customWidth="1"/>
    <col min="15102" max="15102" width="17" style="5" customWidth="1"/>
    <col min="15103" max="15103" width="32.5546875" style="5" customWidth="1"/>
    <col min="15104" max="15104" width="13.33203125" style="5" bestFit="1" customWidth="1"/>
    <col min="15105" max="15105" width="15.6640625" style="5" customWidth="1"/>
    <col min="15106" max="15106" width="14" style="5" customWidth="1"/>
    <col min="15107" max="15107" width="17.109375" style="5" customWidth="1"/>
    <col min="15108" max="15353" width="9.109375" style="5"/>
    <col min="15354" max="15354" width="57.6640625" style="5" customWidth="1"/>
    <col min="15355" max="15355" width="16.33203125" style="5" customWidth="1"/>
    <col min="15356" max="15356" width="17.6640625" style="5" customWidth="1"/>
    <col min="15357" max="15357" width="18.88671875" style="5" customWidth="1"/>
    <col min="15358" max="15358" width="17" style="5" customWidth="1"/>
    <col min="15359" max="15359" width="32.5546875" style="5" customWidth="1"/>
    <col min="15360" max="15360" width="13.33203125" style="5" bestFit="1" customWidth="1"/>
    <col min="15361" max="15361" width="15.6640625" style="5" customWidth="1"/>
    <col min="15362" max="15362" width="14" style="5" customWidth="1"/>
    <col min="15363" max="15363" width="17.109375" style="5" customWidth="1"/>
    <col min="15364" max="15609" width="9.109375" style="5"/>
    <col min="15610" max="15610" width="57.6640625" style="5" customWidth="1"/>
    <col min="15611" max="15611" width="16.33203125" style="5" customWidth="1"/>
    <col min="15612" max="15612" width="17.6640625" style="5" customWidth="1"/>
    <col min="15613" max="15613" width="18.88671875" style="5" customWidth="1"/>
    <col min="15614" max="15614" width="17" style="5" customWidth="1"/>
    <col min="15615" max="15615" width="32.5546875" style="5" customWidth="1"/>
    <col min="15616" max="15616" width="13.33203125" style="5" bestFit="1" customWidth="1"/>
    <col min="15617" max="15617" width="15.6640625" style="5" customWidth="1"/>
    <col min="15618" max="15618" width="14" style="5" customWidth="1"/>
    <col min="15619" max="15619" width="17.109375" style="5" customWidth="1"/>
    <col min="15620" max="15865" width="9.109375" style="5"/>
    <col min="15866" max="15866" width="57.6640625" style="5" customWidth="1"/>
    <col min="15867" max="15867" width="16.33203125" style="5" customWidth="1"/>
    <col min="15868" max="15868" width="17.6640625" style="5" customWidth="1"/>
    <col min="15869" max="15869" width="18.88671875" style="5" customWidth="1"/>
    <col min="15870" max="15870" width="17" style="5" customWidth="1"/>
    <col min="15871" max="15871" width="32.5546875" style="5" customWidth="1"/>
    <col min="15872" max="15872" width="13.33203125" style="5" bestFit="1" customWidth="1"/>
    <col min="15873" max="15873" width="15.6640625" style="5" customWidth="1"/>
    <col min="15874" max="15874" width="14" style="5" customWidth="1"/>
    <col min="15875" max="15875" width="17.109375" style="5" customWidth="1"/>
    <col min="15876" max="16121" width="9.109375" style="5"/>
    <col min="16122" max="16122" width="57.6640625" style="5" customWidth="1"/>
    <col min="16123" max="16123" width="16.33203125" style="5" customWidth="1"/>
    <col min="16124" max="16124" width="17.6640625" style="5" customWidth="1"/>
    <col min="16125" max="16125" width="18.88671875" style="5" customWidth="1"/>
    <col min="16126" max="16126" width="17" style="5" customWidth="1"/>
    <col min="16127" max="16127" width="32.5546875" style="5" customWidth="1"/>
    <col min="16128" max="16128" width="13.33203125" style="5" bestFit="1" customWidth="1"/>
    <col min="16129" max="16129" width="15.6640625" style="5" customWidth="1"/>
    <col min="16130" max="16130" width="14" style="5" customWidth="1"/>
    <col min="16131" max="16131" width="17.109375" style="5" customWidth="1"/>
    <col min="16132" max="16384" width="9.109375" style="5"/>
  </cols>
  <sheetData>
    <row r="1" spans="1:5" x14ac:dyDescent="0.25">
      <c r="A1" s="185"/>
      <c r="B1" s="186"/>
      <c r="C1" s="247"/>
      <c r="D1" s="247"/>
    </row>
    <row r="2" spans="1:5" x14ac:dyDescent="0.25">
      <c r="A2" s="185"/>
      <c r="B2" s="186"/>
      <c r="C2" s="247"/>
      <c r="D2" s="247"/>
    </row>
    <row r="3" spans="1:5" ht="15.6" x14ac:dyDescent="0.3">
      <c r="A3" s="187" t="s">
        <v>0</v>
      </c>
      <c r="B3" s="188" t="s">
        <v>1</v>
      </c>
      <c r="C3" s="248"/>
      <c r="D3" s="249"/>
    </row>
    <row r="4" spans="1:5" x14ac:dyDescent="0.25">
      <c r="A4" s="189"/>
      <c r="B4" s="190"/>
      <c r="C4" s="247"/>
      <c r="D4" s="247"/>
      <c r="E4" s="68"/>
    </row>
    <row r="5" spans="1:5" ht="17.399999999999999" x14ac:dyDescent="0.3">
      <c r="A5" s="287" t="s">
        <v>129</v>
      </c>
      <c r="B5" s="287"/>
      <c r="C5" s="287"/>
      <c r="D5" s="250"/>
      <c r="E5" s="68"/>
    </row>
    <row r="6" spans="1:5" ht="17.399999999999999" x14ac:dyDescent="0.3">
      <c r="A6" s="287"/>
      <c r="B6" s="287"/>
      <c r="C6" s="287"/>
      <c r="D6" s="250"/>
    </row>
    <row r="7" spans="1:5" ht="17.399999999999999" x14ac:dyDescent="0.3">
      <c r="A7" s="288" t="s">
        <v>380</v>
      </c>
      <c r="B7" s="288"/>
      <c r="C7" s="288"/>
      <c r="D7" s="251"/>
    </row>
    <row r="8" spans="1:5" x14ac:dyDescent="0.25">
      <c r="A8" s="191"/>
      <c r="B8" s="192"/>
      <c r="C8" s="252"/>
      <c r="D8" s="266" t="s">
        <v>381</v>
      </c>
    </row>
    <row r="9" spans="1:5" x14ac:dyDescent="0.25">
      <c r="A9" s="191"/>
      <c r="B9" s="192"/>
      <c r="C9" s="252"/>
      <c r="D9" s="266" t="str">
        <f>Ф1!D18</f>
        <v>тыс.тенге</v>
      </c>
    </row>
    <row r="10" spans="1:5" ht="26.4" x14ac:dyDescent="0.25">
      <c r="A10" s="194" t="s">
        <v>131</v>
      </c>
      <c r="B10" s="195" t="s">
        <v>18</v>
      </c>
      <c r="C10" s="263" t="s">
        <v>132</v>
      </c>
      <c r="D10" s="264" t="s">
        <v>376</v>
      </c>
    </row>
    <row r="11" spans="1:5" x14ac:dyDescent="0.25">
      <c r="A11" s="196" t="s">
        <v>133</v>
      </c>
      <c r="B11" s="197" t="s">
        <v>22</v>
      </c>
      <c r="C11" s="258">
        <v>1112768</v>
      </c>
      <c r="D11" s="258">
        <v>1004464</v>
      </c>
      <c r="E11" s="68"/>
    </row>
    <row r="12" spans="1:5" x14ac:dyDescent="0.25">
      <c r="A12" s="196" t="s">
        <v>134</v>
      </c>
      <c r="B12" s="197" t="s">
        <v>24</v>
      </c>
      <c r="C12" s="258"/>
      <c r="D12" s="258"/>
    </row>
    <row r="13" spans="1:5" x14ac:dyDescent="0.25">
      <c r="A13" s="194" t="s">
        <v>135</v>
      </c>
      <c r="B13" s="198" t="s">
        <v>26</v>
      </c>
      <c r="C13" s="259">
        <f>SUM(C11:C12)</f>
        <v>1112768</v>
      </c>
      <c r="D13" s="259">
        <f>SUM(D11:D12)</f>
        <v>1004464</v>
      </c>
    </row>
    <row r="14" spans="1:5" x14ac:dyDescent="0.25">
      <c r="A14" s="196" t="s">
        <v>136</v>
      </c>
      <c r="B14" s="197" t="s">
        <v>28</v>
      </c>
      <c r="C14" s="258"/>
      <c r="D14" s="258"/>
    </row>
    <row r="15" spans="1:5" ht="14.4" x14ac:dyDescent="0.3">
      <c r="A15" s="196" t="s">
        <v>137</v>
      </c>
      <c r="B15" s="197" t="s">
        <v>30</v>
      </c>
      <c r="C15" s="261">
        <v>-6404614</v>
      </c>
      <c r="D15" s="258">
        <v>-4398578</v>
      </c>
      <c r="E15" s="28"/>
    </row>
    <row r="16" spans="1:5" ht="14.4" x14ac:dyDescent="0.3">
      <c r="A16" s="196" t="s">
        <v>139</v>
      </c>
      <c r="B16" s="198" t="s">
        <v>32</v>
      </c>
      <c r="C16" s="259">
        <v>-283841266</v>
      </c>
      <c r="D16" s="259">
        <v>-5619051</v>
      </c>
      <c r="E16" s="28"/>
    </row>
    <row r="17" spans="1:5" ht="14.4" x14ac:dyDescent="0.3">
      <c r="A17" s="196" t="s">
        <v>141</v>
      </c>
      <c r="B17" s="197" t="s">
        <v>34</v>
      </c>
      <c r="C17" s="258">
        <v>57313</v>
      </c>
      <c r="D17" s="258">
        <v>4306272</v>
      </c>
      <c r="E17" s="28"/>
    </row>
    <row r="18" spans="1:5" x14ac:dyDescent="0.25">
      <c r="A18" s="196" t="s">
        <v>143</v>
      </c>
      <c r="B18" s="197" t="s">
        <v>144</v>
      </c>
      <c r="C18" s="258">
        <f>SUM(C13:C17)</f>
        <v>-289075799</v>
      </c>
      <c r="D18" s="258">
        <f>SUM(D13:D17)</f>
        <v>-4706893</v>
      </c>
    </row>
    <row r="19" spans="1:5" ht="14.4" x14ac:dyDescent="0.3">
      <c r="A19" s="196" t="s">
        <v>145</v>
      </c>
      <c r="B19" s="198" t="s">
        <v>146</v>
      </c>
      <c r="C19" s="259">
        <v>65004810</v>
      </c>
      <c r="D19" s="259">
        <v>75070461</v>
      </c>
      <c r="E19" s="28"/>
    </row>
    <row r="20" spans="1:5" x14ac:dyDescent="0.25">
      <c r="A20" s="196" t="s">
        <v>148</v>
      </c>
      <c r="B20" s="197" t="s">
        <v>149</v>
      </c>
      <c r="C20" s="258">
        <v>-36733467</v>
      </c>
      <c r="D20" s="258">
        <v>-33436203</v>
      </c>
    </row>
    <row r="21" spans="1:5" ht="39.6" x14ac:dyDescent="0.25">
      <c r="A21" s="196" t="s">
        <v>150</v>
      </c>
      <c r="B21" s="197" t="s">
        <v>151</v>
      </c>
      <c r="C21" s="258"/>
      <c r="D21" s="258"/>
    </row>
    <row r="22" spans="1:5" x14ac:dyDescent="0.25">
      <c r="A22" s="196" t="s">
        <v>152</v>
      </c>
      <c r="B22" s="198" t="s">
        <v>153</v>
      </c>
      <c r="C22" s="259"/>
      <c r="D22" s="259"/>
    </row>
    <row r="23" spans="1:5" x14ac:dyDescent="0.25">
      <c r="A23" s="196" t="s">
        <v>154</v>
      </c>
      <c r="B23" s="198" t="s">
        <v>155</v>
      </c>
      <c r="C23" s="259"/>
      <c r="D23" s="259"/>
    </row>
    <row r="24" spans="1:5" ht="26.4" x14ac:dyDescent="0.25">
      <c r="A24" s="194" t="s">
        <v>156</v>
      </c>
      <c r="B24" s="198" t="s">
        <v>42</v>
      </c>
      <c r="C24" s="259">
        <f>SUM(C18:C23)</f>
        <v>-260804456</v>
      </c>
      <c r="D24" s="259">
        <f>SUM(D18:D23)</f>
        <v>36927365</v>
      </c>
    </row>
    <row r="25" spans="1:5" x14ac:dyDescent="0.25">
      <c r="A25" s="196" t="s">
        <v>157</v>
      </c>
      <c r="B25" s="197" t="s">
        <v>44</v>
      </c>
      <c r="C25" s="258">
        <v>-2981186</v>
      </c>
      <c r="D25" s="258">
        <v>-9990912</v>
      </c>
    </row>
    <row r="26" spans="1:5" ht="26.4" x14ac:dyDescent="0.25">
      <c r="A26" s="196" t="s">
        <v>377</v>
      </c>
      <c r="B26" s="198" t="s">
        <v>71</v>
      </c>
      <c r="C26" s="259">
        <f>SUM(C24:C25)</f>
        <v>-263785642</v>
      </c>
      <c r="D26" s="259">
        <f>SUM(D24:D25)</f>
        <v>26936453</v>
      </c>
    </row>
    <row r="27" spans="1:5" ht="26.4" x14ac:dyDescent="0.25">
      <c r="A27" s="194" t="s">
        <v>159</v>
      </c>
      <c r="B27" s="195" t="s">
        <v>160</v>
      </c>
      <c r="C27" s="260"/>
      <c r="D27" s="260"/>
    </row>
    <row r="28" spans="1:5" x14ac:dyDescent="0.25">
      <c r="A28" s="196" t="s">
        <v>161</v>
      </c>
      <c r="B28" s="197" t="s">
        <v>90</v>
      </c>
      <c r="C28" s="258">
        <f>SUM(C26:C27)</f>
        <v>-263785642</v>
      </c>
      <c r="D28" s="258">
        <f>SUM(D26:D27)</f>
        <v>26936453</v>
      </c>
    </row>
    <row r="29" spans="1:5" ht="17.399999999999999" customHeight="1" x14ac:dyDescent="0.25">
      <c r="A29" s="196" t="s">
        <v>162</v>
      </c>
      <c r="B29" s="198"/>
      <c r="C29" s="259">
        <f>C28</f>
        <v>-263785642</v>
      </c>
      <c r="D29" s="259">
        <f>D28</f>
        <v>26936453</v>
      </c>
    </row>
    <row r="30" spans="1:5" x14ac:dyDescent="0.25">
      <c r="A30" s="196" t="s">
        <v>163</v>
      </c>
      <c r="B30" s="198"/>
      <c r="C30" s="259"/>
      <c r="D30" s="259"/>
    </row>
    <row r="31" spans="1:5" ht="26.4" x14ac:dyDescent="0.25">
      <c r="A31" s="194" t="s">
        <v>164</v>
      </c>
      <c r="B31" s="198" t="s">
        <v>107</v>
      </c>
      <c r="C31" s="259">
        <f>C39</f>
        <v>2952</v>
      </c>
      <c r="D31" s="259">
        <f>D39</f>
        <v>-1475</v>
      </c>
    </row>
    <row r="32" spans="1:5" x14ac:dyDescent="0.25">
      <c r="A32" s="196" t="s">
        <v>165</v>
      </c>
      <c r="B32" s="197"/>
      <c r="C32" s="258"/>
      <c r="D32" s="258"/>
    </row>
    <row r="33" spans="1:4" x14ac:dyDescent="0.25">
      <c r="A33" s="196" t="s">
        <v>166</v>
      </c>
      <c r="B33" s="197" t="s">
        <v>110</v>
      </c>
      <c r="C33" s="258"/>
      <c r="D33" s="258"/>
    </row>
    <row r="34" spans="1:4" ht="26.4" x14ac:dyDescent="0.25">
      <c r="A34" s="196" t="s">
        <v>167</v>
      </c>
      <c r="B34" s="197" t="s">
        <v>112</v>
      </c>
      <c r="C34" s="258"/>
      <c r="D34" s="258"/>
    </row>
    <row r="35" spans="1:4" ht="39.6" x14ac:dyDescent="0.25">
      <c r="A35" s="196" t="s">
        <v>168</v>
      </c>
      <c r="B35" s="197" t="s">
        <v>114</v>
      </c>
      <c r="C35" s="258"/>
      <c r="D35" s="258"/>
    </row>
    <row r="36" spans="1:4" x14ac:dyDescent="0.25">
      <c r="A36" s="196" t="s">
        <v>169</v>
      </c>
      <c r="B36" s="197" t="s">
        <v>116</v>
      </c>
      <c r="C36" s="258"/>
      <c r="D36" s="258"/>
    </row>
    <row r="37" spans="1:4" ht="26.4" x14ac:dyDescent="0.25">
      <c r="A37" s="196" t="s">
        <v>170</v>
      </c>
      <c r="B37" s="197" t="s">
        <v>118</v>
      </c>
      <c r="C37" s="258"/>
      <c r="D37" s="258"/>
    </row>
    <row r="38" spans="1:4" x14ac:dyDescent="0.25">
      <c r="A38" s="196" t="s">
        <v>171</v>
      </c>
      <c r="B38" s="197" t="s">
        <v>172</v>
      </c>
      <c r="C38" s="258"/>
      <c r="D38" s="258"/>
    </row>
    <row r="39" spans="1:4" x14ac:dyDescent="0.25">
      <c r="A39" s="196" t="s">
        <v>173</v>
      </c>
      <c r="B39" s="197" t="s">
        <v>174</v>
      </c>
      <c r="C39" s="259">
        <v>2952</v>
      </c>
      <c r="D39" s="259">
        <v>-1475</v>
      </c>
    </row>
    <row r="40" spans="1:4" x14ac:dyDescent="0.25">
      <c r="A40" s="196" t="s">
        <v>175</v>
      </c>
      <c r="B40" s="197" t="s">
        <v>176</v>
      </c>
      <c r="C40" s="258"/>
      <c r="D40" s="258"/>
    </row>
    <row r="41" spans="1:4" x14ac:dyDescent="0.25">
      <c r="A41" s="196" t="s">
        <v>177</v>
      </c>
      <c r="B41" s="197" t="s">
        <v>178</v>
      </c>
      <c r="C41" s="258"/>
      <c r="D41" s="258"/>
    </row>
    <row r="42" spans="1:4" ht="26.4" x14ac:dyDescent="0.25">
      <c r="A42" s="196" t="s">
        <v>179</v>
      </c>
      <c r="B42" s="197" t="s">
        <v>180</v>
      </c>
      <c r="C42" s="258"/>
      <c r="D42" s="258"/>
    </row>
    <row r="43" spans="1:4" x14ac:dyDescent="0.25">
      <c r="A43" s="196" t="s">
        <v>181</v>
      </c>
      <c r="B43" s="197" t="s">
        <v>120</v>
      </c>
      <c r="C43" s="258"/>
      <c r="D43" s="258"/>
    </row>
    <row r="44" spans="1:4" x14ac:dyDescent="0.25">
      <c r="A44" s="196" t="s">
        <v>183</v>
      </c>
      <c r="B44" s="197" t="s">
        <v>124</v>
      </c>
      <c r="C44" s="258">
        <f>C28+C31</f>
        <v>-263782690</v>
      </c>
      <c r="D44" s="258">
        <f>D28+D31</f>
        <v>26934978</v>
      </c>
    </row>
    <row r="45" spans="1:4" x14ac:dyDescent="0.25">
      <c r="A45" s="194" t="s">
        <v>187</v>
      </c>
      <c r="B45" s="197"/>
      <c r="C45" s="261">
        <f>SUM(C46:C47)</f>
        <v>-263782690</v>
      </c>
      <c r="D45" s="261">
        <f>SUM(D46:D47)</f>
        <v>26934978</v>
      </c>
    </row>
    <row r="46" spans="1:4" x14ac:dyDescent="0.25">
      <c r="A46" s="196" t="s">
        <v>162</v>
      </c>
      <c r="B46" s="198"/>
      <c r="C46" s="265">
        <f>C44</f>
        <v>-263782690</v>
      </c>
      <c r="D46" s="265">
        <f>D44</f>
        <v>26934978</v>
      </c>
    </row>
    <row r="47" spans="1:4" x14ac:dyDescent="0.25">
      <c r="A47" s="196" t="s">
        <v>163</v>
      </c>
      <c r="B47" s="198"/>
      <c r="C47" s="253"/>
      <c r="D47" s="253"/>
    </row>
    <row r="48" spans="1:4" x14ac:dyDescent="0.25">
      <c r="A48" s="196" t="s">
        <v>190</v>
      </c>
      <c r="B48" s="198" t="s">
        <v>191</v>
      </c>
      <c r="C48" s="262"/>
      <c r="D48" s="262">
        <v>51.99</v>
      </c>
    </row>
    <row r="49" spans="1:4" x14ac:dyDescent="0.25">
      <c r="A49" s="196" t="s">
        <v>165</v>
      </c>
      <c r="B49" s="198"/>
      <c r="C49" s="262"/>
      <c r="D49" s="262"/>
    </row>
    <row r="50" spans="1:4" x14ac:dyDescent="0.25">
      <c r="A50" s="196" t="s">
        <v>192</v>
      </c>
      <c r="B50" s="198"/>
      <c r="C50" s="262"/>
      <c r="D50" s="262">
        <v>51.99</v>
      </c>
    </row>
    <row r="51" spans="1:4" x14ac:dyDescent="0.25">
      <c r="A51" s="196" t="s">
        <v>193</v>
      </c>
      <c r="B51" s="198"/>
      <c r="C51" s="262"/>
      <c r="D51" s="262">
        <v>51.99</v>
      </c>
    </row>
    <row r="52" spans="1:4" x14ac:dyDescent="0.25">
      <c r="A52" s="196" t="s">
        <v>194</v>
      </c>
      <c r="B52" s="198"/>
      <c r="C52" s="253"/>
      <c r="D52" s="253"/>
    </row>
    <row r="53" spans="1:4" x14ac:dyDescent="0.25">
      <c r="A53" s="196" t="s">
        <v>195</v>
      </c>
      <c r="B53" s="198"/>
      <c r="C53" s="253"/>
      <c r="D53" s="253"/>
    </row>
    <row r="54" spans="1:4" x14ac:dyDescent="0.25">
      <c r="A54" s="196" t="s">
        <v>193</v>
      </c>
      <c r="B54" s="198"/>
      <c r="C54" s="253"/>
      <c r="D54" s="253"/>
    </row>
    <row r="55" spans="1:4" x14ac:dyDescent="0.25">
      <c r="A55" s="196" t="s">
        <v>194</v>
      </c>
      <c r="B55" s="198"/>
      <c r="C55" s="253"/>
      <c r="D55" s="253"/>
    </row>
    <row r="56" spans="1:4" x14ac:dyDescent="0.25">
      <c r="A56" s="199"/>
      <c r="B56" s="200"/>
      <c r="C56" s="254"/>
      <c r="D56" s="254"/>
    </row>
    <row r="57" spans="1:4" ht="36.75" customHeight="1" x14ac:dyDescent="0.3">
      <c r="A57" s="204" t="s">
        <v>126</v>
      </c>
      <c r="B57" s="201"/>
      <c r="C57" s="255"/>
      <c r="D57" s="255"/>
    </row>
    <row r="58" spans="1:4" ht="15.6" x14ac:dyDescent="0.3">
      <c r="A58" s="203"/>
      <c r="B58" s="202"/>
      <c r="C58" s="256"/>
      <c r="D58" s="256"/>
    </row>
    <row r="59" spans="1:4" ht="15.6" x14ac:dyDescent="0.3">
      <c r="A59" s="203"/>
      <c r="B59" s="202"/>
      <c r="C59" s="256"/>
      <c r="D59" s="256"/>
    </row>
    <row r="60" spans="1:4" ht="15.6" x14ac:dyDescent="0.3">
      <c r="A60" s="204" t="s">
        <v>127</v>
      </c>
      <c r="B60" s="202"/>
      <c r="C60" s="254"/>
      <c r="D60" s="254"/>
    </row>
    <row r="61" spans="1:4" ht="15.6" x14ac:dyDescent="0.3">
      <c r="A61" s="203"/>
      <c r="B61" s="202"/>
      <c r="C61" s="254"/>
      <c r="D61" s="254"/>
    </row>
    <row r="62" spans="1:4" ht="13.5" customHeight="1" x14ac:dyDescent="0.3">
      <c r="A62" s="203"/>
      <c r="B62" s="202"/>
      <c r="C62" s="254"/>
      <c r="D62" s="254"/>
    </row>
    <row r="63" spans="1:4" ht="15" x14ac:dyDescent="0.25">
      <c r="A63" s="207" t="s">
        <v>128</v>
      </c>
      <c r="B63" s="193"/>
      <c r="C63" s="254"/>
      <c r="D63" s="254"/>
    </row>
    <row r="65" spans="1:4" x14ac:dyDescent="0.25">
      <c r="A65" s="61"/>
      <c r="B65" s="137"/>
      <c r="C65" s="161"/>
      <c r="D65" s="161"/>
    </row>
  </sheetData>
  <mergeCells count="2">
    <mergeCell ref="A5:C6"/>
    <mergeCell ref="A7:C7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рабочая</vt:lpstr>
      <vt:lpstr>Ф1</vt:lpstr>
      <vt:lpstr>Ф2</vt:lpstr>
      <vt:lpstr>Ф1!Область_печати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2014-04-30T08:50:27Z</dcterms:modified>
</cp:coreProperties>
</file>