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7\Финансовая отчетность\1 квартал 2017 г\дфо , биржа\биржа\"/>
    </mc:Choice>
  </mc:AlternateContent>
  <bookViews>
    <workbookView xWindow="0" yWindow="0" windowWidth="28800" windowHeight="12435" activeTab="3"/>
  </bookViews>
  <sheets>
    <sheet name="ОФП" sheetId="2" r:id="rId1"/>
    <sheet name="ОСД" sheetId="3" r:id="rId2"/>
    <sheet name="ДДС" sheetId="1" r:id="rId3"/>
    <sheet name="ОИК" sheetId="4" r:id="rId4"/>
  </sheets>
  <externalReferences>
    <externalReference r:id="rId5"/>
  </externalReferences>
  <definedNames>
    <definedName name="_xlnm._FilterDatabase" localSheetId="2" hidden="1">ДДС!#REF!</definedName>
    <definedName name="_xlnm._FilterDatabase" localSheetId="3" hidden="1">ОИК!#REF!</definedName>
    <definedName name="_xlnm._FilterDatabase" localSheetId="1" hidden="1">ОСД!$B$8:$E$23</definedName>
    <definedName name="_xlnm._FilterDatabase" localSheetId="0" hidden="1">ОФП!#REF!</definedName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2">ДДС!$A$1:$G$45</definedName>
    <definedName name="_xlnm.Print_Area" localSheetId="3">ОИК!$A$1:$G$27</definedName>
    <definedName name="_xlnm.Print_Area" localSheetId="1">ОСД!$A$1:$G$26</definedName>
    <definedName name="_xlnm.Print_Area" localSheetId="0">ОФП!$A$1:$G$47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14" i="4"/>
  <c r="E23" i="4"/>
  <c r="G23" i="4" s="1"/>
  <c r="G20" i="4"/>
  <c r="E19" i="4"/>
  <c r="G18" i="4"/>
  <c r="G15" i="4"/>
  <c r="G12" i="4"/>
  <c r="E11" i="4"/>
  <c r="D11" i="4"/>
  <c r="G11" i="4" s="1"/>
  <c r="D39" i="1"/>
  <c r="E20" i="3"/>
  <c r="D20" i="3"/>
  <c r="E18" i="3"/>
  <c r="D18" i="3"/>
  <c r="E17" i="3"/>
  <c r="D17" i="3"/>
  <c r="E16" i="3"/>
  <c r="D16" i="3"/>
  <c r="E15" i="3"/>
  <c r="D15" i="3"/>
  <c r="E14" i="3"/>
  <c r="D14" i="3"/>
  <c r="E13" i="3"/>
  <c r="D13" i="3"/>
  <c r="E11" i="3"/>
  <c r="D11" i="3"/>
  <c r="E10" i="3"/>
  <c r="D10" i="3"/>
  <c r="E45" i="2"/>
  <c r="E42" i="2"/>
  <c r="D41" i="2"/>
  <c r="D40" i="2"/>
  <c r="D39" i="2"/>
  <c r="D38" i="2"/>
  <c r="E35" i="2"/>
  <c r="E43" i="2" s="1"/>
  <c r="E44" i="2" s="1"/>
  <c r="D33" i="2"/>
  <c r="D32" i="2"/>
  <c r="D31" i="2"/>
  <c r="E29" i="2"/>
  <c r="D28" i="2"/>
  <c r="D27" i="2"/>
  <c r="D29" i="2" s="1"/>
  <c r="E23" i="2"/>
  <c r="D22" i="2"/>
  <c r="D20" i="2"/>
  <c r="D23" i="2" s="1"/>
  <c r="D19" i="2"/>
  <c r="D18" i="2"/>
  <c r="E16" i="2"/>
  <c r="E24" i="2" s="1"/>
  <c r="D15" i="2"/>
  <c r="D14" i="2"/>
  <c r="D13" i="2"/>
  <c r="D12" i="2"/>
  <c r="D11" i="2"/>
  <c r="E36" i="1"/>
  <c r="D36" i="1"/>
  <c r="E30" i="1"/>
  <c r="D30" i="1"/>
  <c r="E16" i="1"/>
  <c r="E21" i="1" s="1"/>
  <c r="D16" i="1"/>
  <c r="D21" i="1" s="1"/>
  <c r="D37" i="1" s="1"/>
  <c r="E25" i="4" l="1"/>
  <c r="G22" i="4"/>
  <c r="G14" i="4"/>
  <c r="G17" i="4" s="1"/>
  <c r="D17" i="4"/>
  <c r="D19" i="4" s="1"/>
  <c r="E17" i="4"/>
  <c r="E37" i="1"/>
  <c r="E40" i="1" s="1"/>
  <c r="D12" i="3"/>
  <c r="D19" i="3" s="1"/>
  <c r="D21" i="3" s="1"/>
  <c r="E12" i="3"/>
  <c r="E19" i="3" s="1"/>
  <c r="E21" i="3" s="1"/>
  <c r="D23" i="3"/>
  <c r="E23" i="3"/>
  <c r="D16" i="2"/>
  <c r="D24" i="2" s="1"/>
  <c r="D42" i="2"/>
  <c r="D35" i="2"/>
  <c r="D43" i="2"/>
  <c r="D44" i="2" s="1"/>
  <c r="D45" i="2"/>
  <c r="D40" i="1"/>
  <c r="G19" i="4" l="1"/>
  <c r="G25" i="4" s="1"/>
  <c r="D25" i="4"/>
</calcChain>
</file>

<file path=xl/sharedStrings.xml><?xml version="1.0" encoding="utf-8"?>
<sst xmlns="http://schemas.openxmlformats.org/spreadsheetml/2006/main" count="103" uniqueCount="92">
  <si>
    <t>АО Каспий Нефть</t>
  </si>
  <si>
    <t>примечание</t>
  </si>
  <si>
    <t>на 31.03.2017г.</t>
  </si>
  <si>
    <t>на 31.12.2016г.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</si>
  <si>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</si>
  <si>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</si>
  <si>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</si>
  <si>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</si>
  <si>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</si>
  <si>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</si>
  <si>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</si>
  <si>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</si>
  <si>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</si>
  <si>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</si>
  <si>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</si>
  <si>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</si>
  <si>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</si>
  <si>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</si>
  <si>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</si>
  <si>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</si>
  <si>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</si>
  <si>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</si>
  <si>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</si>
  <si>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</si>
  <si>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</si>
  <si>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</si>
  <si>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</si>
  <si>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</si>
  <si>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</si>
  <si>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</si>
  <si>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</si>
  <si>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</si>
  <si>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</si>
  <si>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</si>
  <si>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</si>
  <si>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за 1  квартал   2017г.</t>
  </si>
  <si>
    <t>за 1 квартал  2016г.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</si>
  <si>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</si>
  <si>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</si>
  <si>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</si>
  <si>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</si>
  <si>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</si>
  <si>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</si>
  <si>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</si>
  <si>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</si>
  <si>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</si>
  <si>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</si>
  <si>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</si>
  <si>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</si>
  <si>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</si>
  <si>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</si>
  <si>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</si>
  <si>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</si>
  <si>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</si>
  <si>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</si>
  <si>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</si>
  <si>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</si>
  <si>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</si>
  <si>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</si>
  <si>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</si>
  <si>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</si>
  <si>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</si>
  <si>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</si>
  <si>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</si>
  <si>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</si>
  <si>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</si>
  <si>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</si>
  <si>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</si>
  <si>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</si>
  <si>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</si>
  <si>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</si>
  <si>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</si>
  <si>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</si>
  <si>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</si>
  <si>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</si>
  <si>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</si>
  <si>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</si>
  <si>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</si>
  <si>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</si>
  <si>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</si>
  <si>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</si>
  <si>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</si>
  <si>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2016 года </t>
  </si>
  <si>
    <t xml:space="preserve">Прибыль и общий совокупный доход за период </t>
  </si>
  <si>
    <t>Дивиденды объявленные</t>
  </si>
  <si>
    <t xml:space="preserve">На 31 марта 2016 года </t>
  </si>
  <si>
    <t xml:space="preserve">На 1 января 2017 года </t>
  </si>
  <si>
    <t xml:space="preserve">На 31 марта   2017 года </t>
  </si>
  <si>
    <t>Отчет о финансовом положении по состоянию на 31.03.2017 года</t>
  </si>
  <si>
    <t>Отчет о совокупном доходе по состоянию на 31 .03.2017 года</t>
  </si>
  <si>
    <t>Отчет о движении денежных средств по состоянию на 31.03.2017г.</t>
  </si>
  <si>
    <t>Отчет об изменениях в капитале по состоянию на 31.03.2017г.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</si>
</sst>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164" fontId="2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7" xfId="0" applyNumberForma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164" fontId="1" fillId="0" borderId="1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/>
    <xf numFmtId="164" fontId="1" fillId="0" borderId="4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9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Fill="1"/>
    <xf numFmtId="164" fontId="9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43" fontId="2" fillId="0" borderId="2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7/&#1060;&#1080;&#1085;&#1072;&#1085;&#1089;&#1086;&#1074;&#1072;&#1103;%20&#1086;&#1090;&#1095;&#1077;&#1090;&#1085;&#1086;&#1089;&#1090;&#1100;/1%20&#1082;&#1074;&#1072;&#1088;&#1090;&#1072;&#1083;%202017%20&#1075;/&#1060;&#1080;&#1085;&#1072;&#1085;&#1089;&#1086;&#1074;&#1072;&#1103;%20&#1086;&#1090;&#1095;&#1077;&#1090;&#1085;&#1086;&#1089;&#1090;&#1100;%20%20&#1040;&#1054;%20&#1050;&#1072;&#1089;&#1087;&#1080;&#1081;%20&#1085;&#1077;&#1092;&#1090;&#1100;%20%201&#1082;&#1074;&#1072;&#1088;&#1090;&#1072;&#1083;%202017&#1075;.%20-%2024,04,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 по мсфо (3)"/>
      <sheetName val="формы по мсфо (4)"/>
      <sheetName val="ТТ"/>
      <sheetName val="формы по мсфо (2)"/>
      <sheetName val="ТТ-1 пол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4"/>
      <sheetName val="Лист5"/>
      <sheetName val="Лист6"/>
      <sheetName val="Лист3"/>
    </sheetNames>
    <sheetDataSet>
      <sheetData sheetId="0"/>
      <sheetData sheetId="1"/>
      <sheetData sheetId="2"/>
      <sheetData sheetId="3"/>
      <sheetData sheetId="4"/>
      <sheetData sheetId="5">
        <row r="11">
          <cell r="L11">
            <v>10392234</v>
          </cell>
        </row>
        <row r="23">
          <cell r="L23">
            <v>2079202</v>
          </cell>
        </row>
        <row r="26">
          <cell r="L26">
            <v>2227</v>
          </cell>
        </row>
        <row r="30">
          <cell r="L30">
            <v>7183</v>
          </cell>
        </row>
        <row r="31">
          <cell r="L31">
            <v>1753640</v>
          </cell>
        </row>
        <row r="40">
          <cell r="L40">
            <v>299787</v>
          </cell>
        </row>
        <row r="45">
          <cell r="L45">
            <v>2965984</v>
          </cell>
        </row>
        <row r="57">
          <cell r="L57">
            <v>209915</v>
          </cell>
        </row>
        <row r="60">
          <cell r="L60">
            <v>37863</v>
          </cell>
        </row>
        <row r="61">
          <cell r="L61">
            <v>1286</v>
          </cell>
        </row>
        <row r="63">
          <cell r="L63">
            <v>23808621</v>
          </cell>
        </row>
        <row r="74">
          <cell r="L74">
            <v>1847573</v>
          </cell>
        </row>
        <row r="79">
          <cell r="L79">
            <v>5462</v>
          </cell>
        </row>
        <row r="85">
          <cell r="L85">
            <v>100311</v>
          </cell>
        </row>
        <row r="86">
          <cell r="L86">
            <v>1488986</v>
          </cell>
        </row>
        <row r="89">
          <cell r="L89">
            <v>47900</v>
          </cell>
        </row>
        <row r="92">
          <cell r="M92">
            <v>11215152</v>
          </cell>
        </row>
        <row r="93">
          <cell r="M93">
            <v>7298696</v>
          </cell>
        </row>
        <row r="100">
          <cell r="M100">
            <v>30432</v>
          </cell>
        </row>
        <row r="106">
          <cell r="M106">
            <v>1518492</v>
          </cell>
        </row>
        <row r="109">
          <cell r="M109">
            <v>142760</v>
          </cell>
        </row>
        <row r="110">
          <cell r="M110">
            <v>80611</v>
          </cell>
        </row>
        <row r="114">
          <cell r="M114">
            <v>82224</v>
          </cell>
        </row>
        <row r="118">
          <cell r="M118">
            <v>1642240</v>
          </cell>
        </row>
        <row r="122">
          <cell r="M122">
            <v>100000</v>
          </cell>
        </row>
        <row r="124">
          <cell r="M124">
            <v>28665969</v>
          </cell>
        </row>
        <row r="212">
          <cell r="H212">
            <v>100124</v>
          </cell>
        </row>
        <row r="228">
          <cell r="H228">
            <v>16303476</v>
          </cell>
        </row>
        <row r="229">
          <cell r="H229">
            <v>6830</v>
          </cell>
        </row>
        <row r="234">
          <cell r="G234">
            <v>3240970</v>
          </cell>
        </row>
        <row r="235">
          <cell r="G235">
            <v>5309488</v>
          </cell>
        </row>
        <row r="236">
          <cell r="G236">
            <v>332631</v>
          </cell>
        </row>
        <row r="237">
          <cell r="G237">
            <v>-112746</v>
          </cell>
        </row>
        <row r="238">
          <cell r="G238">
            <v>1612</v>
          </cell>
        </row>
        <row r="239">
          <cell r="G239">
            <v>28248</v>
          </cell>
        </row>
        <row r="245">
          <cell r="G245">
            <v>2767607</v>
          </cell>
        </row>
        <row r="256">
          <cell r="H256">
            <v>-91495</v>
          </cell>
        </row>
        <row r="257">
          <cell r="H257">
            <v>-96278</v>
          </cell>
        </row>
        <row r="262">
          <cell r="H262">
            <v>18112335</v>
          </cell>
        </row>
        <row r="263">
          <cell r="H263">
            <v>12229</v>
          </cell>
        </row>
        <row r="269">
          <cell r="G269">
            <v>3173986</v>
          </cell>
        </row>
        <row r="270">
          <cell r="G270">
            <v>5530971</v>
          </cell>
        </row>
        <row r="271">
          <cell r="G271">
            <v>422744</v>
          </cell>
        </row>
        <row r="272">
          <cell r="G272">
            <v>14712</v>
          </cell>
        </row>
        <row r="273">
          <cell r="G273">
            <v>30823</v>
          </cell>
        </row>
        <row r="278">
          <cell r="G278">
            <v>2618943</v>
          </cell>
        </row>
        <row r="287">
          <cell r="H287">
            <v>-58390</v>
          </cell>
        </row>
        <row r="288">
          <cell r="H288">
            <v>-559024</v>
          </cell>
        </row>
        <row r="300">
          <cell r="D300">
            <v>27304549</v>
          </cell>
        </row>
        <row r="311">
          <cell r="D311">
            <v>100000</v>
          </cell>
        </row>
        <row r="312">
          <cell r="D312">
            <v>14946423</v>
          </cell>
        </row>
        <row r="328">
          <cell r="D328">
            <v>4353551</v>
          </cell>
        </row>
        <row r="359">
          <cell r="F359">
            <v>7298696</v>
          </cell>
        </row>
        <row r="461">
          <cell r="H461">
            <v>1036250</v>
          </cell>
          <cell r="I461">
            <v>534044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opLeftCell="A16" zoomScaleNormal="100" workbookViewId="0">
      <selection activeCell="E47" sqref="E47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88</v>
      </c>
    </row>
    <row r="6" spans="1:10" x14ac:dyDescent="0.2">
      <c r="E6" s="127" t="s">
        <v>51</v>
      </c>
    </row>
    <row r="7" spans="1:10" x14ac:dyDescent="0.2">
      <c r="B7" s="130"/>
      <c r="C7" s="131" t="s">
        <v>1</v>
      </c>
      <c r="D7" s="133" t="s">
        <v>2</v>
      </c>
      <c r="E7" s="134" t="s">
        <v>3</v>
      </c>
      <c r="F7" s="136"/>
      <c r="G7" s="129"/>
      <c r="H7" s="129"/>
      <c r="I7" s="2"/>
    </row>
    <row r="8" spans="1:10" x14ac:dyDescent="0.2">
      <c r="B8" s="130"/>
      <c r="C8" s="132"/>
      <c r="D8" s="133"/>
      <c r="E8" s="135"/>
      <c r="F8" s="136"/>
      <c r="G8" s="129"/>
      <c r="H8" s="129"/>
      <c r="I8" s="2"/>
    </row>
    <row r="9" spans="1:10" s="11" customFormat="1" x14ac:dyDescent="0.2">
      <c r="A9" s="2"/>
      <c r="B9" s="5" t="s">
        <v>4</v>
      </c>
      <c r="C9" s="6"/>
      <c r="D9" s="5"/>
      <c r="E9" s="7"/>
      <c r="F9" s="8"/>
      <c r="G9" s="9"/>
      <c r="H9" s="10"/>
      <c r="I9" s="2"/>
      <c r="J9" s="2"/>
    </row>
    <row r="10" spans="1:10" s="11" customFormat="1" x14ac:dyDescent="0.2">
      <c r="A10" s="2"/>
      <c r="B10" s="5" t="s">
        <v>5</v>
      </c>
      <c r="C10" s="6"/>
      <c r="D10" s="5"/>
      <c r="E10" s="7"/>
      <c r="F10" s="8"/>
      <c r="G10" s="9"/>
      <c r="H10" s="12"/>
      <c r="I10" s="12"/>
      <c r="J10" s="2"/>
    </row>
    <row r="11" spans="1:10" x14ac:dyDescent="0.2">
      <c r="B11" s="13" t="s">
        <v>6</v>
      </c>
      <c r="C11" s="14"/>
      <c r="D11" s="15">
        <f>[1]оборотка!L63+[1]оборотка!L74</f>
        <v>25656194</v>
      </c>
      <c r="E11" s="16">
        <v>24723198</v>
      </c>
      <c r="F11" s="17"/>
      <c r="G11" s="18"/>
      <c r="H11" s="19"/>
    </row>
    <row r="12" spans="1:10" x14ac:dyDescent="0.2">
      <c r="B12" s="13" t="s">
        <v>7</v>
      </c>
      <c r="C12" s="14"/>
      <c r="D12" s="15">
        <f>[1]оборотка!L79</f>
        <v>5462</v>
      </c>
      <c r="E12" s="16">
        <v>5652</v>
      </c>
      <c r="F12" s="17"/>
      <c r="G12" s="18"/>
      <c r="H12" s="19"/>
    </row>
    <row r="13" spans="1:10" x14ac:dyDescent="0.2">
      <c r="B13" s="13" t="s">
        <v>8</v>
      </c>
      <c r="C13" s="14"/>
      <c r="D13" s="20">
        <f>[1]оборотка!L86+[1]оборотка!L89</f>
        <v>1536886</v>
      </c>
      <c r="E13" s="16">
        <v>1117018</v>
      </c>
      <c r="F13" s="17"/>
      <c r="G13" s="18"/>
      <c r="H13" s="19"/>
    </row>
    <row r="14" spans="1:10" x14ac:dyDescent="0.2">
      <c r="B14" s="13" t="s">
        <v>9</v>
      </c>
      <c r="C14" s="14"/>
      <c r="D14" s="20">
        <f>[1]оборотка!L61+[1]оборотка!L85+[1]оборотка!H212</f>
        <v>201721</v>
      </c>
      <c r="E14" s="16">
        <v>110981</v>
      </c>
      <c r="F14" s="17"/>
      <c r="G14" s="18"/>
      <c r="H14" s="19"/>
    </row>
    <row r="15" spans="1:10" x14ac:dyDescent="0.2">
      <c r="B15" s="13" t="s">
        <v>10</v>
      </c>
      <c r="C15" s="14"/>
      <c r="D15" s="15">
        <f>[1]оборотка!L57+[1]оборотка!L60</f>
        <v>247778</v>
      </c>
      <c r="E15" s="16">
        <v>244892</v>
      </c>
      <c r="F15" s="17"/>
      <c r="G15" s="18"/>
      <c r="H15" s="19"/>
    </row>
    <row r="16" spans="1:10" x14ac:dyDescent="0.2">
      <c r="B16" s="21"/>
      <c r="C16" s="22"/>
      <c r="D16" s="23">
        <f>SUM(D11:D15)</f>
        <v>27648041</v>
      </c>
      <c r="E16" s="24">
        <f>SUM(E11:E15)</f>
        <v>26201741</v>
      </c>
      <c r="F16" s="25"/>
      <c r="G16" s="26"/>
      <c r="H16" s="27"/>
    </row>
    <row r="17" spans="1:10" x14ac:dyDescent="0.2">
      <c r="B17" s="5" t="s">
        <v>11</v>
      </c>
      <c r="C17" s="14"/>
      <c r="D17" s="15"/>
      <c r="E17" s="28"/>
      <c r="F17" s="29"/>
      <c r="G17" s="18"/>
      <c r="H17" s="19"/>
    </row>
    <row r="18" spans="1:10" x14ac:dyDescent="0.2">
      <c r="B18" s="13" t="s">
        <v>12</v>
      </c>
      <c r="C18" s="14"/>
      <c r="D18" s="15">
        <f>[1]оборотка!L31</f>
        <v>1753640</v>
      </c>
      <c r="E18" s="16">
        <v>1427127</v>
      </c>
      <c r="F18" s="17"/>
      <c r="G18" s="18"/>
      <c r="H18" s="19"/>
    </row>
    <row r="19" spans="1:10" x14ac:dyDescent="0.2">
      <c r="B19" s="13" t="s">
        <v>13</v>
      </c>
      <c r="C19" s="14"/>
      <c r="D19" s="15">
        <f>[1]оборотка!L23</f>
        <v>2079202</v>
      </c>
      <c r="E19" s="16">
        <v>5610743</v>
      </c>
      <c r="F19" s="17"/>
      <c r="G19" s="18"/>
      <c r="H19" s="19"/>
    </row>
    <row r="20" spans="1:10" x14ac:dyDescent="0.2">
      <c r="B20" s="13" t="s">
        <v>14</v>
      </c>
      <c r="C20" s="14"/>
      <c r="D20" s="15">
        <f>[1]оборотка!L26+[1]оборотка!L30+[1]оборотка!L40+[1]оборотка!L45-[1]оборотка!H212+2</f>
        <v>3175059</v>
      </c>
      <c r="E20" s="16">
        <v>2395030</v>
      </c>
      <c r="F20" s="17"/>
      <c r="G20" s="18"/>
      <c r="H20" s="19"/>
    </row>
    <row r="21" spans="1:10" x14ac:dyDescent="0.2">
      <c r="B21" s="13" t="s">
        <v>15</v>
      </c>
      <c r="C21" s="14"/>
      <c r="D21" s="30" t="s">
        <v>16</v>
      </c>
      <c r="E21" s="16">
        <v>0</v>
      </c>
      <c r="F21" s="17"/>
      <c r="G21" s="18"/>
      <c r="H21" s="19"/>
    </row>
    <row r="22" spans="1:10" x14ac:dyDescent="0.2">
      <c r="B22" s="13" t="s">
        <v>17</v>
      </c>
      <c r="C22" s="14"/>
      <c r="D22" s="15">
        <f>[1]оборотка!L11</f>
        <v>10392234</v>
      </c>
      <c r="E22" s="16">
        <v>4796055</v>
      </c>
      <c r="F22" s="17"/>
      <c r="G22" s="18"/>
      <c r="H22" s="19"/>
    </row>
    <row r="23" spans="1:10" x14ac:dyDescent="0.2">
      <c r="B23" s="13"/>
      <c r="C23" s="14"/>
      <c r="D23" s="24">
        <f>SUM(D18:D22)</f>
        <v>17400135</v>
      </c>
      <c r="E23" s="24">
        <f>SUM(E18:E22)</f>
        <v>14228955</v>
      </c>
      <c r="F23" s="25"/>
      <c r="G23" s="26"/>
      <c r="H23" s="27"/>
    </row>
    <row r="24" spans="1:10" s="11" customFormat="1" x14ac:dyDescent="0.2">
      <c r="A24" s="2"/>
      <c r="B24" s="5" t="s">
        <v>18</v>
      </c>
      <c r="C24" s="6"/>
      <c r="D24" s="31">
        <f>D23+D16</f>
        <v>45048176</v>
      </c>
      <c r="E24" s="24">
        <f>E16+E23</f>
        <v>40430696</v>
      </c>
      <c r="F24" s="25"/>
      <c r="G24" s="26"/>
      <c r="H24" s="27"/>
      <c r="I24" s="2"/>
      <c r="J24" s="2"/>
    </row>
    <row r="25" spans="1:10" x14ac:dyDescent="0.2">
      <c r="B25" s="5" t="s">
        <v>19</v>
      </c>
      <c r="C25" s="14"/>
      <c r="D25" s="15"/>
      <c r="E25" s="28"/>
      <c r="F25" s="29"/>
      <c r="G25" s="18"/>
      <c r="H25" s="19"/>
    </row>
    <row r="26" spans="1:10" x14ac:dyDescent="0.2">
      <c r="B26" s="5" t="s">
        <v>20</v>
      </c>
      <c r="C26" s="14"/>
      <c r="D26" s="15"/>
      <c r="E26" s="28"/>
      <c r="F26" s="29"/>
      <c r="G26" s="18"/>
      <c r="H26" s="19"/>
    </row>
    <row r="27" spans="1:10" x14ac:dyDescent="0.2">
      <c r="B27" s="13" t="s">
        <v>21</v>
      </c>
      <c r="C27" s="14"/>
      <c r="D27" s="15">
        <f>[1]оборотка!M122</f>
        <v>100000</v>
      </c>
      <c r="E27" s="16">
        <v>100000</v>
      </c>
      <c r="F27" s="17"/>
      <c r="G27" s="18"/>
      <c r="H27" s="19"/>
    </row>
    <row r="28" spans="1:10" x14ac:dyDescent="0.2">
      <c r="B28" s="13" t="s">
        <v>22</v>
      </c>
      <c r="C28" s="14"/>
      <c r="D28" s="15">
        <f>[1]оборотка!M124</f>
        <v>28665969</v>
      </c>
      <c r="E28" s="16">
        <v>27304549</v>
      </c>
      <c r="F28" s="17"/>
      <c r="G28" s="18"/>
      <c r="H28" s="19"/>
    </row>
    <row r="29" spans="1:10" x14ac:dyDescent="0.2">
      <c r="B29" s="5"/>
      <c r="C29" s="14"/>
      <c r="D29" s="32">
        <f>SUM(D26:D28)</f>
        <v>28765969</v>
      </c>
      <c r="E29" s="24">
        <f>SUM(E27:E28)</f>
        <v>27404549</v>
      </c>
      <c r="F29" s="25"/>
      <c r="G29" s="26"/>
      <c r="H29" s="27"/>
      <c r="I29" s="33"/>
    </row>
    <row r="30" spans="1:10" x14ac:dyDescent="0.2">
      <c r="B30" s="5" t="s">
        <v>23</v>
      </c>
      <c r="C30" s="14"/>
      <c r="D30" s="15"/>
      <c r="E30" s="28"/>
      <c r="F30" s="29"/>
      <c r="G30" s="18"/>
      <c r="H30" s="19"/>
    </row>
    <row r="31" spans="1:10" x14ac:dyDescent="0.2">
      <c r="B31" s="13" t="s">
        <v>24</v>
      </c>
      <c r="C31" s="14"/>
      <c r="D31" s="15">
        <f>[1]оборотка!M118</f>
        <v>1642240</v>
      </c>
      <c r="E31" s="16">
        <v>1906796</v>
      </c>
      <c r="F31" s="17"/>
      <c r="G31" s="18"/>
      <c r="H31" s="19"/>
    </row>
    <row r="32" spans="1:10" x14ac:dyDescent="0.2">
      <c r="B32" s="13" t="s">
        <v>25</v>
      </c>
      <c r="C32" s="14"/>
      <c r="D32" s="15">
        <f>[1]оборотка!H461</f>
        <v>1036250</v>
      </c>
      <c r="E32" s="16">
        <v>928337</v>
      </c>
      <c r="F32" s="17"/>
      <c r="G32" s="18"/>
      <c r="H32" s="19"/>
    </row>
    <row r="33" spans="1:10" x14ac:dyDescent="0.2">
      <c r="B33" s="13" t="s">
        <v>26</v>
      </c>
      <c r="C33" s="14"/>
      <c r="D33" s="20">
        <f>[1]оборотка!I461+1</f>
        <v>534045</v>
      </c>
      <c r="E33" s="16">
        <v>586796</v>
      </c>
      <c r="F33" s="17"/>
      <c r="G33" s="18"/>
      <c r="H33" s="19"/>
    </row>
    <row r="34" spans="1:10" x14ac:dyDescent="0.2">
      <c r="B34" s="13"/>
      <c r="C34" s="14"/>
      <c r="D34" s="20"/>
      <c r="E34" s="28"/>
      <c r="F34" s="29"/>
      <c r="G34" s="18"/>
      <c r="H34" s="19"/>
    </row>
    <row r="35" spans="1:10" x14ac:dyDescent="0.2">
      <c r="B35" s="13"/>
      <c r="C35" s="14"/>
      <c r="D35" s="34">
        <f>SUM(D31:D34)</f>
        <v>3212535</v>
      </c>
      <c r="E35" s="24">
        <f>SUM(E31:E34)</f>
        <v>3421929</v>
      </c>
      <c r="F35" s="25"/>
      <c r="G35" s="26"/>
      <c r="H35" s="27"/>
    </row>
    <row r="36" spans="1:10" x14ac:dyDescent="0.2">
      <c r="B36" s="5" t="s">
        <v>27</v>
      </c>
      <c r="C36" s="14"/>
      <c r="D36" s="20"/>
      <c r="E36" s="28"/>
      <c r="F36" s="29"/>
      <c r="G36" s="18"/>
      <c r="H36" s="19"/>
    </row>
    <row r="37" spans="1:10" x14ac:dyDescent="0.2">
      <c r="B37" s="13"/>
      <c r="C37" s="14"/>
      <c r="D37" s="20"/>
      <c r="E37" s="28"/>
      <c r="F37" s="29"/>
      <c r="G37" s="18"/>
      <c r="H37" s="19"/>
    </row>
    <row r="38" spans="1:10" x14ac:dyDescent="0.2">
      <c r="B38" s="13" t="s">
        <v>28</v>
      </c>
      <c r="C38" s="14"/>
      <c r="D38" s="20">
        <f>[1]оборотка!M106</f>
        <v>1518492</v>
      </c>
      <c r="E38" s="35">
        <v>1053053</v>
      </c>
      <c r="F38" s="36"/>
      <c r="G38" s="18"/>
      <c r="H38" s="19"/>
      <c r="I38" s="37"/>
    </row>
    <row r="39" spans="1:10" x14ac:dyDescent="0.2">
      <c r="B39" s="13" t="s">
        <v>29</v>
      </c>
      <c r="C39" s="14"/>
      <c r="D39" s="20">
        <f>[1]оборотка!F359</f>
        <v>7298696</v>
      </c>
      <c r="E39" s="35">
        <v>6014442</v>
      </c>
      <c r="F39" s="36"/>
      <c r="G39" s="18"/>
      <c r="H39" s="19"/>
    </row>
    <row r="40" spans="1:10" x14ac:dyDescent="0.2">
      <c r="B40" s="13" t="s">
        <v>30</v>
      </c>
      <c r="C40" s="14"/>
      <c r="D40" s="20">
        <f>[1]оборотка!M92-[1]оборотка!M93</f>
        <v>3916456</v>
      </c>
      <c r="E40" s="35">
        <v>1961053</v>
      </c>
      <c r="F40" s="36"/>
      <c r="G40" s="18"/>
      <c r="H40" s="19"/>
    </row>
    <row r="41" spans="1:10" ht="25.5" x14ac:dyDescent="0.2">
      <c r="B41" s="38" t="s">
        <v>31</v>
      </c>
      <c r="C41" s="14"/>
      <c r="D41" s="20">
        <f>[1]оборотка!M100+[1]оборотка!M109+[1]оборотка!M110+[1]оборотка!M114+1</f>
        <v>336028</v>
      </c>
      <c r="E41" s="35">
        <v>575670</v>
      </c>
      <c r="F41" s="36"/>
      <c r="G41" s="18"/>
      <c r="H41" s="19"/>
      <c r="I41" s="37"/>
    </row>
    <row r="42" spans="1:10" x14ac:dyDescent="0.2">
      <c r="B42" s="13"/>
      <c r="C42" s="14"/>
      <c r="D42" s="39">
        <f>SUM(D38:D41)</f>
        <v>13069672</v>
      </c>
      <c r="E42" s="40">
        <f>SUM(E38:E41)</f>
        <v>9604218</v>
      </c>
      <c r="F42" s="41"/>
      <c r="G42" s="18"/>
      <c r="H42" s="19"/>
    </row>
    <row r="43" spans="1:10" s="11" customFormat="1" x14ac:dyDescent="0.2">
      <c r="A43" s="2"/>
      <c r="B43" s="5" t="s">
        <v>32</v>
      </c>
      <c r="C43" s="6"/>
      <c r="D43" s="31">
        <f>D35+D42</f>
        <v>16282207</v>
      </c>
      <c r="E43" s="42">
        <f>E35+E42</f>
        <v>13026147</v>
      </c>
      <c r="F43" s="43"/>
      <c r="G43" s="26"/>
      <c r="H43" s="27"/>
      <c r="I43" s="2"/>
      <c r="J43" s="2"/>
    </row>
    <row r="44" spans="1:10" x14ac:dyDescent="0.2">
      <c r="B44" s="5" t="s">
        <v>33</v>
      </c>
      <c r="C44" s="14"/>
      <c r="D44" s="23">
        <f>D29+D43</f>
        <v>45048176</v>
      </c>
      <c r="E44" s="44">
        <f>E29+E43</f>
        <v>40430696</v>
      </c>
      <c r="F44" s="45"/>
      <c r="G44" s="26"/>
      <c r="H44" s="27"/>
      <c r="I44" s="33"/>
    </row>
    <row r="45" spans="1:10" x14ac:dyDescent="0.2">
      <c r="B45" s="5" t="s">
        <v>34</v>
      </c>
      <c r="C45" s="5"/>
      <c r="D45" s="23">
        <f>((D29-D12)/10000)*1000</f>
        <v>2876050.6999999997</v>
      </c>
      <c r="E45" s="44">
        <f>((E29-E12)/10000)*1000</f>
        <v>2739889.7</v>
      </c>
      <c r="F45" s="45"/>
      <c r="G45" s="46"/>
      <c r="H45" s="47"/>
    </row>
    <row r="46" spans="1:10" x14ac:dyDescent="0.2">
      <c r="B46" s="48"/>
      <c r="C46" s="48"/>
      <c r="D46" s="48"/>
      <c r="E46" s="48"/>
      <c r="F46" s="48"/>
      <c r="G46" s="48"/>
      <c r="H46" s="49"/>
    </row>
    <row r="47" spans="1:10" x14ac:dyDescent="0.2">
      <c r="B47" s="48"/>
      <c r="C47" s="48"/>
      <c r="D47" s="50"/>
      <c r="E47" s="50"/>
      <c r="F47" s="50"/>
      <c r="G47" s="50"/>
      <c r="H47" s="51"/>
    </row>
    <row r="48" spans="1:10" s="1" customFormat="1" x14ac:dyDescent="0.2">
      <c r="F48" s="122"/>
      <c r="H48" s="3"/>
    </row>
    <row r="49" spans="6:8" s="1" customFormat="1" x14ac:dyDescent="0.2">
      <c r="F49" s="122"/>
      <c r="H49" s="3"/>
    </row>
    <row r="50" spans="6:8" s="1" customFormat="1" x14ac:dyDescent="0.2">
      <c r="F50" s="122"/>
      <c r="H50" s="3"/>
    </row>
    <row r="51" spans="6:8" s="1" customFormat="1" x14ac:dyDescent="0.2">
      <c r="F51" s="122"/>
      <c r="H51" s="3"/>
    </row>
    <row r="52" spans="6:8" s="1" customFormat="1" x14ac:dyDescent="0.2">
      <c r="F52" s="122"/>
      <c r="H52" s="3"/>
    </row>
    <row r="54" spans="6:8" s="1" customFormat="1" x14ac:dyDescent="0.2">
      <c r="F54" s="123"/>
      <c r="H54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zoomScaleNormal="100" workbookViewId="0">
      <selection activeCell="E7" sqref="E7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5" spans="2:9" x14ac:dyDescent="0.2">
      <c r="D5" s="37"/>
      <c r="E5" s="37"/>
      <c r="F5" s="37"/>
      <c r="G5" s="37"/>
      <c r="H5" s="52"/>
    </row>
    <row r="6" spans="2:9" s="1" customFormat="1" x14ac:dyDescent="0.2">
      <c r="B6" s="4" t="s">
        <v>89</v>
      </c>
      <c r="D6" s="53"/>
      <c r="E6" s="53"/>
      <c r="F6" s="53"/>
      <c r="H6" s="3"/>
    </row>
    <row r="7" spans="2:9" x14ac:dyDescent="0.2">
      <c r="E7" s="127" t="s">
        <v>51</v>
      </c>
    </row>
    <row r="8" spans="2:9" s="1" customFormat="1" x14ac:dyDescent="0.2">
      <c r="B8" s="137"/>
      <c r="C8" s="138" t="s">
        <v>1</v>
      </c>
      <c r="D8" s="130" t="s">
        <v>35</v>
      </c>
      <c r="E8" s="140" t="s">
        <v>36</v>
      </c>
      <c r="F8" s="136"/>
      <c r="G8" s="129"/>
      <c r="H8" s="10"/>
    </row>
    <row r="9" spans="2:9" s="1" customFormat="1" x14ac:dyDescent="0.2">
      <c r="B9" s="137"/>
      <c r="C9" s="139"/>
      <c r="D9" s="130"/>
      <c r="E9" s="140"/>
      <c r="F9" s="136"/>
      <c r="G9" s="129"/>
      <c r="H9" s="10"/>
    </row>
    <row r="10" spans="2:9" s="1" customFormat="1" x14ac:dyDescent="0.2">
      <c r="B10" s="13" t="s">
        <v>37</v>
      </c>
      <c r="C10" s="14"/>
      <c r="D10" s="54">
        <f>[1]оборотка!H262</f>
        <v>18112335</v>
      </c>
      <c r="E10" s="55">
        <f>[1]оборотка!H228</f>
        <v>16303476</v>
      </c>
      <c r="F10" s="56"/>
      <c r="G10" s="57"/>
      <c r="H10" s="58"/>
    </row>
    <row r="11" spans="2:9" s="1" customFormat="1" x14ac:dyDescent="0.2">
      <c r="B11" s="13" t="s">
        <v>38</v>
      </c>
      <c r="C11" s="14"/>
      <c r="D11" s="54">
        <f>[1]оборотка!G269</f>
        <v>3173986</v>
      </c>
      <c r="E11" s="55">
        <f>[1]оборотка!G234</f>
        <v>3240970</v>
      </c>
      <c r="F11" s="56"/>
      <c r="G11" s="59"/>
      <c r="H11" s="58"/>
      <c r="I11" s="33"/>
    </row>
    <row r="12" spans="2:9" s="1" customFormat="1" x14ac:dyDescent="0.2">
      <c r="B12" s="5" t="s">
        <v>39</v>
      </c>
      <c r="C12" s="6"/>
      <c r="D12" s="23">
        <f>D10-D11</f>
        <v>14938349</v>
      </c>
      <c r="E12" s="44">
        <f>E10-E11</f>
        <v>13062506</v>
      </c>
      <c r="F12" s="45"/>
      <c r="G12" s="60"/>
      <c r="H12" s="58"/>
    </row>
    <row r="13" spans="2:9" s="1" customFormat="1" x14ac:dyDescent="0.2">
      <c r="B13" s="13" t="s">
        <v>40</v>
      </c>
      <c r="C13" s="14"/>
      <c r="D13" s="54">
        <f>[1]оборотка!G270</f>
        <v>5530971</v>
      </c>
      <c r="E13" s="55">
        <f>[1]оборотка!G235</f>
        <v>5309488</v>
      </c>
      <c r="F13" s="56"/>
      <c r="G13" s="57"/>
      <c r="H13" s="58"/>
      <c r="I13" s="33"/>
    </row>
    <row r="14" spans="2:9" s="1" customFormat="1" x14ac:dyDescent="0.2">
      <c r="B14" s="13" t="s">
        <v>41</v>
      </c>
      <c r="C14" s="14"/>
      <c r="D14" s="54">
        <f>[1]оборотка!G271+[1]оборотка!G272</f>
        <v>437456</v>
      </c>
      <c r="E14" s="55">
        <f>[1]оборотка!G236+[1]оборотка!G237</f>
        <v>219885</v>
      </c>
      <c r="F14" s="56"/>
      <c r="G14" s="57"/>
      <c r="H14" s="58"/>
    </row>
    <row r="15" spans="2:9" s="1" customFormat="1" x14ac:dyDescent="0.2">
      <c r="B15" s="13" t="s">
        <v>42</v>
      </c>
      <c r="C15" s="14"/>
      <c r="D15" s="54">
        <f>[1]оборотка!H263</f>
        <v>12229</v>
      </c>
      <c r="E15" s="55">
        <f>[1]оборотка!H229</f>
        <v>6830</v>
      </c>
      <c r="F15" s="56"/>
      <c r="G15" s="57"/>
      <c r="H15" s="58"/>
      <c r="I15" s="33"/>
    </row>
    <row r="16" spans="2:9" s="1" customFormat="1" x14ac:dyDescent="0.2">
      <c r="B16" s="13" t="s">
        <v>43</v>
      </c>
      <c r="C16" s="14"/>
      <c r="D16" s="54">
        <f>[1]оборотка!G273</f>
        <v>30823</v>
      </c>
      <c r="E16" s="55">
        <f>[1]оборотка!G238+[1]оборотка!G239</f>
        <v>29860</v>
      </c>
      <c r="F16" s="56"/>
      <c r="G16" s="57"/>
      <c r="H16" s="58"/>
    </row>
    <row r="17" spans="1:10" s="1" customFormat="1" x14ac:dyDescent="0.2">
      <c r="B17" s="13" t="s">
        <v>44</v>
      </c>
      <c r="C17" s="14"/>
      <c r="D17" s="54">
        <f>[1]оборотка!H288</f>
        <v>-559024</v>
      </c>
      <c r="E17" s="55">
        <f>[1]оборотка!H257</f>
        <v>-96278</v>
      </c>
      <c r="F17" s="56"/>
      <c r="G17" s="57"/>
      <c r="H17" s="58"/>
    </row>
    <row r="18" spans="1:10" s="1" customFormat="1" ht="45" customHeight="1" x14ac:dyDescent="0.2">
      <c r="B18" s="13" t="s">
        <v>45</v>
      </c>
      <c r="C18" s="14"/>
      <c r="D18" s="54">
        <f>[1]оборотка!H287</f>
        <v>-58390</v>
      </c>
      <c r="E18" s="55">
        <f>[1]оборотка!H256</f>
        <v>-91495</v>
      </c>
      <c r="F18" s="56"/>
      <c r="G18" s="57"/>
      <c r="H18" s="61"/>
      <c r="I18" s="33"/>
    </row>
    <row r="19" spans="1:10" s="1" customFormat="1" x14ac:dyDescent="0.2">
      <c r="B19" s="5" t="s">
        <v>46</v>
      </c>
      <c r="C19" s="6"/>
      <c r="D19" s="23">
        <f>D12-D13-D14+D15-D16+D17+D18</f>
        <v>8333914</v>
      </c>
      <c r="E19" s="44">
        <f>E12-E13-E14+E15-E16+E17+E18</f>
        <v>7322330</v>
      </c>
      <c r="F19" s="45"/>
      <c r="G19" s="46"/>
      <c r="H19" s="58"/>
    </row>
    <row r="20" spans="1:10" s="1" customFormat="1" x14ac:dyDescent="0.2">
      <c r="B20" s="13" t="s">
        <v>47</v>
      </c>
      <c r="C20" s="14"/>
      <c r="D20" s="54">
        <f>[1]оборотка!G278</f>
        <v>2618943</v>
      </c>
      <c r="E20" s="55">
        <f>[1]оборотка!G245</f>
        <v>2767607</v>
      </c>
      <c r="F20" s="56"/>
      <c r="G20" s="57"/>
      <c r="H20" s="58"/>
    </row>
    <row r="21" spans="1:10" s="1" customFormat="1" x14ac:dyDescent="0.2">
      <c r="B21" s="5" t="s">
        <v>48</v>
      </c>
      <c r="C21" s="6"/>
      <c r="D21" s="23">
        <f>D19-D20</f>
        <v>5714971</v>
      </c>
      <c r="E21" s="44">
        <f>E19-E20</f>
        <v>4554723</v>
      </c>
      <c r="F21" s="45"/>
      <c r="G21" s="46"/>
      <c r="H21" s="58"/>
    </row>
    <row r="22" spans="1:10" x14ac:dyDescent="0.2">
      <c r="B22" s="5" t="s">
        <v>49</v>
      </c>
      <c r="C22" s="6"/>
      <c r="D22" s="23"/>
      <c r="E22" s="44"/>
      <c r="F22" s="45"/>
      <c r="G22" s="46"/>
      <c r="H22" s="58"/>
    </row>
    <row r="23" spans="1:10" s="70" customFormat="1" x14ac:dyDescent="0.2">
      <c r="A23" s="62"/>
      <c r="B23" s="63" t="s">
        <v>50</v>
      </c>
      <c r="C23" s="64"/>
      <c r="D23" s="54">
        <f>ROUND(D21/10000,0)</f>
        <v>571</v>
      </c>
      <c r="E23" s="65">
        <f>ROUND(E21/10000,0)</f>
        <v>455</v>
      </c>
      <c r="F23" s="66"/>
      <c r="G23" s="67"/>
      <c r="H23" s="68"/>
      <c r="I23" s="69"/>
      <c r="J23" s="62"/>
    </row>
    <row r="24" spans="1:10" x14ac:dyDescent="0.2">
      <c r="B24" s="13"/>
      <c r="C24" s="14"/>
      <c r="D24" s="13"/>
      <c r="E24" s="71"/>
      <c r="F24" s="72"/>
      <c r="G24" s="48"/>
      <c r="H24" s="58"/>
    </row>
  </sheetData>
  <mergeCells count="6">
    <mergeCell ref="G8:G9"/>
    <mergeCell ref="B8:B9"/>
    <mergeCell ref="C8:C9"/>
    <mergeCell ref="D8:D9"/>
    <mergeCell ref="E8:E9"/>
    <mergeCell ref="F8:F9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opLeftCell="A19" zoomScaleNormal="100" workbookViewId="0">
      <selection activeCell="G17" sqref="G17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D5" s="37"/>
      <c r="E5" s="37"/>
      <c r="F5" s="37"/>
      <c r="G5" s="37"/>
      <c r="H5" s="52"/>
    </row>
    <row r="7" spans="2:8" x14ac:dyDescent="0.2">
      <c r="B7" s="4" t="s">
        <v>90</v>
      </c>
    </row>
    <row r="8" spans="2:8" x14ac:dyDescent="0.2">
      <c r="B8" s="4"/>
    </row>
    <row r="9" spans="2:8" x14ac:dyDescent="0.2">
      <c r="B9" s="127"/>
      <c r="C9" s="127"/>
      <c r="D9" s="127"/>
      <c r="E9" s="127" t="s">
        <v>51</v>
      </c>
      <c r="F9" s="73"/>
    </row>
    <row r="10" spans="2:8" x14ac:dyDescent="0.2">
      <c r="B10" s="141"/>
      <c r="C10" s="143" t="s">
        <v>1</v>
      </c>
      <c r="D10" s="144" t="s">
        <v>52</v>
      </c>
      <c r="E10" s="146" t="s">
        <v>53</v>
      </c>
      <c r="F10" s="74"/>
      <c r="G10" s="74"/>
      <c r="H10" s="74"/>
    </row>
    <row r="11" spans="2:8" x14ac:dyDescent="0.2">
      <c r="B11" s="142"/>
      <c r="C11" s="143"/>
      <c r="D11" s="145"/>
      <c r="E11" s="147"/>
      <c r="F11" s="74"/>
      <c r="G11" s="74"/>
      <c r="H11" s="74"/>
    </row>
    <row r="12" spans="2:8" ht="15" x14ac:dyDescent="0.2">
      <c r="B12" s="75" t="s">
        <v>54</v>
      </c>
      <c r="C12" s="76"/>
      <c r="D12" s="77"/>
      <c r="E12" s="78"/>
      <c r="F12" s="78"/>
      <c r="G12" s="78"/>
      <c r="H12" s="78"/>
    </row>
    <row r="13" spans="2:8" ht="15" x14ac:dyDescent="0.2">
      <c r="B13" s="79"/>
      <c r="C13" s="76"/>
      <c r="D13" s="78"/>
      <c r="E13" s="78"/>
      <c r="F13" s="78"/>
      <c r="G13" s="78"/>
      <c r="H13" s="78"/>
    </row>
    <row r="14" spans="2:8" ht="15" x14ac:dyDescent="0.2">
      <c r="B14" s="79" t="s">
        <v>55</v>
      </c>
      <c r="C14" s="76"/>
      <c r="D14" s="80">
        <v>21580329</v>
      </c>
      <c r="E14" s="80">
        <v>11972244</v>
      </c>
      <c r="F14" s="80"/>
      <c r="G14" s="80"/>
      <c r="H14" s="80"/>
    </row>
    <row r="15" spans="2:8" ht="15" x14ac:dyDescent="0.2">
      <c r="B15" s="79" t="s">
        <v>56</v>
      </c>
      <c r="C15" s="76"/>
      <c r="D15" s="80">
        <v>-5619079</v>
      </c>
      <c r="E15" s="80">
        <v>-5056910</v>
      </c>
      <c r="F15" s="80"/>
      <c r="G15" s="80"/>
      <c r="H15" s="80"/>
    </row>
    <row r="16" spans="2:8" ht="30" x14ac:dyDescent="0.2">
      <c r="B16" s="81" t="s">
        <v>57</v>
      </c>
      <c r="C16" s="82"/>
      <c r="D16" s="128">
        <f>SUM(D14:D15)</f>
        <v>15961250</v>
      </c>
      <c r="E16" s="128">
        <f>SUM(E14:E15)</f>
        <v>6915334</v>
      </c>
      <c r="F16" s="80"/>
      <c r="G16" s="80"/>
      <c r="H16" s="80"/>
    </row>
    <row r="17" spans="2:9" s="1" customFormat="1" ht="15" x14ac:dyDescent="0.2">
      <c r="B17" s="83" t="s">
        <v>58</v>
      </c>
      <c r="C17" s="84"/>
      <c r="D17" s="85">
        <v>8014</v>
      </c>
      <c r="E17" s="85">
        <v>3853</v>
      </c>
      <c r="F17" s="85"/>
      <c r="G17" s="85"/>
      <c r="H17" s="85"/>
    </row>
    <row r="18" spans="2:9" s="1" customFormat="1" ht="15" x14ac:dyDescent="0.2">
      <c r="B18" s="83" t="s">
        <v>59</v>
      </c>
      <c r="C18" s="84"/>
      <c r="D18" s="85">
        <v>-1597844</v>
      </c>
      <c r="E18" s="85">
        <v>-1141376</v>
      </c>
      <c r="F18" s="85"/>
      <c r="G18" s="86"/>
      <c r="H18" s="86"/>
    </row>
    <row r="19" spans="2:9" s="1" customFormat="1" ht="15" x14ac:dyDescent="0.2">
      <c r="B19" s="83" t="s">
        <v>60</v>
      </c>
      <c r="C19" s="84"/>
      <c r="D19" s="87">
        <v>-2105839</v>
      </c>
      <c r="E19" s="88">
        <v>-1859619</v>
      </c>
      <c r="F19" s="88"/>
      <c r="G19" s="89"/>
      <c r="H19" s="89"/>
    </row>
    <row r="20" spans="2:9" s="1" customFormat="1" ht="15" x14ac:dyDescent="0.2">
      <c r="B20" s="83"/>
      <c r="C20" s="84"/>
      <c r="D20" s="90"/>
      <c r="E20" s="90"/>
      <c r="F20" s="90"/>
      <c r="G20" s="90"/>
      <c r="H20" s="85"/>
      <c r="I20" s="37"/>
    </row>
    <row r="21" spans="2:9" s="1" customFormat="1" ht="29.25" thickBot="1" x14ac:dyDescent="0.25">
      <c r="B21" s="91" t="s">
        <v>61</v>
      </c>
      <c r="C21" s="92"/>
      <c r="D21" s="93">
        <f>SUM(D16:D20)</f>
        <v>12265581</v>
      </c>
      <c r="E21" s="93">
        <f>SUM(E16:E20)</f>
        <v>3918192</v>
      </c>
      <c r="F21" s="94"/>
      <c r="G21" s="94"/>
      <c r="H21" s="95"/>
    </row>
    <row r="22" spans="2:9" s="1" customFormat="1" ht="14.25" x14ac:dyDescent="0.2">
      <c r="B22" s="96" t="s">
        <v>62</v>
      </c>
      <c r="C22" s="75"/>
      <c r="D22" s="97"/>
      <c r="E22" s="97"/>
      <c r="F22" s="97"/>
      <c r="G22" s="97"/>
      <c r="H22" s="97"/>
    </row>
    <row r="23" spans="2:9" s="1" customFormat="1" ht="15" x14ac:dyDescent="0.2">
      <c r="B23" s="79"/>
      <c r="C23" s="76"/>
      <c r="D23" s="89"/>
      <c r="E23" s="89"/>
      <c r="F23" s="89"/>
      <c r="G23" s="89"/>
      <c r="H23" s="89"/>
    </row>
    <row r="24" spans="2:9" s="1" customFormat="1" ht="15" x14ac:dyDescent="0.2">
      <c r="B24" s="79" t="s">
        <v>63</v>
      </c>
      <c r="C24" s="76"/>
      <c r="D24" s="80">
        <v>0</v>
      </c>
      <c r="E24" s="80">
        <v>0</v>
      </c>
      <c r="F24" s="80"/>
      <c r="G24" s="80"/>
      <c r="H24" s="80"/>
    </row>
    <row r="25" spans="2:9" s="1" customFormat="1" ht="15" x14ac:dyDescent="0.2">
      <c r="B25" s="79"/>
      <c r="C25" s="76"/>
      <c r="D25" s="89"/>
      <c r="E25" s="89"/>
      <c r="F25" s="89"/>
      <c r="G25" s="89"/>
      <c r="H25" s="89"/>
    </row>
    <row r="26" spans="2:9" s="1" customFormat="1" ht="30" x14ac:dyDescent="0.2">
      <c r="B26" s="79" t="s">
        <v>64</v>
      </c>
      <c r="C26" s="76"/>
      <c r="D26" s="98">
        <v>-2045992</v>
      </c>
      <c r="E26" s="98">
        <v>-582991</v>
      </c>
      <c r="F26" s="98"/>
      <c r="G26" s="98"/>
      <c r="H26" s="80"/>
    </row>
    <row r="27" spans="2:9" s="1" customFormat="1" ht="15" x14ac:dyDescent="0.2">
      <c r="B27" s="79"/>
      <c r="C27" s="76"/>
      <c r="D27" s="98"/>
      <c r="E27" s="98"/>
      <c r="F27" s="98"/>
      <c r="G27" s="98"/>
      <c r="H27" s="80"/>
    </row>
    <row r="28" spans="2:9" s="1" customFormat="1" ht="15" x14ac:dyDescent="0.2">
      <c r="B28" s="79" t="s">
        <v>65</v>
      </c>
      <c r="C28" s="76"/>
      <c r="D28" s="98"/>
      <c r="E28" s="98">
        <v>0</v>
      </c>
      <c r="F28" s="98"/>
      <c r="G28" s="98"/>
      <c r="H28" s="80"/>
    </row>
    <row r="29" spans="2:9" s="1" customFormat="1" ht="30.75" thickBot="1" x14ac:dyDescent="0.25">
      <c r="B29" s="99" t="s">
        <v>66</v>
      </c>
      <c r="C29" s="92"/>
      <c r="D29" s="98"/>
      <c r="E29" s="98">
        <v>0</v>
      </c>
      <c r="F29" s="98"/>
      <c r="G29" s="98"/>
      <c r="H29" s="80"/>
    </row>
    <row r="30" spans="2:9" s="1" customFormat="1" ht="29.25" thickBot="1" x14ac:dyDescent="0.25">
      <c r="B30" s="91" t="s">
        <v>67</v>
      </c>
      <c r="C30" s="92"/>
      <c r="D30" s="100">
        <f>SUM(D24:D29)</f>
        <v>-2045992</v>
      </c>
      <c r="E30" s="100">
        <f>SUM(E24:E29)</f>
        <v>-582991</v>
      </c>
      <c r="F30" s="94"/>
      <c r="G30" s="94"/>
      <c r="H30" s="95"/>
    </row>
    <row r="31" spans="2:9" s="1" customFormat="1" ht="15" x14ac:dyDescent="0.2">
      <c r="B31" s="96" t="s">
        <v>68</v>
      </c>
      <c r="C31" s="101"/>
      <c r="D31" s="77"/>
      <c r="E31" s="102"/>
      <c r="F31" s="102"/>
      <c r="G31" s="102"/>
      <c r="H31" s="102"/>
    </row>
    <row r="32" spans="2:9" s="1" customFormat="1" ht="15" x14ac:dyDescent="0.2">
      <c r="B32" s="77"/>
      <c r="C32" s="101"/>
      <c r="D32" s="77"/>
      <c r="E32" s="102"/>
      <c r="F32" s="102"/>
      <c r="G32" s="102"/>
      <c r="H32" s="102"/>
    </row>
    <row r="33" spans="2:8" s="1" customFormat="1" ht="15" x14ac:dyDescent="0.2">
      <c r="B33" s="77" t="s">
        <v>69</v>
      </c>
      <c r="C33" s="101"/>
      <c r="D33" s="98">
        <v>-4336497</v>
      </c>
      <c r="E33" s="98">
        <v>-4426423</v>
      </c>
      <c r="F33" s="98"/>
      <c r="G33" s="102"/>
      <c r="H33" s="102"/>
    </row>
    <row r="34" spans="2:8" s="1" customFormat="1" ht="15" x14ac:dyDescent="0.2">
      <c r="B34" s="79" t="s">
        <v>70</v>
      </c>
      <c r="C34" s="101"/>
      <c r="D34" s="98"/>
      <c r="E34" s="89"/>
      <c r="F34" s="89"/>
      <c r="G34" s="89"/>
      <c r="H34" s="89"/>
    </row>
    <row r="35" spans="2:8" s="1" customFormat="1" ht="15.75" thickBot="1" x14ac:dyDescent="0.25">
      <c r="B35" s="99" t="s">
        <v>71</v>
      </c>
      <c r="C35" s="92"/>
      <c r="D35" s="89"/>
      <c r="E35" s="89"/>
      <c r="F35" s="89"/>
      <c r="G35" s="89"/>
      <c r="H35" s="89"/>
    </row>
    <row r="36" spans="2:8" s="1" customFormat="1" ht="29.25" thickBot="1" x14ac:dyDescent="0.25">
      <c r="B36" s="103" t="s">
        <v>72</v>
      </c>
      <c r="C36" s="92"/>
      <c r="D36" s="100">
        <f>SUM(D33:D35)</f>
        <v>-4336497</v>
      </c>
      <c r="E36" s="100">
        <f>SUM(E33:E35)</f>
        <v>-4426423</v>
      </c>
      <c r="F36" s="94"/>
      <c r="G36" s="94"/>
      <c r="H36" s="95"/>
    </row>
    <row r="37" spans="2:8" s="1" customFormat="1" ht="30" x14ac:dyDescent="0.2">
      <c r="B37" s="77" t="s">
        <v>73</v>
      </c>
      <c r="C37" s="104"/>
      <c r="D37" s="98">
        <f>D21+D30+D36</f>
        <v>5883092</v>
      </c>
      <c r="E37" s="98">
        <f>E21+E30+E36</f>
        <v>-1091222</v>
      </c>
      <c r="F37" s="98"/>
      <c r="G37" s="98"/>
      <c r="H37" s="80"/>
    </row>
    <row r="38" spans="2:8" s="1" customFormat="1" ht="30" x14ac:dyDescent="0.2">
      <c r="B38" s="79" t="s">
        <v>74</v>
      </c>
      <c r="C38" s="76"/>
      <c r="D38" s="98">
        <v>-286913</v>
      </c>
      <c r="E38" s="98">
        <v>261347</v>
      </c>
      <c r="F38" s="98"/>
      <c r="G38" s="98"/>
      <c r="H38" s="80"/>
    </row>
    <row r="39" spans="2:8" s="1" customFormat="1" ht="15.75" thickBot="1" x14ac:dyDescent="0.25">
      <c r="B39" s="77" t="s">
        <v>75</v>
      </c>
      <c r="C39" s="104"/>
      <c r="D39" s="97">
        <f>ОФП!E22</f>
        <v>4796055</v>
      </c>
      <c r="E39" s="97">
        <v>1355880</v>
      </c>
      <c r="F39" s="97"/>
      <c r="G39" s="97"/>
      <c r="H39" s="97"/>
    </row>
    <row r="40" spans="2:8" s="1" customFormat="1" ht="29.25" thickBot="1" x14ac:dyDescent="0.25">
      <c r="B40" s="105" t="s">
        <v>76</v>
      </c>
      <c r="C40" s="106"/>
      <c r="D40" s="107">
        <f>D39+D37+D38</f>
        <v>10392234</v>
      </c>
      <c r="E40" s="107">
        <f>E39+E37+E38</f>
        <v>526005</v>
      </c>
      <c r="F40" s="95"/>
      <c r="G40" s="95"/>
      <c r="H40" s="95"/>
    </row>
    <row r="41" spans="2:8" s="1" customFormat="1" ht="15.75" x14ac:dyDescent="0.2">
      <c r="B41" s="108"/>
      <c r="H41" s="3"/>
    </row>
    <row r="42" spans="2:8" s="1" customFormat="1" x14ac:dyDescent="0.2">
      <c r="B42" s="109"/>
      <c r="D42" s="33"/>
      <c r="E42" s="33"/>
      <c r="F42" s="33"/>
      <c r="G42" s="33"/>
      <c r="H42" s="110"/>
    </row>
    <row r="43" spans="2:8" s="1" customFormat="1" ht="12" customHeight="1" x14ac:dyDescent="0.2">
      <c r="B43" s="109"/>
      <c r="H43" s="3"/>
    </row>
    <row r="44" spans="2:8" s="1" customFormat="1" ht="12" customHeight="1" x14ac:dyDescent="0.2">
      <c r="H44" s="3"/>
    </row>
    <row r="47" spans="2:8" s="1" customFormat="1" x14ac:dyDescent="0.2">
      <c r="E47" s="121"/>
      <c r="F47" s="122"/>
      <c r="H47" s="3"/>
    </row>
    <row r="48" spans="2:8" s="1" customFormat="1" x14ac:dyDescent="0.2">
      <c r="F48" s="122"/>
      <c r="H48" s="3"/>
    </row>
    <row r="49" spans="6:8" s="1" customFormat="1" x14ac:dyDescent="0.2">
      <c r="F49" s="122"/>
      <c r="H49" s="3"/>
    </row>
    <row r="50" spans="6:8" s="1" customFormat="1" x14ac:dyDescent="0.2">
      <c r="F50" s="122"/>
      <c r="H50" s="3"/>
    </row>
    <row r="51" spans="6:8" s="1" customFormat="1" x14ac:dyDescent="0.2">
      <c r="F51" s="122"/>
      <c r="H51" s="3"/>
    </row>
    <row r="52" spans="6:8" s="1" customFormat="1" x14ac:dyDescent="0.2">
      <c r="F52" s="122"/>
      <c r="H52" s="3"/>
    </row>
    <row r="54" spans="6:8" s="1" customFormat="1" x14ac:dyDescent="0.2">
      <c r="F54" s="123"/>
      <c r="H54" s="3"/>
    </row>
  </sheetData>
  <mergeCells count="4">
    <mergeCell ref="B10:B11"/>
    <mergeCell ref="C10:C11"/>
    <mergeCell ref="D10:D11"/>
    <mergeCell ref="E10:E11"/>
  </mergeCells>
  <pageMargins left="0" right="0" top="0" bottom="0" header="0.31496062992125984" footer="0.31496062992125984"/>
  <pageSetup scale="59" orientation="portrait" r:id="rId1"/>
  <rowBreaks count="1" manualBreakCount="1">
    <brk id="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tabSelected="1" zoomScaleNormal="100" workbookViewId="0">
      <selection activeCell="D36" sqref="D36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D5" s="37"/>
      <c r="E5" s="37"/>
      <c r="F5" s="37"/>
      <c r="G5" s="37"/>
      <c r="H5" s="52"/>
    </row>
    <row r="7" spans="2:8" x14ac:dyDescent="0.2">
      <c r="B7" s="4" t="s">
        <v>91</v>
      </c>
    </row>
    <row r="8" spans="2:8" x14ac:dyDescent="0.2">
      <c r="B8" s="4"/>
    </row>
    <row r="9" spans="2:8" s="1" customFormat="1" ht="12" customHeight="1" x14ac:dyDescent="0.2">
      <c r="B9" s="109"/>
      <c r="H9" s="3"/>
    </row>
    <row r="10" spans="2:8" s="1" customFormat="1" ht="38.25" x14ac:dyDescent="0.2">
      <c r="B10" s="124" t="s">
        <v>77</v>
      </c>
      <c r="C10" s="125" t="s">
        <v>78</v>
      </c>
      <c r="D10" s="126" t="s">
        <v>79</v>
      </c>
      <c r="E10" s="126" t="s">
        <v>80</v>
      </c>
      <c r="F10" s="126"/>
      <c r="G10" s="126" t="s">
        <v>81</v>
      </c>
    </row>
    <row r="11" spans="2:8" s="1" customFormat="1" ht="14.25" x14ac:dyDescent="0.2">
      <c r="B11" s="96" t="s">
        <v>82</v>
      </c>
      <c r="C11" s="101"/>
      <c r="D11" s="112">
        <f>[1]оборотка!D311</f>
        <v>100000</v>
      </c>
      <c r="E11" s="112">
        <f>[1]оборотка!D312</f>
        <v>14946423</v>
      </c>
      <c r="F11" s="112"/>
      <c r="G11" s="112">
        <f>D11++E11</f>
        <v>15046423</v>
      </c>
    </row>
    <row r="12" spans="2:8" s="1" customFormat="1" ht="15.75" thickBot="1" x14ac:dyDescent="0.25">
      <c r="B12" s="113"/>
      <c r="C12" s="111"/>
      <c r="D12" s="114"/>
      <c r="E12" s="115"/>
      <c r="F12" s="115"/>
      <c r="G12" s="115">
        <f>D12++E12</f>
        <v>0</v>
      </c>
    </row>
    <row r="13" spans="2:8" s="1" customFormat="1" ht="14.25" x14ac:dyDescent="0.2">
      <c r="B13" s="96"/>
      <c r="C13" s="101"/>
      <c r="D13" s="112"/>
      <c r="E13" s="112"/>
      <c r="F13" s="112"/>
      <c r="G13" s="112"/>
    </row>
    <row r="14" spans="2:8" s="1" customFormat="1" ht="15" x14ac:dyDescent="0.2">
      <c r="B14" s="116" t="s">
        <v>83</v>
      </c>
      <c r="C14" s="117"/>
      <c r="D14" s="118" t="s">
        <v>16</v>
      </c>
      <c r="E14" s="118">
        <f>ОСД!E21</f>
        <v>4554723</v>
      </c>
      <c r="F14" s="118"/>
      <c r="G14" s="118">
        <f>E14</f>
        <v>4554723</v>
      </c>
    </row>
    <row r="15" spans="2:8" s="1" customFormat="1" ht="15" x14ac:dyDescent="0.2">
      <c r="B15" s="116" t="s">
        <v>84</v>
      </c>
      <c r="C15" s="117"/>
      <c r="D15" s="118" t="s">
        <v>16</v>
      </c>
      <c r="E15" s="118">
        <v>0</v>
      </c>
      <c r="F15" s="118"/>
      <c r="G15" s="118">
        <f>E15</f>
        <v>0</v>
      </c>
    </row>
    <row r="16" spans="2:8" s="1" customFormat="1" ht="15" thickBot="1" x14ac:dyDescent="0.25">
      <c r="B16" s="96"/>
      <c r="C16" s="101"/>
      <c r="D16" s="112"/>
      <c r="E16" s="112"/>
      <c r="F16" s="112"/>
      <c r="G16" s="114"/>
    </row>
    <row r="17" spans="2:8" s="1" customFormat="1" ht="15" thickBot="1" x14ac:dyDescent="0.25">
      <c r="B17" s="105" t="s">
        <v>85</v>
      </c>
      <c r="C17" s="119"/>
      <c r="D17" s="120">
        <f>SUM(D11:D16)</f>
        <v>100000</v>
      </c>
      <c r="E17" s="120">
        <f>SUM(E11:E16)</f>
        <v>19501146</v>
      </c>
      <c r="F17" s="120"/>
      <c r="G17" s="120">
        <f>SUM(G11:G16)</f>
        <v>19601146</v>
      </c>
    </row>
    <row r="18" spans="2:8" s="1" customFormat="1" ht="14.25" x14ac:dyDescent="0.2">
      <c r="B18" s="101"/>
      <c r="C18" s="101"/>
      <c r="D18" s="112"/>
      <c r="E18" s="112"/>
      <c r="F18" s="112"/>
      <c r="G18" s="112">
        <f>D18++E18</f>
        <v>0</v>
      </c>
    </row>
    <row r="19" spans="2:8" s="1" customFormat="1" ht="14.25" x14ac:dyDescent="0.2">
      <c r="B19" s="96" t="s">
        <v>86</v>
      </c>
      <c r="C19" s="101"/>
      <c r="D19" s="112">
        <f>D17</f>
        <v>100000</v>
      </c>
      <c r="E19" s="112">
        <f>[1]оборотка!D300</f>
        <v>27304549</v>
      </c>
      <c r="F19" s="112"/>
      <c r="G19" s="112">
        <f>D19++E19</f>
        <v>27404549</v>
      </c>
    </row>
    <row r="20" spans="2:8" s="1" customFormat="1" ht="15.75" thickBot="1" x14ac:dyDescent="0.25">
      <c r="B20" s="113"/>
      <c r="C20" s="111"/>
      <c r="D20" s="114"/>
      <c r="E20" s="115">
        <v>0</v>
      </c>
      <c r="F20" s="115"/>
      <c r="G20" s="114">
        <f>D20++E20</f>
        <v>0</v>
      </c>
    </row>
    <row r="21" spans="2:8" s="1" customFormat="1" ht="14.25" x14ac:dyDescent="0.2">
      <c r="B21" s="96"/>
      <c r="C21" s="101"/>
      <c r="D21" s="112"/>
      <c r="E21" s="112"/>
      <c r="F21" s="112"/>
      <c r="G21" s="112"/>
    </row>
    <row r="22" spans="2:8" s="1" customFormat="1" ht="15" x14ac:dyDescent="0.2">
      <c r="B22" s="116" t="s">
        <v>83</v>
      </c>
      <c r="C22" s="104"/>
      <c r="D22" s="118">
        <v>0</v>
      </c>
      <c r="E22" s="118">
        <f>ОСД!D21</f>
        <v>5714971</v>
      </c>
      <c r="F22" s="118"/>
      <c r="G22" s="112">
        <f>D22++E22</f>
        <v>5714971</v>
      </c>
      <c r="H22" s="33"/>
    </row>
    <row r="23" spans="2:8" s="1" customFormat="1" ht="15" x14ac:dyDescent="0.2">
      <c r="B23" s="116" t="s">
        <v>84</v>
      </c>
      <c r="C23" s="104"/>
      <c r="D23" s="118"/>
      <c r="E23" s="118">
        <f>-[1]оборотка!D328</f>
        <v>-4353551</v>
      </c>
      <c r="F23" s="118"/>
      <c r="G23" s="112">
        <f>D23++E23</f>
        <v>-4353551</v>
      </c>
    </row>
    <row r="24" spans="2:8" s="1" customFormat="1" ht="15" thickBot="1" x14ac:dyDescent="0.25">
      <c r="B24" s="96"/>
      <c r="C24" s="101"/>
      <c r="D24" s="112"/>
      <c r="E24" s="112"/>
      <c r="F24" s="112"/>
      <c r="G24" s="114"/>
    </row>
    <row r="25" spans="2:8" s="1" customFormat="1" ht="15" thickBot="1" x14ac:dyDescent="0.25">
      <c r="B25" s="105" t="s">
        <v>87</v>
      </c>
      <c r="C25" s="119"/>
      <c r="D25" s="120">
        <f>SUM(D19:D24)</f>
        <v>100000</v>
      </c>
      <c r="E25" s="120">
        <f>SUM(E19:E24)</f>
        <v>28665969</v>
      </c>
      <c r="F25" s="120"/>
      <c r="G25" s="120">
        <f>SUM(G19:G24)</f>
        <v>28765969</v>
      </c>
    </row>
    <row r="26" spans="2:8" s="1" customFormat="1" x14ac:dyDescent="0.2">
      <c r="H26" s="3"/>
    </row>
    <row r="31" spans="2:8" s="1" customFormat="1" x14ac:dyDescent="0.2">
      <c r="E31" s="121"/>
      <c r="F31" s="122"/>
      <c r="H31" s="3"/>
    </row>
    <row r="32" spans="2:8" s="1" customFormat="1" x14ac:dyDescent="0.2">
      <c r="F32" s="122"/>
      <c r="H32" s="3"/>
    </row>
    <row r="33" spans="6:8" s="1" customFormat="1" x14ac:dyDescent="0.2">
      <c r="F33" s="122"/>
      <c r="H33" s="3"/>
    </row>
    <row r="34" spans="6:8" s="1" customFormat="1" x14ac:dyDescent="0.2">
      <c r="F34" s="122"/>
      <c r="H34" s="3"/>
    </row>
    <row r="35" spans="6:8" s="1" customFormat="1" x14ac:dyDescent="0.2">
      <c r="F35" s="122"/>
      <c r="H35" s="3"/>
    </row>
    <row r="36" spans="6:8" s="1" customFormat="1" x14ac:dyDescent="0.2">
      <c r="F36" s="122"/>
      <c r="H36" s="3"/>
    </row>
    <row r="38" spans="6:8" s="1" customFormat="1" x14ac:dyDescent="0.2">
      <c r="F38" s="123"/>
      <c r="H38" s="3"/>
    </row>
  </sheetData>
  <pageMargins left="0" right="0" top="0" bottom="0" header="0.31496062992125984" footer="0.31496062992125984"/>
  <pageSetup scale="59" orientation="portrait" r:id="rId1"/>
  <rowBreaks count="1" manualBreakCount="1">
    <brk id="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2017-04-28T10:46:53Z</dcterms:created>
  <dcterms:modified xsi:type="dcterms:W3CDTF">2017-04-28T10:57:58Z</dcterms:modified>
</cp:coreProperties>
</file>