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795" windowHeight="11310"/>
  </bookViews>
  <sheets>
    <sheet name="ОФП" sheetId="1" r:id="rId1"/>
    <sheet name="ОСД" sheetId="2" r:id="rId2"/>
    <sheet name="ОИК" sheetId="4" r:id="rId3"/>
    <sheet name="ДДС" sheetId="3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0">ОФП!$A$1:$G$129</definedName>
  </definedNames>
  <calcPr calcId="145621" refMode="R1C1"/>
</workbook>
</file>

<file path=xl/calcChain.xml><?xml version="1.0" encoding="utf-8"?>
<calcChain xmlns="http://schemas.openxmlformats.org/spreadsheetml/2006/main">
  <c r="D18" i="4" l="1"/>
  <c r="F18" i="4" s="1"/>
  <c r="D17" i="4"/>
  <c r="F17" i="4" s="1"/>
  <c r="F15" i="4"/>
  <c r="D14" i="4"/>
  <c r="F13" i="4"/>
  <c r="F10" i="4"/>
  <c r="D9" i="4"/>
  <c r="F7" i="4"/>
  <c r="D6" i="4"/>
  <c r="C6" i="4"/>
  <c r="C12" i="4" s="1"/>
  <c r="C14" i="4" s="1"/>
  <c r="D35" i="3"/>
  <c r="D36" i="3" s="1"/>
  <c r="D26" i="3"/>
  <c r="D17" i="3"/>
  <c r="E35" i="3"/>
  <c r="E32" i="3"/>
  <c r="D32" i="3"/>
  <c r="E22" i="3"/>
  <c r="E26" i="3" s="1"/>
  <c r="E17" i="3"/>
  <c r="E33" i="3" s="1"/>
  <c r="E12" i="3"/>
  <c r="D12" i="3"/>
  <c r="C17" i="2"/>
  <c r="C15" i="2"/>
  <c r="C14" i="2"/>
  <c r="C13" i="2"/>
  <c r="C12" i="2"/>
  <c r="C11" i="2"/>
  <c r="C10" i="2"/>
  <c r="D9" i="2"/>
  <c r="D16" i="2" s="1"/>
  <c r="D18" i="2" s="1"/>
  <c r="D20" i="2" s="1"/>
  <c r="C8" i="2"/>
  <c r="C7" i="2"/>
  <c r="C9" i="2" s="1"/>
  <c r="D20" i="4" l="1"/>
  <c r="F6" i="4"/>
  <c r="F12" i="4"/>
  <c r="C20" i="4"/>
  <c r="F14" i="4"/>
  <c r="F20" i="4" s="1"/>
  <c r="F9" i="4"/>
  <c r="D12" i="4"/>
  <c r="D33" i="3"/>
  <c r="E36" i="3"/>
  <c r="C16" i="2"/>
  <c r="C18" i="2" s="1"/>
  <c r="C20" i="2" s="1"/>
  <c r="E44" i="1" l="1"/>
  <c r="D40" i="1"/>
  <c r="D39" i="1"/>
  <c r="D38" i="1"/>
  <c r="D37" i="1"/>
  <c r="D32" i="1"/>
  <c r="D31" i="1"/>
  <c r="D34" i="1" s="1"/>
  <c r="D30" i="1"/>
  <c r="D27" i="1"/>
  <c r="D26" i="1"/>
  <c r="D28" i="1" s="1"/>
  <c r="D21" i="1"/>
  <c r="D20" i="1"/>
  <c r="D19" i="1"/>
  <c r="D18" i="1"/>
  <c r="D15" i="1"/>
  <c r="D14" i="1"/>
  <c r="D13" i="1"/>
  <c r="D12" i="1"/>
  <c r="D11" i="1"/>
  <c r="D16" i="1" s="1"/>
  <c r="D42" i="1" l="1"/>
  <c r="D43" i="1" s="1"/>
  <c r="D22" i="1"/>
  <c r="D41" i="1"/>
  <c r="D23" i="1"/>
  <c r="D44" i="1"/>
  <c r="I43" i="1" l="1"/>
</calcChain>
</file>

<file path=xl/sharedStrings.xml><?xml version="1.0" encoding="utf-8"?>
<sst xmlns="http://schemas.openxmlformats.org/spreadsheetml/2006/main" count="124" uniqueCount="112">
  <si>
    <t>АО Каспий Нефть</t>
  </si>
  <si>
    <t xml:space="preserve">В тысячах тенге </t>
  </si>
  <si>
    <t>примечание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</si>
  <si>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</si>
  <si>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</si>
  <si>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</si>
  <si>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</si>
  <si>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</si>
  <si>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</si>
  <si>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</si>
  <si>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</si>
  <si>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</si>
  <si>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</si>
  <si>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</si>
  <si>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</si>
  <si>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</si>
  <si>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</si>
  <si>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</si>
  <si>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</si>
  <si>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</si>
  <si>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</si>
  <si>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</si>
  <si>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</si>
  <si>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</si>
  <si>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</si>
  <si>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</si>
  <si>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</si>
  <si>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</si>
  <si>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</si>
  <si>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</si>
  <si>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</si>
  <si>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</si>
  <si>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</si>
  <si>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</si>
  <si>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</si>
  <si>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</si>
  <si>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</si>
  <si>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</si>
  <si>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</si>
  <si>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</si>
  <si>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</si>
  <si>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</si>
  <si>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</si>
  <si>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</si>
  <si>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</si>
  <si>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</si>
  <si>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</si>
  <si>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в тысячах тенге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</si>
  <si>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</si>
  <si>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</si>
  <si>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</si>
  <si>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</si>
  <si>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</si>
  <si>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</si>
  <si>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</si>
  <si>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</si>
  <si>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</si>
  <si>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</si>
  <si>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</si>
  <si>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</si>
  <si>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</si>
  <si>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</si>
  <si>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</si>
  <si>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</si>
  <si>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</si>
  <si>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</si>
  <si>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</si>
  <si>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</si>
  <si>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</si>
  <si>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</si>
  <si>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</si>
  <si>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</si>
  <si>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</si>
  <si>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</si>
  <si>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</si>
  <si>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</si>
  <si>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</si>
  <si>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</si>
  <si>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2015 года </t>
  </si>
  <si>
    <t xml:space="preserve">Прибыль и общий совокупный доход за период </t>
  </si>
  <si>
    <t>Дивиденды объявленные</t>
  </si>
  <si>
    <t xml:space="preserve">На 30 июня 2015 года </t>
  </si>
  <si>
    <t xml:space="preserve">На 1 января 2016 года </t>
  </si>
  <si>
    <t xml:space="preserve">На 30 июня   2016 года </t>
  </si>
  <si>
    <t>на конец отчетного периода</t>
  </si>
  <si>
    <t>на начало отчетного периода</t>
  </si>
  <si>
    <t>Отчет о финансовом положении по состоянию на 30.06.2016 года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</si>
  <si>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</si>
  <si>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</si>
  <si>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</si>
  <si>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</si>
  <si>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</si>
  <si>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</si>
  <si>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</si>
  <si>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</si>
  <si>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</si>
  <si>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</si>
  <si>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</si>
  <si>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</si>
  <si>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</si>
  <si>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</si>
  <si>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</si>
  <si>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</si>
  <si>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Отчет о совокупном доходе по состоянию на 30.06.2016 г.</t>
  </si>
  <si>
    <t>АО Каспий нефть</t>
  </si>
  <si>
    <t>20</t>
  </si>
  <si>
    <t>21</t>
  </si>
  <si>
    <t>22</t>
  </si>
  <si>
    <t>23</t>
  </si>
  <si>
    <t>24</t>
  </si>
  <si>
    <t>Отчет о движении денежных средств на 30.06.2016 г.</t>
  </si>
  <si>
    <t>ОТЧЕТ ОБ ИЗМЕНЕНИЯХ В КАПИТАЛЕ по состоянию на 30.06.2016г.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</si>
</sst>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??_р_._-;_-@_-"/>
    <numFmt numFmtId="165" formatCode="_-* #,##0.00_-;\-* #,##0.00_-;_-* &quot;-&quot;??_-;_-@_-"/>
    <numFmt numFmtId="166" formatCode="#,##0.00,&quot;тенге&quot;"/>
    <numFmt numFmtId="167" formatCode="#,##0.00&quot;тенге&quot;"/>
    <numFmt numFmtId="168" formatCode="d/mmmm/yyyy&quot; год&quot;\ ddd"/>
    <numFmt numFmtId="169" formatCode="&quot;Инв.№&quot;#,##0"/>
    <numFmt numFmtId="170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hadow/>
      <sz val="11"/>
      <color indexed="62"/>
      <name val="Arial"/>
      <family val="2"/>
      <charset val="204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hadow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>
      <alignment horizontal="left"/>
    </xf>
    <xf numFmtId="0" fontId="2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>
      <alignment horizontal="left"/>
    </xf>
    <xf numFmtId="0" fontId="2" fillId="0" borderId="0"/>
    <xf numFmtId="0" fontId="2" fillId="0" borderId="0"/>
    <xf numFmtId="0" fontId="5" fillId="0" borderId="0">
      <alignment horizontal="left"/>
    </xf>
    <xf numFmtId="0" fontId="4" fillId="0" borderId="0"/>
    <xf numFmtId="0" fontId="4" fillId="0" borderId="0"/>
    <xf numFmtId="0" fontId="2" fillId="0" borderId="0"/>
    <xf numFmtId="0" fontId="9" fillId="0" borderId="0">
      <alignment horizontal="left"/>
    </xf>
    <xf numFmtId="0" fontId="10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right" vertical="center" wrapText="1"/>
    </xf>
    <xf numFmtId="164" fontId="15" fillId="0" borderId="0" xfId="1" applyNumberFormat="1" applyFont="1" applyFill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64" fontId="17" fillId="0" borderId="0" xfId="1" applyNumberFormat="1" applyFont="1" applyFill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164" fontId="17" fillId="0" borderId="10" xfId="1" applyNumberFormat="1" applyFont="1" applyFill="1" applyBorder="1" applyAlignment="1">
      <alignment horizontal="right" vertical="center"/>
    </xf>
    <xf numFmtId="164" fontId="15" fillId="0" borderId="10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64" fontId="15" fillId="0" borderId="0" xfId="1" applyNumberFormat="1" applyFont="1" applyFill="1" applyAlignment="1">
      <alignment horizontal="right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7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/>
    <xf numFmtId="0" fontId="20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1" xfId="0" applyFont="1" applyFill="1" applyBorder="1"/>
    <xf numFmtId="49" fontId="17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/>
    <xf numFmtId="0" fontId="17" fillId="0" borderId="3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/>
    <xf numFmtId="164" fontId="17" fillId="0" borderId="0" xfId="0" applyNumberFormat="1" applyFont="1" applyFill="1" applyBorder="1" applyAlignment="1">
      <alignment wrapText="1"/>
    </xf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/>
    <xf numFmtId="164" fontId="15" fillId="0" borderId="5" xfId="1" applyNumberFormat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vertical="center"/>
    </xf>
    <xf numFmtId="165" fontId="17" fillId="0" borderId="1" xfId="1" applyFont="1" applyFill="1" applyBorder="1"/>
    <xf numFmtId="49" fontId="17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/>
    <xf numFmtId="164" fontId="17" fillId="0" borderId="5" xfId="1" applyNumberFormat="1" applyFont="1" applyFill="1" applyBorder="1" applyAlignment="1">
      <alignment horizontal="center" vertical="center"/>
    </xf>
    <xf numFmtId="164" fontId="17" fillId="0" borderId="3" xfId="1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/>
    <xf numFmtId="164" fontId="17" fillId="0" borderId="1" xfId="1" applyNumberFormat="1" applyFont="1" applyFill="1" applyBorder="1" applyAlignment="1">
      <alignment horizontal="center"/>
    </xf>
    <xf numFmtId="164" fontId="15" fillId="0" borderId="0" xfId="0" applyNumberFormat="1" applyFont="1" applyFill="1"/>
    <xf numFmtId="164" fontId="17" fillId="0" borderId="1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5" fontId="15" fillId="0" borderId="0" xfId="0" applyNumberFormat="1" applyFont="1" applyFill="1"/>
    <xf numFmtId="0" fontId="15" fillId="0" borderId="1" xfId="0" applyFont="1" applyFill="1" applyBorder="1" applyAlignment="1">
      <alignment wrapText="1"/>
    </xf>
    <xf numFmtId="164" fontId="17" fillId="0" borderId="1" xfId="1" applyNumberFormat="1" applyFont="1" applyFill="1" applyBorder="1" applyAlignment="1">
      <alignment vertical="center"/>
    </xf>
    <xf numFmtId="164" fontId="17" fillId="0" borderId="5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vertical="center"/>
    </xf>
    <xf numFmtId="164" fontId="17" fillId="0" borderId="5" xfId="0" applyNumberFormat="1" applyFont="1" applyFill="1" applyBorder="1"/>
    <xf numFmtId="164" fontId="17" fillId="0" borderId="3" xfId="0" applyNumberFormat="1" applyFont="1" applyFill="1" applyBorder="1"/>
    <xf numFmtId="164" fontId="17" fillId="0" borderId="5" xfId="1" applyNumberFormat="1" applyFont="1" applyFill="1" applyBorder="1"/>
    <xf numFmtId="164" fontId="17" fillId="0" borderId="3" xfId="1" applyNumberFormat="1" applyFont="1" applyFill="1" applyBorder="1"/>
    <xf numFmtId="164" fontId="17" fillId="0" borderId="0" xfId="1" applyNumberFormat="1" applyFont="1" applyFill="1" applyBorder="1"/>
    <xf numFmtId="164" fontId="17" fillId="0" borderId="0" xfId="1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Alignment="1">
      <alignment wrapText="1"/>
    </xf>
    <xf numFmtId="164" fontId="15" fillId="0" borderId="0" xfId="1" applyNumberFormat="1" applyFont="1" applyFill="1"/>
    <xf numFmtId="164" fontId="15" fillId="0" borderId="0" xfId="1" applyNumberFormat="1" applyFont="1" applyFill="1" applyBorder="1"/>
    <xf numFmtId="164" fontId="15" fillId="0" borderId="0" xfId="1" applyNumberFormat="1" applyFont="1" applyFill="1" applyBorder="1" applyAlignment="1"/>
    <xf numFmtId="166" fontId="15" fillId="0" borderId="0" xfId="1" applyNumberFormat="1" applyFont="1" applyFill="1" applyBorder="1"/>
    <xf numFmtId="167" fontId="15" fillId="0" borderId="0" xfId="1" applyNumberFormat="1" applyFont="1" applyFill="1" applyBorder="1"/>
    <xf numFmtId="164" fontId="15" fillId="0" borderId="0" xfId="1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wrapText="1"/>
    </xf>
    <xf numFmtId="14" fontId="15" fillId="0" borderId="0" xfId="0" applyNumberFormat="1" applyFont="1" applyFill="1"/>
    <xf numFmtId="168" fontId="15" fillId="0" borderId="0" xfId="0" applyNumberFormat="1" applyFont="1" applyFill="1"/>
    <xf numFmtId="169" fontId="15" fillId="0" borderId="0" xfId="0" applyNumberFormat="1" applyFont="1" applyFill="1"/>
    <xf numFmtId="164" fontId="15" fillId="0" borderId="1" xfId="1" applyNumberFormat="1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7" fillId="0" borderId="10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64" fontId="17" fillId="0" borderId="11" xfId="1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/>
    </xf>
    <xf numFmtId="0" fontId="17" fillId="0" borderId="6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64" fontId="15" fillId="0" borderId="0" xfId="0" applyNumberFormat="1" applyFont="1"/>
    <xf numFmtId="0" fontId="21" fillId="0" borderId="0" xfId="0" applyFont="1" applyBorder="1" applyAlignment="1">
      <alignment vertical="center"/>
    </xf>
  </cellXfs>
  <cellStyles count="48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Гиперссылка 3" xfId="8"/>
    <cellStyle name="Обычный" xfId="0" builtinId="0"/>
    <cellStyle name="Обычный 10" xfId="9"/>
    <cellStyle name="Обычный 11" xfId="10"/>
    <cellStyle name="Обычный 12" xfId="11"/>
    <cellStyle name="Обычный 2" xfId="12"/>
    <cellStyle name="Обычный 2 2" xfId="13"/>
    <cellStyle name="Обычный 2 3" xfId="14"/>
    <cellStyle name="Обычный 2 4" xfId="15"/>
    <cellStyle name="Обычный 2 5" xfId="16"/>
    <cellStyle name="Обычный 2 6" xfId="17"/>
    <cellStyle name="Обычный 3 2" xfId="18"/>
    <cellStyle name="Обычный 3 2 2" xfId="19"/>
    <cellStyle name="Обычный 3 3" xfId="20"/>
    <cellStyle name="Обычный 4 2" xfId="21"/>
    <cellStyle name="Обычный 6" xfId="22"/>
    <cellStyle name="Обычный 8" xfId="23"/>
    <cellStyle name="Обычный 9" xfId="24"/>
    <cellStyle name="Процентный 2" xfId="25"/>
    <cellStyle name="Процентный 2 2" xfId="26"/>
    <cellStyle name="Стиль 1" xfId="27"/>
    <cellStyle name="Финансовый" xfId="1" builtinId="3"/>
    <cellStyle name="Финансовый 10" xfId="28"/>
    <cellStyle name="Финансовый 11" xfId="29"/>
    <cellStyle name="Финансовый 12" xfId="30"/>
    <cellStyle name="Финансовый 13" xfId="31"/>
    <cellStyle name="Финансовый 14" xfId="32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37"/>
    <cellStyle name="Финансовый 2 6" xfId="38"/>
    <cellStyle name="Финансовый 3" xfId="39"/>
    <cellStyle name="Финансовый 4 2" xfId="40"/>
    <cellStyle name="Финансовый 4 3" xfId="41"/>
    <cellStyle name="Финансовый 4 4" xfId="42"/>
    <cellStyle name="Финансовый 6" xfId="43"/>
    <cellStyle name="Финансовый 7" xfId="44"/>
    <cellStyle name="Финансовый 7 2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6/&#1060;&#1080;&#1085;&#1072;&#1085;&#1089;&#1086;&#1074;&#1072;%20&#1086;&#1090;&#1095;&#1077;&#1090;&#1085;&#1086;&#1089;&#1090;&#1100;/&#1087;&#1086;&#1083;&#1091;&#1075;&#1086;&#1076;&#1080;&#1077;/&#1060;&#1080;&#1085;&#1072;&#1085;&#1089;&#1086;&#1074;&#1072;&#1103;%20&#1086;&#1090;&#1095;&#1077;&#1090;&#1085;&#1086;&#1089;&#1090;&#1100;%20%20&#1040;&#1054;%20&#1050;&#1072;&#1089;&#1087;&#1080;&#1081;%20&#1085;&#1077;&#1092;&#1090;&#1100;%20%201&#1087;&#1086;&#1083;&#1091;&#1075;&#1086;&#1076;&#1080;&#1077;%202016&#1075;.%20-%2006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 по мсфо (3)"/>
      <sheetName val="формы по мсфо (4)"/>
      <sheetName val="ТТ"/>
      <sheetName val="формы по мсфо (2)"/>
      <sheetName val="ТТ-1 пол"/>
      <sheetName val="оборотка"/>
      <sheetName val="формы по мсфо"/>
      <sheetName val="раскрытия (делойт)"/>
      <sheetName val="раскрытия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4"/>
      <sheetName val="Лист5"/>
      <sheetName val="Лист6"/>
    </sheetNames>
    <sheetDataSet>
      <sheetData sheetId="0"/>
      <sheetData sheetId="1"/>
      <sheetData sheetId="2"/>
      <sheetData sheetId="3"/>
      <sheetData sheetId="4"/>
      <sheetData sheetId="5">
        <row r="11">
          <cell r="L11">
            <v>3630054</v>
          </cell>
        </row>
        <row r="23">
          <cell r="L23">
            <v>8355754</v>
          </cell>
        </row>
        <row r="26">
          <cell r="L26">
            <v>6965</v>
          </cell>
        </row>
        <row r="29">
          <cell r="L29">
            <v>0</v>
          </cell>
        </row>
        <row r="31">
          <cell r="L31">
            <v>1158658</v>
          </cell>
        </row>
        <row r="40">
          <cell r="L40">
            <v>404904</v>
          </cell>
        </row>
        <row r="45">
          <cell r="L45">
            <v>1357262</v>
          </cell>
        </row>
        <row r="56">
          <cell r="L56">
            <v>170355</v>
          </cell>
        </row>
        <row r="59">
          <cell r="L59">
            <v>30262</v>
          </cell>
        </row>
        <row r="61">
          <cell r="L61">
            <v>1358</v>
          </cell>
        </row>
        <row r="62">
          <cell r="L62">
            <v>23221003</v>
          </cell>
        </row>
        <row r="73">
          <cell r="L73">
            <v>2010969</v>
          </cell>
        </row>
        <row r="78">
          <cell r="L78">
            <v>6031</v>
          </cell>
        </row>
        <row r="84">
          <cell r="L84">
            <v>109740</v>
          </cell>
        </row>
        <row r="85">
          <cell r="L85">
            <v>903548</v>
          </cell>
        </row>
        <row r="88">
          <cell r="M88">
            <v>4744134</v>
          </cell>
        </row>
        <row r="90">
          <cell r="M90">
            <v>7199006</v>
          </cell>
        </row>
        <row r="91">
          <cell r="M91">
            <v>4357059</v>
          </cell>
        </row>
        <row r="99">
          <cell r="M99">
            <v>19792</v>
          </cell>
        </row>
        <row r="104">
          <cell r="M104">
            <v>502088</v>
          </cell>
        </row>
        <row r="105">
          <cell r="M105">
            <v>254591</v>
          </cell>
        </row>
        <row r="114">
          <cell r="M114">
            <v>48261</v>
          </cell>
        </row>
        <row r="117">
          <cell r="M117">
            <v>1736105</v>
          </cell>
        </row>
        <row r="122">
          <cell r="M122">
            <v>100000</v>
          </cell>
        </row>
        <row r="124">
          <cell r="M124">
            <v>25489506</v>
          </cell>
        </row>
        <row r="253">
          <cell r="H253">
            <v>34154881</v>
          </cell>
        </row>
        <row r="254">
          <cell r="H254">
            <v>16323</v>
          </cell>
        </row>
        <row r="261">
          <cell r="G261">
            <v>6380717</v>
          </cell>
        </row>
        <row r="262">
          <cell r="G262">
            <v>9855070</v>
          </cell>
        </row>
        <row r="263">
          <cell r="G263">
            <v>698350</v>
          </cell>
        </row>
        <row r="264">
          <cell r="G264">
            <v>-24593</v>
          </cell>
        </row>
        <row r="265">
          <cell r="G265">
            <v>3296</v>
          </cell>
        </row>
        <row r="266">
          <cell r="G266">
            <v>55745</v>
          </cell>
        </row>
        <row r="272">
          <cell r="G272">
            <v>6519080</v>
          </cell>
        </row>
        <row r="278">
          <cell r="H278">
            <v>-122421</v>
          </cell>
        </row>
        <row r="279">
          <cell r="H279">
            <v>-18035</v>
          </cell>
        </row>
        <row r="291">
          <cell r="D291">
            <v>14946423</v>
          </cell>
        </row>
        <row r="302">
          <cell r="D302">
            <v>100000</v>
          </cell>
        </row>
        <row r="303">
          <cell r="D303">
            <v>21435059</v>
          </cell>
        </row>
        <row r="319">
          <cell r="D319">
            <v>0</v>
          </cell>
        </row>
        <row r="373">
          <cell r="F373">
            <v>4357059</v>
          </cell>
        </row>
        <row r="436">
          <cell r="H436">
            <v>889616</v>
          </cell>
          <cell r="I436">
            <v>638356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0"/>
  <sheetViews>
    <sheetView tabSelected="1" zoomScaleNormal="100" workbookViewId="0">
      <selection activeCell="B3" sqref="B3"/>
    </sheetView>
  </sheetViews>
  <sheetFormatPr defaultRowHeight="14.25" x14ac:dyDescent="0.2"/>
  <cols>
    <col min="1" max="1" width="9.140625" style="32"/>
    <col min="2" max="2" width="61.5703125" style="32" customWidth="1"/>
    <col min="3" max="3" width="8.42578125" style="32" customWidth="1"/>
    <col min="4" max="4" width="18.7109375" style="32" customWidth="1"/>
    <col min="5" max="5" width="21.140625" style="32" customWidth="1"/>
    <col min="6" max="6" width="21.5703125" style="32" customWidth="1"/>
    <col min="7" max="7" width="15" style="32" customWidth="1"/>
    <col min="8" max="8" width="20.5703125" style="34" customWidth="1"/>
    <col min="9" max="9" width="19.85546875" style="32" customWidth="1"/>
    <col min="10" max="10" width="9.140625" style="32"/>
    <col min="11" max="16384" width="9.140625" style="35"/>
  </cols>
  <sheetData>
    <row r="3" spans="1:10" ht="15" x14ac:dyDescent="0.25">
      <c r="B3" s="33" t="s">
        <v>104</v>
      </c>
    </row>
    <row r="5" spans="1:10" ht="15" x14ac:dyDescent="0.25">
      <c r="B5" s="36" t="s">
        <v>86</v>
      </c>
    </row>
    <row r="6" spans="1:10" x14ac:dyDescent="0.2">
      <c r="B6" s="32" t="s">
        <v>1</v>
      </c>
    </row>
    <row r="7" spans="1:10" ht="12.75" customHeight="1" x14ac:dyDescent="0.25">
      <c r="B7" s="37"/>
      <c r="C7" s="38" t="s">
        <v>2</v>
      </c>
      <c r="D7" s="39" t="s">
        <v>84</v>
      </c>
      <c r="E7" s="38" t="s">
        <v>85</v>
      </c>
      <c r="F7" s="40"/>
      <c r="G7" s="41"/>
      <c r="H7" s="41"/>
      <c r="I7" s="33"/>
    </row>
    <row r="8" spans="1:10" ht="15" x14ac:dyDescent="0.25">
      <c r="B8" s="37"/>
      <c r="C8" s="38"/>
      <c r="D8" s="39"/>
      <c r="E8" s="38"/>
      <c r="F8" s="40"/>
      <c r="G8" s="41"/>
      <c r="H8" s="41"/>
      <c r="I8" s="33"/>
    </row>
    <row r="9" spans="1:10" s="48" customFormat="1" ht="15" x14ac:dyDescent="0.25">
      <c r="A9" s="33"/>
      <c r="B9" s="42" t="s">
        <v>3</v>
      </c>
      <c r="C9" s="43"/>
      <c r="D9" s="42"/>
      <c r="E9" s="44"/>
      <c r="F9" s="45"/>
      <c r="G9" s="46"/>
      <c r="H9" s="47"/>
      <c r="I9" s="33"/>
      <c r="J9" s="33"/>
    </row>
    <row r="10" spans="1:10" s="48" customFormat="1" ht="15" x14ac:dyDescent="0.25">
      <c r="A10" s="33"/>
      <c r="B10" s="42" t="s">
        <v>4</v>
      </c>
      <c r="C10" s="43"/>
      <c r="D10" s="42"/>
      <c r="E10" s="44"/>
      <c r="F10" s="45"/>
      <c r="G10" s="46"/>
      <c r="H10" s="49"/>
      <c r="I10" s="49"/>
      <c r="J10" s="33"/>
    </row>
    <row r="11" spans="1:10" x14ac:dyDescent="0.2">
      <c r="B11" s="50" t="s">
        <v>5</v>
      </c>
      <c r="C11" s="51" t="s">
        <v>87</v>
      </c>
      <c r="D11" s="52">
        <f>[1]оборотка!L62+[1]оборотка!L73</f>
        <v>25231972</v>
      </c>
      <c r="E11" s="53">
        <v>22139404</v>
      </c>
      <c r="F11" s="54"/>
      <c r="G11" s="10"/>
      <c r="H11" s="6"/>
    </row>
    <row r="12" spans="1:10" x14ac:dyDescent="0.2">
      <c r="B12" s="50" t="s">
        <v>6</v>
      </c>
      <c r="C12" s="51" t="s">
        <v>88</v>
      </c>
      <c r="D12" s="52">
        <f>[1]оборотка!L78</f>
        <v>6031</v>
      </c>
      <c r="E12" s="53">
        <v>6410</v>
      </c>
      <c r="F12" s="54"/>
      <c r="G12" s="10"/>
      <c r="H12" s="6"/>
    </row>
    <row r="13" spans="1:10" x14ac:dyDescent="0.2">
      <c r="B13" s="50" t="s">
        <v>7</v>
      </c>
      <c r="C13" s="51" t="s">
        <v>89</v>
      </c>
      <c r="D13" s="55">
        <f>[1]оборотка!L85</f>
        <v>903548</v>
      </c>
      <c r="E13" s="53">
        <v>2005493</v>
      </c>
      <c r="F13" s="54"/>
      <c r="G13" s="10"/>
      <c r="H13" s="6"/>
    </row>
    <row r="14" spans="1:10" x14ac:dyDescent="0.2">
      <c r="B14" s="50" t="s">
        <v>8</v>
      </c>
      <c r="C14" s="51" t="s">
        <v>90</v>
      </c>
      <c r="D14" s="55">
        <f>[1]оборотка!L61+[1]оборотка!L84</f>
        <v>111098</v>
      </c>
      <c r="E14" s="53">
        <v>116809</v>
      </c>
      <c r="F14" s="54"/>
      <c r="G14" s="10"/>
      <c r="H14" s="6"/>
    </row>
    <row r="15" spans="1:10" x14ac:dyDescent="0.2">
      <c r="B15" s="50" t="s">
        <v>9</v>
      </c>
      <c r="C15" s="51" t="s">
        <v>91</v>
      </c>
      <c r="D15" s="52">
        <f>[1]оборотка!L56+[1]оборотка!L59</f>
        <v>200617</v>
      </c>
      <c r="E15" s="53">
        <v>195932</v>
      </c>
      <c r="F15" s="54"/>
      <c r="G15" s="10"/>
      <c r="H15" s="6"/>
    </row>
    <row r="16" spans="1:10" ht="15" x14ac:dyDescent="0.25">
      <c r="B16" s="56"/>
      <c r="C16" s="57"/>
      <c r="D16" s="58">
        <f>SUM(D11:D15)</f>
        <v>26453266</v>
      </c>
      <c r="E16" s="59">
        <v>24464048</v>
      </c>
      <c r="F16" s="60"/>
      <c r="G16" s="11"/>
      <c r="H16" s="12"/>
    </row>
    <row r="17" spans="1:10" ht="15" x14ac:dyDescent="0.25">
      <c r="B17" s="42" t="s">
        <v>10</v>
      </c>
      <c r="C17" s="51"/>
      <c r="D17" s="52"/>
      <c r="E17" s="53"/>
      <c r="F17" s="54"/>
      <c r="G17" s="10"/>
      <c r="H17" s="6"/>
    </row>
    <row r="18" spans="1:10" x14ac:dyDescent="0.2">
      <c r="B18" s="50" t="s">
        <v>11</v>
      </c>
      <c r="C18" s="51" t="s">
        <v>92</v>
      </c>
      <c r="D18" s="52">
        <f>[1]оборотка!L31</f>
        <v>1158658</v>
      </c>
      <c r="E18" s="53">
        <v>1442961</v>
      </c>
      <c r="F18" s="54"/>
      <c r="G18" s="10"/>
      <c r="H18" s="6"/>
    </row>
    <row r="19" spans="1:10" x14ac:dyDescent="0.2">
      <c r="B19" s="50" t="s">
        <v>12</v>
      </c>
      <c r="C19" s="51" t="s">
        <v>93</v>
      </c>
      <c r="D19" s="52">
        <f>[1]оборотка!L23</f>
        <v>8355754</v>
      </c>
      <c r="E19" s="53">
        <v>3293594</v>
      </c>
      <c r="F19" s="54"/>
      <c r="G19" s="10"/>
      <c r="H19" s="6"/>
    </row>
    <row r="20" spans="1:10" x14ac:dyDescent="0.2">
      <c r="B20" s="50" t="s">
        <v>13</v>
      </c>
      <c r="C20" s="51" t="s">
        <v>94</v>
      </c>
      <c r="D20" s="52">
        <f>[1]оборотка!L40+[1]оборотка!L45+[1]оборотка!L26+[1]оборотка!L29+1</f>
        <v>1769132</v>
      </c>
      <c r="E20" s="53">
        <v>3199362</v>
      </c>
      <c r="F20" s="54"/>
      <c r="G20" s="10"/>
      <c r="H20" s="6"/>
    </row>
    <row r="21" spans="1:10" x14ac:dyDescent="0.2">
      <c r="B21" s="50" t="s">
        <v>15</v>
      </c>
      <c r="C21" s="51" t="s">
        <v>95</v>
      </c>
      <c r="D21" s="52">
        <f>[1]оборотка!L11</f>
        <v>3630054</v>
      </c>
      <c r="E21" s="53">
        <v>1355880</v>
      </c>
      <c r="F21" s="54"/>
      <c r="G21" s="10"/>
      <c r="H21" s="6"/>
    </row>
    <row r="22" spans="1:10" ht="15" x14ac:dyDescent="0.2">
      <c r="B22" s="50"/>
      <c r="C22" s="51"/>
      <c r="D22" s="59">
        <f>SUM(D18:D21)</f>
        <v>14913598</v>
      </c>
      <c r="E22" s="59">
        <v>9291797</v>
      </c>
      <c r="F22" s="60"/>
      <c r="G22" s="11"/>
      <c r="H22" s="12"/>
    </row>
    <row r="23" spans="1:10" s="48" customFormat="1" ht="15" x14ac:dyDescent="0.25">
      <c r="A23" s="33"/>
      <c r="B23" s="42" t="s">
        <v>16</v>
      </c>
      <c r="C23" s="43"/>
      <c r="D23" s="61">
        <f>D22+D16</f>
        <v>41366864</v>
      </c>
      <c r="E23" s="59">
        <v>33755845</v>
      </c>
      <c r="F23" s="60"/>
      <c r="G23" s="11"/>
      <c r="H23" s="12"/>
      <c r="I23" s="33"/>
      <c r="J23" s="33"/>
    </row>
    <row r="24" spans="1:10" ht="15" x14ac:dyDescent="0.25">
      <c r="B24" s="42" t="s">
        <v>17</v>
      </c>
      <c r="C24" s="51"/>
      <c r="D24" s="52"/>
      <c r="E24" s="53"/>
      <c r="F24" s="54"/>
      <c r="G24" s="10"/>
      <c r="H24" s="6"/>
    </row>
    <row r="25" spans="1:10" ht="15" x14ac:dyDescent="0.25">
      <c r="B25" s="42" t="s">
        <v>18</v>
      </c>
      <c r="C25" s="51"/>
      <c r="D25" s="52"/>
      <c r="E25" s="53"/>
      <c r="F25" s="54"/>
      <c r="G25" s="10"/>
      <c r="H25" s="6"/>
    </row>
    <row r="26" spans="1:10" x14ac:dyDescent="0.2">
      <c r="B26" s="50" t="s">
        <v>19</v>
      </c>
      <c r="C26" s="51" t="s">
        <v>96</v>
      </c>
      <c r="D26" s="52">
        <f>[1]оборотка!M122</f>
        <v>100000</v>
      </c>
      <c r="E26" s="53">
        <v>100000</v>
      </c>
      <c r="F26" s="54"/>
      <c r="G26" s="10"/>
      <c r="H26" s="6"/>
    </row>
    <row r="27" spans="1:10" x14ac:dyDescent="0.2">
      <c r="B27" s="50" t="s">
        <v>20</v>
      </c>
      <c r="C27" s="51"/>
      <c r="D27" s="52">
        <f>[1]оборотка!M124</f>
        <v>25489506</v>
      </c>
      <c r="E27" s="53">
        <v>14946423</v>
      </c>
      <c r="F27" s="54"/>
      <c r="G27" s="10"/>
      <c r="H27" s="6"/>
    </row>
    <row r="28" spans="1:10" ht="15" x14ac:dyDescent="0.25">
      <c r="B28" s="42"/>
      <c r="C28" s="51"/>
      <c r="D28" s="62">
        <f>SUM(D25:D27)</f>
        <v>25589506</v>
      </c>
      <c r="E28" s="59">
        <v>15046423</v>
      </c>
      <c r="F28" s="60"/>
      <c r="G28" s="11"/>
      <c r="H28" s="12"/>
      <c r="I28" s="63"/>
    </row>
    <row r="29" spans="1:10" ht="15" x14ac:dyDescent="0.25">
      <c r="B29" s="42" t="s">
        <v>21</v>
      </c>
      <c r="C29" s="51"/>
      <c r="D29" s="52"/>
      <c r="E29" s="53"/>
      <c r="F29" s="54"/>
      <c r="G29" s="10"/>
      <c r="H29" s="6"/>
    </row>
    <row r="30" spans="1:10" x14ac:dyDescent="0.2">
      <c r="B30" s="50" t="s">
        <v>22</v>
      </c>
      <c r="C30" s="51" t="s">
        <v>97</v>
      </c>
      <c r="D30" s="52">
        <f>[1]оборотка!M117</f>
        <v>1736105</v>
      </c>
      <c r="E30" s="53">
        <v>1518205</v>
      </c>
      <c r="F30" s="54"/>
      <c r="G30" s="10"/>
      <c r="H30" s="6"/>
    </row>
    <row r="31" spans="1:10" ht="28.5" x14ac:dyDescent="0.2">
      <c r="B31" s="68" t="s">
        <v>23</v>
      </c>
      <c r="C31" s="51" t="s">
        <v>98</v>
      </c>
      <c r="D31" s="52">
        <f>[1]оборотка!H436</f>
        <v>889616</v>
      </c>
      <c r="E31" s="53">
        <v>688945</v>
      </c>
      <c r="F31" s="54"/>
      <c r="G31" s="10"/>
      <c r="H31" s="6"/>
    </row>
    <row r="32" spans="1:10" x14ac:dyDescent="0.2">
      <c r="B32" s="50" t="s">
        <v>24</v>
      </c>
      <c r="C32" s="51" t="s">
        <v>99</v>
      </c>
      <c r="D32" s="55">
        <f>[1]оборотка!I436</f>
        <v>638356</v>
      </c>
      <c r="E32" s="53">
        <v>693378</v>
      </c>
      <c r="F32" s="54"/>
      <c r="G32" s="10"/>
      <c r="H32" s="6"/>
    </row>
    <row r="33" spans="1:10" x14ac:dyDescent="0.2">
      <c r="B33" s="50"/>
      <c r="C33" s="51"/>
      <c r="D33" s="55"/>
      <c r="E33" s="53"/>
      <c r="F33" s="54"/>
      <c r="G33" s="10"/>
      <c r="H33" s="6"/>
    </row>
    <row r="34" spans="1:10" ht="15" x14ac:dyDescent="0.2">
      <c r="B34" s="50"/>
      <c r="C34" s="51"/>
      <c r="D34" s="64">
        <f>SUM(D29:D33)</f>
        <v>3264077</v>
      </c>
      <c r="E34" s="59">
        <v>2900528</v>
      </c>
      <c r="F34" s="60"/>
      <c r="G34" s="11"/>
      <c r="H34" s="12"/>
    </row>
    <row r="35" spans="1:10" ht="15" x14ac:dyDescent="0.25">
      <c r="B35" s="42" t="s">
        <v>25</v>
      </c>
      <c r="C35" s="51"/>
      <c r="D35" s="55"/>
      <c r="E35" s="53"/>
      <c r="F35" s="54"/>
      <c r="G35" s="10"/>
      <c r="H35" s="6"/>
    </row>
    <row r="36" spans="1:10" x14ac:dyDescent="0.2">
      <c r="B36" s="50"/>
      <c r="C36" s="51"/>
      <c r="D36" s="55"/>
      <c r="E36" s="53"/>
      <c r="F36" s="54"/>
      <c r="G36" s="10"/>
      <c r="H36" s="6"/>
    </row>
    <row r="37" spans="1:10" x14ac:dyDescent="0.2">
      <c r="B37" s="50" t="s">
        <v>26</v>
      </c>
      <c r="C37" s="51" t="s">
        <v>100</v>
      </c>
      <c r="D37" s="55">
        <f>[1]оборотка!M105</f>
        <v>254591</v>
      </c>
      <c r="E37" s="65">
        <v>269203</v>
      </c>
      <c r="F37" s="66"/>
      <c r="G37" s="10"/>
      <c r="H37" s="6"/>
      <c r="I37" s="67"/>
    </row>
    <row r="38" spans="1:10" x14ac:dyDescent="0.2">
      <c r="B38" s="50" t="s">
        <v>27</v>
      </c>
      <c r="C38" s="51" t="s">
        <v>101</v>
      </c>
      <c r="D38" s="55">
        <f>[1]оборотка!F373</f>
        <v>4357059</v>
      </c>
      <c r="E38" s="65">
        <v>2723458</v>
      </c>
      <c r="F38" s="66"/>
      <c r="G38" s="10"/>
      <c r="H38" s="6"/>
    </row>
    <row r="39" spans="1:10" x14ac:dyDescent="0.2">
      <c r="B39" s="50" t="s">
        <v>28</v>
      </c>
      <c r="C39" s="51" t="s">
        <v>101</v>
      </c>
      <c r="D39" s="55">
        <f>[1]оборотка!M90-[1]оборотка!M91</f>
        <v>2841947</v>
      </c>
      <c r="E39" s="65">
        <v>1727911</v>
      </c>
      <c r="F39" s="66"/>
      <c r="G39" s="10"/>
      <c r="H39" s="6"/>
    </row>
    <row r="40" spans="1:10" ht="28.5" x14ac:dyDescent="0.2">
      <c r="B40" s="68" t="s">
        <v>29</v>
      </c>
      <c r="C40" s="51" t="s">
        <v>102</v>
      </c>
      <c r="D40" s="55">
        <f>[1]оборотка!M88+[1]оборотка!M99+[1]оборотка!M104-[1]оборотка!M105+[1]оборотка!M114</f>
        <v>5059684</v>
      </c>
      <c r="E40" s="65">
        <v>11088322</v>
      </c>
      <c r="F40" s="66"/>
      <c r="G40" s="10"/>
      <c r="H40" s="6"/>
      <c r="I40" s="67"/>
    </row>
    <row r="41" spans="1:10" ht="15" x14ac:dyDescent="0.2">
      <c r="B41" s="50"/>
      <c r="C41" s="51"/>
      <c r="D41" s="69">
        <f>SUM(D37:D40)</f>
        <v>12513281</v>
      </c>
      <c r="E41" s="70">
        <v>15808894</v>
      </c>
      <c r="F41" s="71"/>
      <c r="G41" s="10"/>
      <c r="H41" s="6"/>
    </row>
    <row r="42" spans="1:10" s="48" customFormat="1" ht="15" x14ac:dyDescent="0.25">
      <c r="A42" s="33"/>
      <c r="B42" s="42" t="s">
        <v>30</v>
      </c>
      <c r="C42" s="43"/>
      <c r="D42" s="61">
        <f>D34+D41</f>
        <v>15777358</v>
      </c>
      <c r="E42" s="72">
        <v>18709422</v>
      </c>
      <c r="F42" s="73"/>
      <c r="G42" s="11"/>
      <c r="H42" s="12"/>
      <c r="I42" s="33"/>
      <c r="J42" s="33"/>
    </row>
    <row r="43" spans="1:10" ht="15" x14ac:dyDescent="0.25">
      <c r="B43" s="42" t="s">
        <v>31</v>
      </c>
      <c r="C43" s="51"/>
      <c r="D43" s="58">
        <f>D28+D42</f>
        <v>41366864</v>
      </c>
      <c r="E43" s="74">
        <v>33755845</v>
      </c>
      <c r="F43" s="75"/>
      <c r="G43" s="11"/>
      <c r="H43" s="12"/>
      <c r="I43" s="63">
        <f>D43-D23</f>
        <v>0</v>
      </c>
    </row>
    <row r="44" spans="1:10" ht="15" x14ac:dyDescent="0.25">
      <c r="B44" s="42" t="s">
        <v>32</v>
      </c>
      <c r="C44" s="42">
        <v>13</v>
      </c>
      <c r="D44" s="58">
        <f>((D28-D12)/10000)*1000</f>
        <v>2558347.5</v>
      </c>
      <c r="E44" s="74">
        <f>((E28-E12)/10000)*1000</f>
        <v>1504001.2999999998</v>
      </c>
      <c r="F44" s="75"/>
      <c r="G44" s="76"/>
      <c r="H44" s="77"/>
    </row>
    <row r="45" spans="1:10" x14ac:dyDescent="0.2">
      <c r="B45" s="78"/>
      <c r="C45" s="78"/>
      <c r="D45" s="78"/>
      <c r="E45" s="78"/>
      <c r="F45" s="78"/>
      <c r="G45" s="78"/>
      <c r="H45" s="79"/>
    </row>
    <row r="46" spans="1:10" x14ac:dyDescent="0.2">
      <c r="B46" s="78"/>
      <c r="C46" s="78"/>
      <c r="D46" s="80"/>
      <c r="E46" s="80"/>
      <c r="F46" s="80"/>
      <c r="G46" s="80"/>
      <c r="H46" s="81"/>
    </row>
    <row r="47" spans="1:10" x14ac:dyDescent="0.2">
      <c r="D47" s="67"/>
      <c r="E47" s="67"/>
      <c r="F47" s="67"/>
      <c r="G47" s="67"/>
      <c r="H47" s="82"/>
    </row>
    <row r="48" spans="1:10" s="32" customFormat="1" x14ac:dyDescent="0.2">
      <c r="F48" s="83"/>
      <c r="H48" s="34"/>
    </row>
    <row r="50" spans="6:9" s="32" customFormat="1" ht="15" x14ac:dyDescent="0.25">
      <c r="F50" s="41"/>
      <c r="G50" s="41"/>
      <c r="H50" s="47"/>
    </row>
    <row r="51" spans="6:9" s="32" customFormat="1" ht="15" x14ac:dyDescent="0.25">
      <c r="F51" s="41"/>
      <c r="G51" s="41"/>
      <c r="H51" s="47"/>
    </row>
    <row r="52" spans="6:9" s="32" customFormat="1" x14ac:dyDescent="0.2">
      <c r="F52" s="84"/>
      <c r="G52" s="84"/>
      <c r="H52" s="85"/>
    </row>
    <row r="53" spans="6:9" s="32" customFormat="1" x14ac:dyDescent="0.2">
      <c r="F53" s="84"/>
      <c r="G53" s="86"/>
      <c r="H53" s="85"/>
      <c r="I53" s="63"/>
    </row>
    <row r="54" spans="6:9" s="32" customFormat="1" ht="15" x14ac:dyDescent="0.25">
      <c r="F54" s="76"/>
      <c r="G54" s="87"/>
      <c r="H54" s="85"/>
    </row>
    <row r="55" spans="6:9" s="32" customFormat="1" x14ac:dyDescent="0.2">
      <c r="F55" s="84"/>
      <c r="G55" s="84"/>
      <c r="H55" s="85"/>
      <c r="I55" s="63"/>
    </row>
    <row r="56" spans="6:9" s="32" customFormat="1" x14ac:dyDescent="0.2">
      <c r="F56" s="84"/>
      <c r="G56" s="84"/>
      <c r="H56" s="85"/>
    </row>
    <row r="57" spans="6:9" s="32" customFormat="1" x14ac:dyDescent="0.2">
      <c r="F57" s="84"/>
      <c r="G57" s="84"/>
      <c r="H57" s="85"/>
      <c r="I57" s="63"/>
    </row>
    <row r="58" spans="6:9" s="32" customFormat="1" x14ac:dyDescent="0.2">
      <c r="F58" s="84"/>
      <c r="G58" s="84"/>
      <c r="H58" s="85"/>
    </row>
    <row r="59" spans="6:9" s="32" customFormat="1" x14ac:dyDescent="0.2">
      <c r="F59" s="84"/>
      <c r="G59" s="84"/>
      <c r="H59" s="85"/>
    </row>
    <row r="60" spans="6:9" s="32" customFormat="1" ht="45" customHeight="1" x14ac:dyDescent="0.2">
      <c r="F60" s="84"/>
      <c r="G60" s="84"/>
      <c r="H60" s="88"/>
      <c r="I60" s="63"/>
    </row>
    <row r="61" spans="6:9" s="32" customFormat="1" ht="15" x14ac:dyDescent="0.25">
      <c r="F61" s="76"/>
      <c r="G61" s="76"/>
      <c r="H61" s="85"/>
    </row>
    <row r="62" spans="6:9" s="32" customFormat="1" x14ac:dyDescent="0.2">
      <c r="F62" s="84"/>
      <c r="G62" s="84"/>
      <c r="H62" s="85"/>
    </row>
    <row r="63" spans="6:9" s="32" customFormat="1" ht="15" x14ac:dyDescent="0.25">
      <c r="F63" s="76"/>
      <c r="G63" s="76"/>
      <c r="H63" s="85"/>
    </row>
    <row r="64" spans="6:9" ht="15" x14ac:dyDescent="0.25">
      <c r="F64" s="76"/>
      <c r="G64" s="76"/>
      <c r="H64" s="85"/>
    </row>
    <row r="65" spans="2:9" x14ac:dyDescent="0.2">
      <c r="B65" s="35"/>
      <c r="C65" s="35"/>
      <c r="D65" s="35"/>
      <c r="E65" s="35"/>
      <c r="F65" s="84"/>
      <c r="G65" s="84"/>
      <c r="H65" s="85"/>
      <c r="I65" s="63"/>
    </row>
    <row r="66" spans="2:9" x14ac:dyDescent="0.2">
      <c r="F66" s="78"/>
      <c r="G66" s="78"/>
      <c r="H66" s="85"/>
    </row>
    <row r="67" spans="2:9" x14ac:dyDescent="0.2">
      <c r="F67" s="78"/>
    </row>
    <row r="72" spans="2:9" x14ac:dyDescent="0.2">
      <c r="F72" s="26"/>
    </row>
    <row r="73" spans="2:9" x14ac:dyDescent="0.2">
      <c r="F73" s="89"/>
      <c r="G73" s="89"/>
      <c r="H73" s="89"/>
    </row>
    <row r="74" spans="2:9" x14ac:dyDescent="0.2">
      <c r="F74" s="89"/>
      <c r="G74" s="89"/>
      <c r="H74" s="89"/>
    </row>
    <row r="75" spans="2:9" x14ac:dyDescent="0.2">
      <c r="F75" s="4"/>
      <c r="G75" s="4"/>
      <c r="H75" s="4"/>
    </row>
    <row r="76" spans="2:9" x14ac:dyDescent="0.2">
      <c r="F76" s="4"/>
      <c r="G76" s="4"/>
      <c r="H76" s="4"/>
    </row>
    <row r="77" spans="2:9" x14ac:dyDescent="0.2">
      <c r="F77" s="5"/>
      <c r="G77" s="5"/>
      <c r="H77" s="5"/>
    </row>
    <row r="78" spans="2:9" x14ac:dyDescent="0.2">
      <c r="F78" s="5"/>
      <c r="G78" s="5"/>
      <c r="H78" s="5"/>
    </row>
    <row r="79" spans="2:9" x14ac:dyDescent="0.2">
      <c r="F79" s="5"/>
      <c r="G79" s="5"/>
      <c r="H79" s="5"/>
    </row>
    <row r="80" spans="2:9" s="32" customFormat="1" x14ac:dyDescent="0.2">
      <c r="F80" s="6"/>
      <c r="G80" s="6"/>
      <c r="H80" s="6"/>
    </row>
    <row r="81" spans="6:9" s="32" customFormat="1" ht="15" x14ac:dyDescent="0.2">
      <c r="F81" s="6"/>
      <c r="G81" s="7"/>
      <c r="H81" s="7"/>
    </row>
    <row r="82" spans="6:9" s="32" customFormat="1" x14ac:dyDescent="0.2">
      <c r="F82" s="8"/>
      <c r="G82" s="9"/>
      <c r="H82" s="9"/>
    </row>
    <row r="83" spans="6:9" s="32" customFormat="1" x14ac:dyDescent="0.2">
      <c r="F83" s="10"/>
      <c r="G83" s="10"/>
      <c r="H83" s="6"/>
      <c r="I83" s="67"/>
    </row>
    <row r="84" spans="6:9" s="32" customFormat="1" ht="15" x14ac:dyDescent="0.2">
      <c r="F84" s="11"/>
      <c r="G84" s="11"/>
      <c r="H84" s="12"/>
    </row>
    <row r="85" spans="6:9" s="32" customFormat="1" ht="15" x14ac:dyDescent="0.2">
      <c r="F85" s="13"/>
      <c r="G85" s="13"/>
      <c r="H85" s="13"/>
    </row>
    <row r="86" spans="6:9" s="32" customFormat="1" x14ac:dyDescent="0.2">
      <c r="F86" s="9"/>
      <c r="G86" s="9"/>
      <c r="H86" s="9"/>
    </row>
    <row r="87" spans="6:9" s="32" customFormat="1" x14ac:dyDescent="0.2">
      <c r="F87" s="5"/>
      <c r="G87" s="5"/>
      <c r="H87" s="5"/>
    </row>
    <row r="88" spans="6:9" s="32" customFormat="1" x14ac:dyDescent="0.2">
      <c r="F88" s="9"/>
      <c r="G88" s="9"/>
      <c r="H88" s="9"/>
    </row>
    <row r="89" spans="6:9" s="32" customFormat="1" x14ac:dyDescent="0.2">
      <c r="F89" s="14"/>
      <c r="G89" s="14"/>
      <c r="H89" s="5"/>
    </row>
    <row r="90" spans="6:9" s="32" customFormat="1" x14ac:dyDescent="0.2">
      <c r="F90" s="14"/>
      <c r="G90" s="14"/>
      <c r="H90" s="5"/>
    </row>
    <row r="91" spans="6:9" s="32" customFormat="1" x14ac:dyDescent="0.2">
      <c r="F91" s="14"/>
      <c r="G91" s="14"/>
      <c r="H91" s="5"/>
    </row>
    <row r="92" spans="6:9" s="32" customFormat="1" x14ac:dyDescent="0.2">
      <c r="F92" s="14"/>
      <c r="G92" s="14"/>
      <c r="H92" s="5"/>
    </row>
    <row r="93" spans="6:9" s="32" customFormat="1" ht="15" x14ac:dyDescent="0.2">
      <c r="F93" s="11"/>
      <c r="G93" s="11"/>
      <c r="H93" s="12"/>
    </row>
    <row r="94" spans="6:9" s="32" customFormat="1" x14ac:dyDescent="0.2">
      <c r="F94" s="15"/>
      <c r="G94" s="15"/>
      <c r="H94" s="15"/>
    </row>
    <row r="95" spans="6:9" s="32" customFormat="1" x14ac:dyDescent="0.2">
      <c r="F95" s="15"/>
      <c r="G95" s="15"/>
      <c r="H95" s="15"/>
    </row>
    <row r="96" spans="6:9" s="32" customFormat="1" x14ac:dyDescent="0.2">
      <c r="F96" s="14"/>
      <c r="G96" s="15"/>
      <c r="H96" s="15"/>
    </row>
    <row r="97" spans="6:8" s="32" customFormat="1" x14ac:dyDescent="0.2">
      <c r="F97" s="9"/>
      <c r="G97" s="9"/>
      <c r="H97" s="9"/>
    </row>
    <row r="98" spans="6:8" s="32" customFormat="1" x14ac:dyDescent="0.2">
      <c r="F98" s="9"/>
      <c r="G98" s="9"/>
      <c r="H98" s="9"/>
    </row>
    <row r="99" spans="6:8" s="32" customFormat="1" ht="15" x14ac:dyDescent="0.2">
      <c r="F99" s="11"/>
      <c r="G99" s="11"/>
      <c r="H99" s="12"/>
    </row>
    <row r="100" spans="6:8" s="32" customFormat="1" x14ac:dyDescent="0.2">
      <c r="F100" s="14"/>
      <c r="G100" s="14"/>
      <c r="H100" s="5"/>
    </row>
    <row r="101" spans="6:8" s="32" customFormat="1" x14ac:dyDescent="0.2">
      <c r="F101" s="14"/>
      <c r="G101" s="14"/>
      <c r="H101" s="5"/>
    </row>
    <row r="102" spans="6:8" s="32" customFormat="1" ht="15" x14ac:dyDescent="0.2">
      <c r="F102" s="13"/>
      <c r="G102" s="13"/>
      <c r="H102" s="13"/>
    </row>
    <row r="103" spans="6:8" s="32" customFormat="1" ht="15" x14ac:dyDescent="0.2">
      <c r="F103" s="12"/>
      <c r="G103" s="12"/>
      <c r="H103" s="12"/>
    </row>
    <row r="104" spans="6:8" s="32" customFormat="1" x14ac:dyDescent="0.2">
      <c r="H104" s="34"/>
    </row>
    <row r="105" spans="6:8" s="32" customFormat="1" x14ac:dyDescent="0.2">
      <c r="F105" s="63"/>
      <c r="G105" s="63"/>
      <c r="H105" s="90"/>
    </row>
    <row r="106" spans="6:8" s="32" customFormat="1" ht="12" customHeight="1" x14ac:dyDescent="0.2">
      <c r="H106" s="34"/>
    </row>
    <row r="107" spans="6:8" s="32" customFormat="1" ht="12" customHeight="1" x14ac:dyDescent="0.2">
      <c r="H107" s="34"/>
    </row>
    <row r="111" spans="6:8" s="32" customFormat="1" x14ac:dyDescent="0.2"/>
    <row r="112" spans="6:8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33" spans="6:8" s="32" customFormat="1" x14ac:dyDescent="0.2"/>
    <row r="134" spans="6:8" s="32" customFormat="1" x14ac:dyDescent="0.2"/>
    <row r="135" spans="6:8" s="32" customFormat="1" x14ac:dyDescent="0.2">
      <c r="F135" s="92"/>
      <c r="H135" s="34"/>
    </row>
    <row r="136" spans="6:8" s="32" customFormat="1" x14ac:dyDescent="0.2">
      <c r="F136" s="92"/>
      <c r="H136" s="34"/>
    </row>
    <row r="137" spans="6:8" s="32" customFormat="1" x14ac:dyDescent="0.2">
      <c r="F137" s="92"/>
      <c r="H137" s="34"/>
    </row>
    <row r="138" spans="6:8" s="32" customFormat="1" x14ac:dyDescent="0.2">
      <c r="F138" s="92"/>
      <c r="H138" s="34"/>
    </row>
    <row r="140" spans="6:8" s="32" customFormat="1" x14ac:dyDescent="0.2">
      <c r="F140" s="93"/>
      <c r="H140" s="34"/>
    </row>
  </sheetData>
  <mergeCells count="9">
    <mergeCell ref="H7:H8"/>
    <mergeCell ref="F50:F51"/>
    <mergeCell ref="G50:G51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6" sqref="A26"/>
    </sheetView>
  </sheetViews>
  <sheetFormatPr defaultRowHeight="14.25" x14ac:dyDescent="0.2"/>
  <cols>
    <col min="1" max="1" width="47" style="35" customWidth="1"/>
    <col min="2" max="2" width="9.140625" style="35"/>
    <col min="3" max="3" width="22.42578125" style="35" customWidth="1"/>
    <col min="4" max="4" width="25.28515625" style="35" customWidth="1"/>
    <col min="5" max="16384" width="9.140625" style="35"/>
  </cols>
  <sheetData>
    <row r="1" spans="1:4" ht="15" x14ac:dyDescent="0.25">
      <c r="A1" s="33" t="s">
        <v>104</v>
      </c>
    </row>
    <row r="3" spans="1:4" ht="15" x14ac:dyDescent="0.25">
      <c r="A3" s="36" t="s">
        <v>103</v>
      </c>
      <c r="B3" s="32"/>
      <c r="C3" s="83"/>
      <c r="D3" s="83"/>
    </row>
    <row r="4" spans="1:4" x14ac:dyDescent="0.2">
      <c r="A4" s="32"/>
      <c r="B4" s="32"/>
      <c r="C4" s="32"/>
      <c r="D4" s="32"/>
    </row>
    <row r="5" spans="1:4" x14ac:dyDescent="0.2">
      <c r="A5" s="37"/>
      <c r="B5" s="38" t="s">
        <v>2</v>
      </c>
      <c r="C5" s="39" t="s">
        <v>48</v>
      </c>
      <c r="D5" s="38" t="s">
        <v>49</v>
      </c>
    </row>
    <row r="6" spans="1:4" x14ac:dyDescent="0.2">
      <c r="A6" s="37"/>
      <c r="B6" s="38"/>
      <c r="C6" s="39"/>
      <c r="D6" s="38"/>
    </row>
    <row r="7" spans="1:4" x14ac:dyDescent="0.2">
      <c r="A7" s="50" t="s">
        <v>33</v>
      </c>
      <c r="B7" s="51" t="s">
        <v>105</v>
      </c>
      <c r="C7" s="94">
        <f>[1]оборотка!H253</f>
        <v>34154881</v>
      </c>
      <c r="D7" s="94">
        <v>26917025</v>
      </c>
    </row>
    <row r="8" spans="1:4" x14ac:dyDescent="0.2">
      <c r="A8" s="50" t="s">
        <v>34</v>
      </c>
      <c r="B8" s="51" t="s">
        <v>106</v>
      </c>
      <c r="C8" s="94">
        <f>[1]оборотка!G261</f>
        <v>6380717</v>
      </c>
      <c r="D8" s="94">
        <v>5483363</v>
      </c>
    </row>
    <row r="9" spans="1:4" ht="15" x14ac:dyDescent="0.25">
      <c r="A9" s="42" t="s">
        <v>35</v>
      </c>
      <c r="B9" s="43"/>
      <c r="C9" s="58">
        <f>C7-C8</f>
        <v>27774164</v>
      </c>
      <c r="D9" s="58">
        <f>D7-D8</f>
        <v>21433662</v>
      </c>
    </row>
    <row r="10" spans="1:4" x14ac:dyDescent="0.2">
      <c r="A10" s="50" t="s">
        <v>36</v>
      </c>
      <c r="B10" s="51" t="s">
        <v>107</v>
      </c>
      <c r="C10" s="94">
        <f>[1]оборотка!G262</f>
        <v>9855070</v>
      </c>
      <c r="D10" s="94">
        <v>11366382</v>
      </c>
    </row>
    <row r="11" spans="1:4" x14ac:dyDescent="0.2">
      <c r="A11" s="50" t="s">
        <v>37</v>
      </c>
      <c r="B11" s="51" t="s">
        <v>108</v>
      </c>
      <c r="C11" s="94">
        <f>[1]оборотка!G263+[1]оборотка!G264</f>
        <v>673757</v>
      </c>
      <c r="D11" s="94">
        <v>697232</v>
      </c>
    </row>
    <row r="12" spans="1:4" x14ac:dyDescent="0.2">
      <c r="A12" s="50" t="s">
        <v>38</v>
      </c>
      <c r="B12" s="51"/>
      <c r="C12" s="94">
        <f>[1]оборотка!H254</f>
        <v>16323</v>
      </c>
      <c r="D12" s="94">
        <v>23600</v>
      </c>
    </row>
    <row r="13" spans="1:4" x14ac:dyDescent="0.2">
      <c r="A13" s="50" t="s">
        <v>39</v>
      </c>
      <c r="B13" s="51"/>
      <c r="C13" s="94">
        <f>[1]оборотка!G265+[1]оборотка!G266</f>
        <v>59041</v>
      </c>
      <c r="D13" s="94">
        <v>43382</v>
      </c>
    </row>
    <row r="14" spans="1:4" x14ac:dyDescent="0.2">
      <c r="A14" s="50" t="s">
        <v>40</v>
      </c>
      <c r="B14" s="51" t="s">
        <v>109</v>
      </c>
      <c r="C14" s="94">
        <f>[1]оборотка!H279</f>
        <v>-18035</v>
      </c>
      <c r="D14" s="94">
        <v>65256</v>
      </c>
    </row>
    <row r="15" spans="1:4" x14ac:dyDescent="0.2">
      <c r="A15" s="50" t="s">
        <v>41</v>
      </c>
      <c r="B15" s="51"/>
      <c r="C15" s="94">
        <f>[1]оборотка!H278</f>
        <v>-122421</v>
      </c>
      <c r="D15" s="94">
        <v>-40296</v>
      </c>
    </row>
    <row r="16" spans="1:4" ht="15" x14ac:dyDescent="0.25">
      <c r="A16" s="42" t="s">
        <v>42</v>
      </c>
      <c r="B16" s="43"/>
      <c r="C16" s="58">
        <f>C9-C10-C11+C12-C13+C14+C15</f>
        <v>17062163</v>
      </c>
      <c r="D16" s="58">
        <f>D9-D10-D11+D12-D13+D14+D15</f>
        <v>9375226</v>
      </c>
    </row>
    <row r="17" spans="1:4" x14ac:dyDescent="0.2">
      <c r="A17" s="50" t="s">
        <v>43</v>
      </c>
      <c r="B17" s="51" t="s">
        <v>97</v>
      </c>
      <c r="C17" s="94">
        <f>[1]оборотка!G272</f>
        <v>6519080</v>
      </c>
      <c r="D17" s="94">
        <v>2604030</v>
      </c>
    </row>
    <row r="18" spans="1:4" ht="15" x14ac:dyDescent="0.25">
      <c r="A18" s="42" t="s">
        <v>44</v>
      </c>
      <c r="B18" s="43"/>
      <c r="C18" s="58">
        <f>C16-C17</f>
        <v>10543083</v>
      </c>
      <c r="D18" s="58">
        <f>D16-D17</f>
        <v>6771196</v>
      </c>
    </row>
    <row r="19" spans="1:4" ht="15" x14ac:dyDescent="0.25">
      <c r="A19" s="42" t="s">
        <v>45</v>
      </c>
      <c r="B19" s="43"/>
      <c r="C19" s="58"/>
      <c r="D19" s="58"/>
    </row>
    <row r="20" spans="1:4" x14ac:dyDescent="0.2">
      <c r="A20" s="50" t="s">
        <v>46</v>
      </c>
      <c r="B20" s="51" t="s">
        <v>96</v>
      </c>
      <c r="C20" s="94">
        <f>ROUND(C18/10000,0)</f>
        <v>1054</v>
      </c>
      <c r="D20" s="94">
        <f>ROUND(D18/10000,0)</f>
        <v>677</v>
      </c>
    </row>
    <row r="21" spans="1:4" x14ac:dyDescent="0.2">
      <c r="A21" s="50"/>
      <c r="B21" s="51"/>
      <c r="C21" s="50"/>
      <c r="D21" s="50"/>
    </row>
    <row r="22" spans="1:4" x14ac:dyDescent="0.2">
      <c r="A22" s="32"/>
      <c r="B22" s="32"/>
      <c r="C22" s="32"/>
      <c r="D22" s="32"/>
    </row>
    <row r="23" spans="1:4" x14ac:dyDescent="0.2">
      <c r="A23" s="32"/>
      <c r="B23" s="32"/>
      <c r="C23" s="32"/>
      <c r="D23" s="32"/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20" sqref="L20"/>
    </sheetView>
  </sheetViews>
  <sheetFormatPr defaultRowHeight="12.75" x14ac:dyDescent="0.2"/>
  <cols>
    <col min="1" max="1" width="35" customWidth="1"/>
    <col min="3" max="3" width="14.140625" customWidth="1"/>
    <col min="4" max="4" width="18.42578125" customWidth="1"/>
    <col min="6" max="6" width="20.85546875" customWidth="1"/>
  </cols>
  <sheetData>
    <row r="1" spans="1:10" x14ac:dyDescent="0.2">
      <c r="A1" s="2" t="s">
        <v>0</v>
      </c>
      <c r="C1" s="1"/>
      <c r="D1" s="1"/>
      <c r="E1" s="1"/>
      <c r="F1" s="1"/>
      <c r="G1" s="1"/>
      <c r="H1" s="3"/>
      <c r="I1" s="1"/>
      <c r="J1" s="1"/>
    </row>
    <row r="2" spans="1:10" x14ac:dyDescent="0.2">
      <c r="A2" s="1"/>
      <c r="C2" s="1"/>
      <c r="D2" s="1"/>
      <c r="E2" s="1"/>
      <c r="F2" s="1"/>
      <c r="G2" s="1"/>
      <c r="H2" s="3"/>
      <c r="I2" s="1"/>
      <c r="J2" s="1"/>
    </row>
    <row r="3" spans="1:10" ht="14.25" x14ac:dyDescent="0.2">
      <c r="A3" s="120" t="s">
        <v>111</v>
      </c>
      <c r="C3" s="1"/>
      <c r="D3" s="1"/>
      <c r="E3" s="1"/>
      <c r="F3" s="1"/>
      <c r="G3" s="1"/>
      <c r="H3" s="3"/>
      <c r="I3" s="1"/>
      <c r="J3" s="1"/>
    </row>
    <row r="4" spans="1:10" ht="15.75" thickBot="1" x14ac:dyDescent="0.25">
      <c r="A4" s="16"/>
      <c r="B4" s="16"/>
      <c r="C4" s="16"/>
      <c r="D4" s="16"/>
      <c r="E4" s="16"/>
      <c r="F4" s="16"/>
      <c r="G4" s="32"/>
    </row>
    <row r="5" spans="1:10" ht="75.75" thickBot="1" x14ac:dyDescent="0.25">
      <c r="A5" s="17" t="s">
        <v>73</v>
      </c>
      <c r="B5" s="18" t="s">
        <v>74</v>
      </c>
      <c r="C5" s="18" t="s">
        <v>75</v>
      </c>
      <c r="D5" s="18" t="s">
        <v>76</v>
      </c>
      <c r="E5" s="18"/>
      <c r="F5" s="18" t="s">
        <v>77</v>
      </c>
      <c r="G5" s="32"/>
    </row>
    <row r="6" spans="1:10" ht="60" x14ac:dyDescent="0.2">
      <c r="A6" s="19" t="s">
        <v>78</v>
      </c>
      <c r="B6" s="20"/>
      <c r="C6" s="21">
        <f>[1]оборотка!D302</f>
        <v>100000</v>
      </c>
      <c r="D6" s="21">
        <f>[1]оборотка!D303</f>
        <v>21435059</v>
      </c>
      <c r="E6" s="21"/>
      <c r="F6" s="21">
        <f>C6++D6</f>
        <v>21535059</v>
      </c>
      <c r="G6" s="32"/>
    </row>
    <row r="7" spans="1:10" ht="15.75" thickBot="1" x14ac:dyDescent="0.25">
      <c r="A7" s="22"/>
      <c r="B7" s="18"/>
      <c r="C7" s="23"/>
      <c r="D7" s="24"/>
      <c r="E7" s="24"/>
      <c r="F7" s="24">
        <f>C7++D7</f>
        <v>0</v>
      </c>
      <c r="G7" s="32"/>
    </row>
    <row r="8" spans="1:10" ht="15" x14ac:dyDescent="0.2">
      <c r="A8" s="19"/>
      <c r="B8" s="20"/>
      <c r="C8" s="21"/>
      <c r="D8" s="21"/>
      <c r="E8" s="21"/>
      <c r="F8" s="21"/>
      <c r="G8" s="32"/>
    </row>
    <row r="9" spans="1:10" ht="28.5" x14ac:dyDescent="0.2">
      <c r="A9" s="99" t="s">
        <v>79</v>
      </c>
      <c r="B9" s="26">
        <v>13</v>
      </c>
      <c r="C9" s="27" t="s">
        <v>14</v>
      </c>
      <c r="D9" s="27">
        <f>ОСД!D18</f>
        <v>6771196</v>
      </c>
      <c r="E9" s="27"/>
      <c r="F9" s="27">
        <f>D9</f>
        <v>6771196</v>
      </c>
      <c r="G9" s="32"/>
    </row>
    <row r="10" spans="1:10" ht="14.25" x14ac:dyDescent="0.2">
      <c r="A10" s="25" t="s">
        <v>80</v>
      </c>
      <c r="B10" s="26"/>
      <c r="C10" s="27" t="s">
        <v>14</v>
      </c>
      <c r="D10" s="27">
        <v>-10967267</v>
      </c>
      <c r="E10" s="27"/>
      <c r="F10" s="27">
        <f>D10</f>
        <v>-10967267</v>
      </c>
      <c r="G10" s="32"/>
    </row>
    <row r="11" spans="1:10" ht="15.75" thickBot="1" x14ac:dyDescent="0.25">
      <c r="A11" s="19"/>
      <c r="B11" s="20"/>
      <c r="C11" s="21"/>
      <c r="D11" s="21"/>
      <c r="E11" s="21"/>
      <c r="F11" s="23"/>
      <c r="G11" s="32"/>
    </row>
    <row r="12" spans="1:10" ht="43.5" customHeight="1" thickBot="1" x14ac:dyDescent="0.25">
      <c r="A12" s="28" t="s">
        <v>81</v>
      </c>
      <c r="B12" s="29"/>
      <c r="C12" s="30">
        <f>SUM(C6:C11)</f>
        <v>100000</v>
      </c>
      <c r="D12" s="30">
        <f>SUM(D6:D11)</f>
        <v>17238988</v>
      </c>
      <c r="E12" s="30"/>
      <c r="F12" s="30">
        <f>SUM(F6:F11)</f>
        <v>17338988</v>
      </c>
      <c r="G12" s="32"/>
    </row>
    <row r="13" spans="1:10" ht="15" x14ac:dyDescent="0.2">
      <c r="A13" s="20"/>
      <c r="B13" s="20"/>
      <c r="C13" s="21"/>
      <c r="D13" s="21"/>
      <c r="E13" s="21"/>
      <c r="F13" s="21">
        <f>C13++D13</f>
        <v>0</v>
      </c>
      <c r="G13" s="32"/>
    </row>
    <row r="14" spans="1:10" ht="31.5" customHeight="1" x14ac:dyDescent="0.2">
      <c r="A14" s="19" t="s">
        <v>82</v>
      </c>
      <c r="B14" s="20"/>
      <c r="C14" s="21">
        <f>C12</f>
        <v>100000</v>
      </c>
      <c r="D14" s="21">
        <f>[1]оборотка!D291</f>
        <v>14946423</v>
      </c>
      <c r="E14" s="21"/>
      <c r="F14" s="21">
        <f>C14++D14</f>
        <v>15046423</v>
      </c>
      <c r="G14" s="32"/>
    </row>
    <row r="15" spans="1:10" ht="15.75" thickBot="1" x14ac:dyDescent="0.25">
      <c r="A15" s="22"/>
      <c r="B15" s="18"/>
      <c r="C15" s="23"/>
      <c r="D15" s="24">
        <v>0</v>
      </c>
      <c r="E15" s="24"/>
      <c r="F15" s="23">
        <f>C15++D15</f>
        <v>0</v>
      </c>
      <c r="G15" s="32"/>
    </row>
    <row r="16" spans="1:10" ht="15" x14ac:dyDescent="0.2">
      <c r="A16" s="19"/>
      <c r="B16" s="20"/>
      <c r="C16" s="21"/>
      <c r="D16" s="21"/>
      <c r="E16" s="21"/>
      <c r="F16" s="21"/>
      <c r="G16" s="32"/>
    </row>
    <row r="17" spans="1:7" ht="28.5" x14ac:dyDescent="0.2">
      <c r="A17" s="99" t="s">
        <v>79</v>
      </c>
      <c r="B17" s="31">
        <v>13</v>
      </c>
      <c r="C17" s="27">
        <v>0</v>
      </c>
      <c r="D17" s="27">
        <f>ОСД!C18</f>
        <v>10543083</v>
      </c>
      <c r="E17" s="27"/>
      <c r="F17" s="21">
        <f>C17++D17</f>
        <v>10543083</v>
      </c>
      <c r="G17" s="63"/>
    </row>
    <row r="18" spans="1:7" ht="15" x14ac:dyDescent="0.2">
      <c r="A18" s="25" t="s">
        <v>80</v>
      </c>
      <c r="B18" s="31"/>
      <c r="C18" s="27"/>
      <c r="D18" s="27">
        <f>-[1]оборотка!D319</f>
        <v>0</v>
      </c>
      <c r="E18" s="27"/>
      <c r="F18" s="21">
        <f>C18++D18</f>
        <v>0</v>
      </c>
      <c r="G18" s="32"/>
    </row>
    <row r="19" spans="1:7" ht="15.75" thickBot="1" x14ac:dyDescent="0.25">
      <c r="A19" s="19"/>
      <c r="B19" s="20"/>
      <c r="C19" s="21"/>
      <c r="D19" s="21"/>
      <c r="E19" s="21"/>
      <c r="F19" s="23"/>
      <c r="G19" s="32"/>
    </row>
    <row r="20" spans="1:7" ht="36" customHeight="1" thickBot="1" x14ac:dyDescent="0.25">
      <c r="A20" s="28" t="s">
        <v>83</v>
      </c>
      <c r="B20" s="29"/>
      <c r="C20" s="30">
        <f>SUM(C14:C19)</f>
        <v>100000</v>
      </c>
      <c r="D20" s="30">
        <f>SUM(D14:D19)</f>
        <v>25489506</v>
      </c>
      <c r="E20" s="30"/>
      <c r="F20" s="30">
        <f>SUM(F14:F19)</f>
        <v>25589506</v>
      </c>
      <c r="G20" s="32"/>
    </row>
    <row r="21" spans="1:7" ht="14.25" x14ac:dyDescent="0.2">
      <c r="A21" s="32"/>
      <c r="B21" s="32"/>
      <c r="C21" s="32"/>
      <c r="D21" s="32"/>
      <c r="E21" s="32"/>
      <c r="F21" s="32"/>
      <c r="G21" s="34"/>
    </row>
    <row r="22" spans="1:7" ht="14.25" x14ac:dyDescent="0.2">
      <c r="A22" s="32"/>
      <c r="B22" s="32"/>
      <c r="C22" s="32"/>
      <c r="D22" s="32"/>
      <c r="E22" s="32"/>
      <c r="F22" s="32"/>
      <c r="G22" s="34"/>
    </row>
    <row r="23" spans="1:7" ht="14.25" x14ac:dyDescent="0.2">
      <c r="A23" s="32"/>
      <c r="B23" s="32"/>
      <c r="C23" s="32"/>
      <c r="D23" s="32"/>
      <c r="E23" s="32"/>
      <c r="F23" s="32"/>
      <c r="G23" s="34"/>
    </row>
    <row r="24" spans="1:7" ht="14.25" x14ac:dyDescent="0.2">
      <c r="A24" s="32"/>
      <c r="B24" s="32"/>
      <c r="C24" s="32"/>
      <c r="D24" s="32"/>
      <c r="E24" s="32"/>
      <c r="F24" s="32"/>
      <c r="G24" s="34"/>
    </row>
    <row r="25" spans="1:7" ht="14.25" x14ac:dyDescent="0.2">
      <c r="A25" s="32"/>
      <c r="B25" s="32"/>
      <c r="C25" s="32"/>
      <c r="D25" s="32"/>
      <c r="E25" s="32"/>
      <c r="F25" s="32"/>
      <c r="G25" s="34"/>
    </row>
    <row r="26" spans="1:7" ht="14.25" x14ac:dyDescent="0.2">
      <c r="A26" s="32"/>
      <c r="B26" s="32"/>
      <c r="C26" s="32"/>
      <c r="D26" s="91"/>
      <c r="E26" s="92"/>
      <c r="F26" s="32"/>
      <c r="G26" s="34"/>
    </row>
    <row r="27" spans="1:7" ht="14.25" x14ac:dyDescent="0.2">
      <c r="A27" s="32"/>
      <c r="B27" s="32"/>
      <c r="C27" s="32"/>
      <c r="D27" s="32"/>
      <c r="E27" s="92"/>
      <c r="F27" s="32"/>
      <c r="G2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workbookViewId="0">
      <selection activeCell="D41" sqref="D41"/>
    </sheetView>
  </sheetViews>
  <sheetFormatPr defaultRowHeight="14.25" x14ac:dyDescent="0.2"/>
  <cols>
    <col min="1" max="1" width="9.140625" style="35"/>
    <col min="2" max="2" width="44" style="35" customWidth="1"/>
    <col min="3" max="3" width="8.42578125" style="35" customWidth="1"/>
    <col min="4" max="4" width="14.7109375" style="35" bestFit="1" customWidth="1"/>
    <col min="5" max="5" width="21.140625" style="35" customWidth="1"/>
    <col min="6" max="6" width="9.140625" style="35"/>
    <col min="7" max="7" width="14.5703125" style="35" bestFit="1" customWidth="1"/>
    <col min="8" max="16384" width="9.140625" style="35"/>
  </cols>
  <sheetData>
    <row r="1" spans="2:7" ht="15" x14ac:dyDescent="0.25">
      <c r="B1" s="48" t="s">
        <v>104</v>
      </c>
    </row>
    <row r="3" spans="2:7" ht="15" x14ac:dyDescent="0.25">
      <c r="B3" s="36" t="s">
        <v>110</v>
      </c>
      <c r="C3" s="32"/>
      <c r="D3" s="32"/>
      <c r="E3" s="32"/>
    </row>
    <row r="4" spans="2:7" ht="15" x14ac:dyDescent="0.25">
      <c r="B4" s="36"/>
      <c r="C4" s="32"/>
      <c r="D4" s="32"/>
      <c r="E4" s="32"/>
    </row>
    <row r="5" spans="2:7" x14ac:dyDescent="0.2">
      <c r="B5" s="32" t="s">
        <v>47</v>
      </c>
      <c r="C5" s="32"/>
      <c r="D5" s="26"/>
      <c r="E5" s="26"/>
    </row>
    <row r="6" spans="2:7" x14ac:dyDescent="0.2">
      <c r="B6" s="95"/>
      <c r="C6" s="38" t="s">
        <v>2</v>
      </c>
      <c r="D6" s="113" t="s">
        <v>48</v>
      </c>
      <c r="E6" s="114" t="s">
        <v>49</v>
      </c>
    </row>
    <row r="7" spans="2:7" x14ac:dyDescent="0.2">
      <c r="B7" s="96"/>
      <c r="C7" s="38"/>
      <c r="D7" s="115"/>
      <c r="E7" s="116"/>
    </row>
    <row r="8" spans="2:7" ht="15" x14ac:dyDescent="0.2">
      <c r="B8" s="97" t="s">
        <v>50</v>
      </c>
      <c r="C8" s="98"/>
      <c r="D8" s="99"/>
      <c r="E8" s="4"/>
    </row>
    <row r="9" spans="2:7" x14ac:dyDescent="0.2">
      <c r="B9" s="100"/>
      <c r="C9" s="98"/>
      <c r="D9" s="4"/>
      <c r="E9" s="4"/>
    </row>
    <row r="10" spans="2:7" x14ac:dyDescent="0.2">
      <c r="B10" s="100" t="s">
        <v>51</v>
      </c>
      <c r="C10" s="98"/>
      <c r="D10" s="5">
        <v>29414242</v>
      </c>
      <c r="E10" s="5">
        <v>23103282</v>
      </c>
    </row>
    <row r="11" spans="2:7" x14ac:dyDescent="0.2">
      <c r="B11" s="100" t="s">
        <v>52</v>
      </c>
      <c r="C11" s="98"/>
      <c r="D11" s="5">
        <v>-9498513</v>
      </c>
      <c r="E11" s="5">
        <v>-7218329</v>
      </c>
    </row>
    <row r="12" spans="2:7" ht="30" x14ac:dyDescent="0.2">
      <c r="B12" s="117" t="s">
        <v>53</v>
      </c>
      <c r="C12" s="118"/>
      <c r="D12" s="13">
        <f>SUM(D10:D11)</f>
        <v>19915729</v>
      </c>
      <c r="E12" s="13">
        <f>SUM(E10:E11)</f>
        <v>15884953</v>
      </c>
      <c r="G12" s="119"/>
    </row>
    <row r="13" spans="2:7" x14ac:dyDescent="0.2">
      <c r="B13" s="101" t="s">
        <v>54</v>
      </c>
      <c r="C13" s="102"/>
      <c r="D13" s="6">
        <v>9892</v>
      </c>
      <c r="E13" s="6">
        <v>39599</v>
      </c>
    </row>
    <row r="14" spans="2:7" x14ac:dyDescent="0.2">
      <c r="B14" s="101" t="s">
        <v>55</v>
      </c>
      <c r="C14" s="102"/>
      <c r="D14" s="6">
        <v>-4610024</v>
      </c>
      <c r="E14" s="6">
        <v>-6496901</v>
      </c>
    </row>
    <row r="15" spans="2:7" x14ac:dyDescent="0.2">
      <c r="B15" s="101" t="s">
        <v>56</v>
      </c>
      <c r="C15" s="102"/>
      <c r="D15" s="103">
        <v>-3392410</v>
      </c>
      <c r="E15" s="8">
        <v>-5073160</v>
      </c>
    </row>
    <row r="16" spans="2:7" x14ac:dyDescent="0.2">
      <c r="B16" s="101"/>
      <c r="C16" s="102"/>
      <c r="D16" s="10"/>
      <c r="E16" s="10"/>
    </row>
    <row r="17" spans="2:5" ht="45.75" thickBot="1" x14ac:dyDescent="0.25">
      <c r="B17" s="104" t="s">
        <v>57</v>
      </c>
      <c r="C17" s="105"/>
      <c r="D17" s="106">
        <f>SUM(D12:D16)</f>
        <v>11923187</v>
      </c>
      <c r="E17" s="106">
        <f>SUM(E12:E16)</f>
        <v>4354491</v>
      </c>
    </row>
    <row r="18" spans="2:5" ht="15" x14ac:dyDescent="0.2">
      <c r="B18" s="19" t="s">
        <v>58</v>
      </c>
      <c r="C18" s="97"/>
      <c r="D18" s="13"/>
      <c r="E18" s="13"/>
    </row>
    <row r="19" spans="2:5" x14ac:dyDescent="0.2">
      <c r="B19" s="100"/>
      <c r="C19" s="98"/>
      <c r="D19" s="9"/>
      <c r="E19" s="9"/>
    </row>
    <row r="20" spans="2:5" ht="28.5" x14ac:dyDescent="0.2">
      <c r="B20" s="100" t="s">
        <v>59</v>
      </c>
      <c r="C20" s="98"/>
      <c r="D20" s="5">
        <v>0</v>
      </c>
      <c r="E20" s="5">
        <v>0</v>
      </c>
    </row>
    <row r="21" spans="2:5" x14ac:dyDescent="0.2">
      <c r="B21" s="100"/>
      <c r="C21" s="98"/>
      <c r="D21" s="9"/>
      <c r="E21" s="9"/>
    </row>
    <row r="22" spans="2:5" ht="42.75" x14ac:dyDescent="0.2">
      <c r="B22" s="100" t="s">
        <v>60</v>
      </c>
      <c r="C22" s="98"/>
      <c r="D22" s="14">
        <v>-3697199</v>
      </c>
      <c r="E22" s="14">
        <f>-(310579+1669466)</f>
        <v>-1980045</v>
      </c>
    </row>
    <row r="23" spans="2:5" x14ac:dyDescent="0.2">
      <c r="B23" s="100"/>
      <c r="C23" s="98"/>
      <c r="D23" s="14"/>
      <c r="E23" s="14"/>
    </row>
    <row r="24" spans="2:5" x14ac:dyDescent="0.2">
      <c r="B24" s="100" t="s">
        <v>61</v>
      </c>
      <c r="C24" s="98"/>
      <c r="D24" s="14"/>
      <c r="E24" s="14">
        <v>5521725</v>
      </c>
    </row>
    <row r="25" spans="2:5" ht="29.25" thickBot="1" x14ac:dyDescent="0.25">
      <c r="B25" s="107" t="s">
        <v>62</v>
      </c>
      <c r="C25" s="105"/>
      <c r="D25" s="14"/>
      <c r="E25" s="14"/>
    </row>
    <row r="26" spans="2:5" ht="45.75" thickBot="1" x14ac:dyDescent="0.25">
      <c r="B26" s="104" t="s">
        <v>63</v>
      </c>
      <c r="C26" s="105"/>
      <c r="D26" s="108">
        <f>SUM(D20:D25)</f>
        <v>-3697199</v>
      </c>
      <c r="E26" s="108">
        <f>SUM(E20:E25)</f>
        <v>3541680</v>
      </c>
    </row>
    <row r="27" spans="2:5" ht="15" x14ac:dyDescent="0.2">
      <c r="B27" s="19" t="s">
        <v>64</v>
      </c>
      <c r="C27" s="20"/>
      <c r="D27" s="99"/>
      <c r="E27" s="15"/>
    </row>
    <row r="28" spans="2:5" ht="15" x14ac:dyDescent="0.2">
      <c r="B28" s="99"/>
      <c r="C28" s="20"/>
      <c r="D28" s="99"/>
      <c r="E28" s="15"/>
    </row>
    <row r="29" spans="2:5" x14ac:dyDescent="0.2">
      <c r="B29" s="99" t="s">
        <v>65</v>
      </c>
      <c r="C29" s="31">
        <v>13</v>
      </c>
      <c r="D29" s="14">
        <v>-6236549</v>
      </c>
      <c r="E29" s="14">
        <v>-9069352</v>
      </c>
    </row>
    <row r="30" spans="2:5" ht="28.5" x14ac:dyDescent="0.2">
      <c r="B30" s="100" t="s">
        <v>66</v>
      </c>
      <c r="C30" s="20"/>
      <c r="D30" s="14"/>
      <c r="E30" s="9"/>
    </row>
    <row r="31" spans="2:5" ht="29.25" thickBot="1" x14ac:dyDescent="0.25">
      <c r="B31" s="107" t="s">
        <v>67</v>
      </c>
      <c r="C31" s="105"/>
      <c r="D31" s="9"/>
      <c r="E31" s="9"/>
    </row>
    <row r="32" spans="2:5" ht="45.75" thickBot="1" x14ac:dyDescent="0.25">
      <c r="B32" s="109" t="s">
        <v>68</v>
      </c>
      <c r="C32" s="105"/>
      <c r="D32" s="108">
        <f>SUM(D29:D31)</f>
        <v>-6236549</v>
      </c>
      <c r="E32" s="108">
        <f>SUM(E29:E31)</f>
        <v>-9069352</v>
      </c>
    </row>
    <row r="33" spans="2:5" ht="28.5" x14ac:dyDescent="0.2">
      <c r="B33" s="99" t="s">
        <v>69</v>
      </c>
      <c r="C33" s="31"/>
      <c r="D33" s="14">
        <f>D17+D26+D32</f>
        <v>1989439</v>
      </c>
      <c r="E33" s="14">
        <f>E17+E26+E32</f>
        <v>-1173181</v>
      </c>
    </row>
    <row r="34" spans="2:5" ht="42.75" x14ac:dyDescent="0.2">
      <c r="B34" s="100" t="s">
        <v>70</v>
      </c>
      <c r="C34" s="98"/>
      <c r="D34" s="14">
        <v>284735</v>
      </c>
      <c r="E34" s="14">
        <v>48315</v>
      </c>
    </row>
    <row r="35" spans="2:5" ht="29.25" thickBot="1" x14ac:dyDescent="0.25">
      <c r="B35" s="99" t="s">
        <v>71</v>
      </c>
      <c r="C35" s="31">
        <v>12</v>
      </c>
      <c r="D35" s="13">
        <f>ОФП!E21</f>
        <v>1355880</v>
      </c>
      <c r="E35" s="13">
        <f>2686089</f>
        <v>2686089</v>
      </c>
    </row>
    <row r="36" spans="2:5" ht="30.75" thickBot="1" x14ac:dyDescent="0.25">
      <c r="B36" s="28" t="s">
        <v>72</v>
      </c>
      <c r="C36" s="110">
        <v>12</v>
      </c>
      <c r="D36" s="111">
        <f>D35+D33+D34</f>
        <v>3630054</v>
      </c>
      <c r="E36" s="111">
        <f>E35+E33+E34</f>
        <v>1561223</v>
      </c>
    </row>
    <row r="37" spans="2:5" x14ac:dyDescent="0.2">
      <c r="B37" s="112"/>
      <c r="C37" s="32"/>
      <c r="D37" s="32"/>
      <c r="E37" s="32"/>
    </row>
    <row r="38" spans="2:5" x14ac:dyDescent="0.2">
      <c r="B38" s="112"/>
      <c r="C38" s="32"/>
      <c r="D38" s="63"/>
      <c r="E38" s="63"/>
    </row>
    <row r="39" spans="2:5" x14ac:dyDescent="0.2">
      <c r="B39" s="112"/>
      <c r="C39" s="32"/>
      <c r="D39" s="32"/>
      <c r="E39" s="32"/>
    </row>
    <row r="40" spans="2:5" x14ac:dyDescent="0.2">
      <c r="B40" s="32"/>
      <c r="C40" s="32"/>
      <c r="D40" s="32"/>
      <c r="E40" s="32"/>
    </row>
    <row r="41" spans="2:5" x14ac:dyDescent="0.2">
      <c r="B41" s="32"/>
      <c r="C41" s="32"/>
      <c r="D41" s="32"/>
      <c r="E41" s="32"/>
    </row>
  </sheetData>
  <mergeCells count="4"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ОСД</vt:lpstr>
      <vt:lpstr>ОИК</vt:lpstr>
      <vt:lpstr>ДДС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2016-08-11T05:10:31Z</dcterms:created>
  <dcterms:modified xsi:type="dcterms:W3CDTF">2016-08-11T05:26:39Z</dcterms:modified>
</cp:coreProperties>
</file>