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75" windowWidth="27795" windowHeight="11565"/>
  </bookViews>
  <sheets>
    <sheet name="ОФП" sheetId="1" r:id="rId1"/>
    <sheet name="ОСД" sheetId="2" r:id="rId2"/>
    <sheet name="ОИК" sheetId="4" r:id="rId3"/>
    <sheet name="ОДДС" sheetId="3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ОДДС!$A$1:$H$41</definedName>
    <definedName name="_xlnm.Print_Area" localSheetId="2">ОИК!$A$1:$H$28</definedName>
    <definedName name="_xlnm.Print_Area" localSheetId="1">ОСД!$A$1:$H$26</definedName>
    <definedName name="_xlnm.Print_Area" localSheetId="0">ОФП!$A$1:$H$45</definedName>
  </definedNames>
  <calcPr calcId="145621" refMode="R1C1"/>
</workbook>
</file>

<file path=xl/calcChain.xml><?xml version="1.0" encoding="utf-8"?>
<calcChain xmlns="http://schemas.openxmlformats.org/spreadsheetml/2006/main">
  <c r="E23" i="4" l="1"/>
  <c r="E15" i="4"/>
  <c r="D37" i="3"/>
  <c r="E24" i="4"/>
  <c r="F24" i="4" s="1"/>
  <c r="F21" i="4"/>
  <c r="E20" i="4"/>
  <c r="F19" i="4"/>
  <c r="E16" i="4"/>
  <c r="F16" i="4" s="1"/>
  <c r="F13" i="4"/>
  <c r="E12" i="4"/>
  <c r="D12" i="4"/>
  <c r="F12" i="4" s="1"/>
  <c r="D34" i="3"/>
  <c r="E31" i="3"/>
  <c r="E34" i="3" s="1"/>
  <c r="E28" i="3"/>
  <c r="D28" i="3"/>
  <c r="E14" i="3"/>
  <c r="E19" i="3" s="1"/>
  <c r="D13" i="3"/>
  <c r="D14" i="3" s="1"/>
  <c r="D19" i="3" s="1"/>
  <c r="D36" i="3" l="1"/>
  <c r="D38" i="3" s="1"/>
  <c r="F15" i="4"/>
  <c r="F18" i="4" s="1"/>
  <c r="D18" i="4"/>
  <c r="D20" i="4" s="1"/>
  <c r="E36" i="3"/>
  <c r="E38" i="3" s="1"/>
  <c r="D26" i="4" l="1"/>
  <c r="F20" i="4"/>
  <c r="F26" i="4" s="1"/>
  <c r="E18" i="4"/>
  <c r="E26" i="4"/>
  <c r="F23" i="4"/>
  <c r="E20" i="2" l="1"/>
  <c r="D20" i="2"/>
  <c r="E18" i="2"/>
  <c r="D18" i="2"/>
  <c r="E17" i="2"/>
  <c r="D17" i="2"/>
  <c r="E16" i="2"/>
  <c r="D16" i="2"/>
  <c r="E15" i="2"/>
  <c r="D15" i="2"/>
  <c r="E14" i="2"/>
  <c r="D14" i="2"/>
  <c r="E13" i="2"/>
  <c r="D13" i="2"/>
  <c r="E11" i="2"/>
  <c r="D11" i="2"/>
  <c r="E10" i="2"/>
  <c r="D10" i="2"/>
  <c r="E42" i="1"/>
  <c r="D41" i="1"/>
  <c r="D40" i="1"/>
  <c r="D39" i="1" s="1"/>
  <c r="D38" i="1"/>
  <c r="E35" i="1"/>
  <c r="D33" i="1"/>
  <c r="D32" i="1"/>
  <c r="D31" i="1"/>
  <c r="D35" i="1" s="1"/>
  <c r="E29" i="1"/>
  <c r="E45" i="1" s="1"/>
  <c r="D28" i="1"/>
  <c r="D27" i="1"/>
  <c r="D29" i="1" s="1"/>
  <c r="E23" i="1"/>
  <c r="D22" i="1"/>
  <c r="D21" i="1"/>
  <c r="D20" i="1"/>
  <c r="D19" i="1"/>
  <c r="D18" i="1"/>
  <c r="E16" i="1"/>
  <c r="E24" i="1" s="1"/>
  <c r="D15" i="1"/>
  <c r="D14" i="1"/>
  <c r="D13" i="1"/>
  <c r="D12" i="1"/>
  <c r="D11" i="1"/>
  <c r="D16" i="1" s="1"/>
  <c r="D12" i="2" l="1"/>
  <c r="D19" i="2" s="1"/>
  <c r="D21" i="2" s="1"/>
  <c r="E12" i="2"/>
  <c r="E19" i="2" s="1"/>
  <c r="E21" i="2" s="1"/>
  <c r="E23" i="2" s="1"/>
  <c r="D42" i="1"/>
  <c r="D43" i="1" s="1"/>
  <c r="D44" i="1" s="1"/>
  <c r="H44" i="1" s="1"/>
  <c r="D23" i="1"/>
  <c r="D24" i="1" s="1"/>
  <c r="E43" i="1"/>
  <c r="E44" i="1" s="1"/>
  <c r="D23" i="2"/>
  <c r="D45" i="1"/>
</calcChain>
</file>

<file path=xl/sharedStrings.xml><?xml version="1.0" encoding="utf-8"?>
<sst xmlns="http://schemas.openxmlformats.org/spreadsheetml/2006/main" count="126" uniqueCount="113">
  <si>
    <t>АО Каспий Нефть</t>
  </si>
  <si>
    <t xml:space="preserve">В тысячах тенге </t>
  </si>
  <si>
    <t>примечание</t>
  </si>
  <si>
    <t>на конец отчетного периода</t>
  </si>
  <si>
    <t>на начало отчетного периода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</si>
  <si>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</si>
  <si>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</si>
  <si>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</si>
  <si>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</si>
  <si>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</si>
  <si>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</si>
  <si>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</si>
  <si>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</si>
  <si>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</si>
  <si>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</si>
  <si>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</si>
  <si>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</si>
  <si>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</si>
  <si>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</si>
  <si>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</si>
  <si>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</si>
  <si>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</si>
  <si>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</si>
  <si>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</si>
  <si>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</si>
  <si>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</si>
  <si>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</si>
  <si>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</si>
  <si>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</si>
  <si>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Прочие налоги к уплате</t>
  </si>
  <si>
    <t>Налог на прибыль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</si>
  <si>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</si>
  <si>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</si>
  <si>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</si>
  <si>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</si>
  <si>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за отчетный период</t>
  </si>
  <si>
    <t>за предыдущий период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</si>
  <si>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</si>
  <si>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</si>
  <si>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</si>
  <si>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</si>
  <si>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</si>
  <si>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</si>
  <si>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</si>
  <si>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</si>
  <si>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</si>
  <si>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</si>
  <si>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</si>
  <si>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</si>
  <si>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</si>
  <si>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</si>
  <si>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</si>
  <si>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</si>
  <si>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</si>
  <si>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</si>
  <si>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</si>
  <si>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</si>
  <si>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</si>
  <si>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</si>
  <si>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</si>
  <si>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</si>
  <si>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</si>
  <si>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</t>
  </si>
  <si>
    <t>Затраты на незавершенное строительство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</si>
  <si>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</si>
  <si>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</si>
  <si>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</si>
  <si>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</si>
  <si>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</si>
  <si>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</si>
  <si>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</si>
  <si>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</si>
  <si>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Влияние изменения курса иностранной валюты на денежные средства и их эквиваленты</t>
  </si>
  <si>
    <t>Чистое уменьшение  денежных средств и их эквивалентов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</si>
  <si>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</si>
  <si>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</si>
  <si>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</si>
  <si>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</si>
  <si>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</si>
  <si>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</si>
  <si>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</si>
  <si>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2014 года </t>
  </si>
  <si>
    <t xml:space="preserve">Прибыль и общий совокупный доход за период </t>
  </si>
  <si>
    <t>-</t>
  </si>
  <si>
    <t>Дивиденды объявленные</t>
  </si>
  <si>
    <t xml:space="preserve">На 30 сентября 2014 года </t>
  </si>
  <si>
    <t xml:space="preserve">На 1 января 2015 года </t>
  </si>
  <si>
    <t xml:space="preserve">На 30сентября  2015 года </t>
  </si>
  <si>
    <t>Отчет о финансовом положении по состоянию на 30.09.2015 года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</si>
  <si>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</si>
  <si>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</si>
  <si>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</si>
  <si>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</si>
  <si>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</si>
  <si>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</si>
  <si>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</si>
  <si>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</si>
  <si>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</si>
  <si>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13</t>
  </si>
  <si>
    <t>15</t>
  </si>
  <si>
    <t>16</t>
  </si>
  <si>
    <t>17</t>
  </si>
  <si>
    <t>18</t>
  </si>
  <si>
    <t>19</t>
  </si>
  <si>
    <t>20</t>
  </si>
  <si>
    <t>21</t>
  </si>
  <si>
    <t>Отчет о совокупном доходе по состоянию на 30.09.2015года</t>
  </si>
  <si>
    <t>22</t>
  </si>
  <si>
    <t>23</t>
  </si>
  <si>
    <t>24</t>
  </si>
  <si>
    <t>25</t>
  </si>
  <si>
    <t>Отчет о движении денежных средств по состоянию на 30.09.2015 года</t>
  </si>
  <si>
    <t>ОТЧЕТ ОБ ИЗМЕНЕНИЯХ В КАПИТАЛЕ по состоянию на 30.09.2015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</si>
</sst>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_-* #,##0.00_р_._-;\-* #,##0.00_р_._-;_-* &quot;-&quot;??_р_.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hadow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>
      <alignment horizontal="left"/>
    </xf>
    <xf numFmtId="0" fontId="2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5" fillId="0" borderId="0">
      <alignment horizontal="left"/>
    </xf>
    <xf numFmtId="0" fontId="2" fillId="0" borderId="0"/>
    <xf numFmtId="0" fontId="2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2" fillId="0" borderId="0"/>
    <xf numFmtId="0" fontId="19" fillId="0" borderId="0">
      <alignment horizontal="left"/>
    </xf>
    <xf numFmtId="0" fontId="20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5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0" xfId="0" applyNumberFormat="1" applyFont="1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5" fontId="3" fillId="0" borderId="1" xfId="1" applyFont="1" applyBorder="1"/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7" xfId="0" applyNumberForma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0" borderId="1" xfId="0" applyNumberFormat="1" applyFont="1" applyFill="1" applyBorder="1" applyAlignment="1">
      <alignment vertical="center"/>
    </xf>
    <xf numFmtId="165" fontId="0" fillId="0" borderId="0" xfId="0" applyNumberFormat="1" applyFill="1"/>
    <xf numFmtId="0" fontId="0" fillId="0" borderId="1" xfId="0" applyBorder="1" applyAlignment="1">
      <alignment wrapText="1"/>
    </xf>
    <xf numFmtId="164" fontId="0" fillId="0" borderId="1" xfId="1" applyNumberFormat="1" applyFont="1" applyFill="1" applyBorder="1" applyAlignment="1">
      <alignment vertical="center"/>
    </xf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1" xfId="1" applyNumberFormat="1" applyFont="1" applyBorder="1"/>
    <xf numFmtId="164" fontId="2" fillId="0" borderId="7" xfId="1" applyNumberFormat="1" applyFont="1" applyFill="1" applyBorder="1"/>
    <xf numFmtId="164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1" xfId="1" applyNumberFormat="1" applyFont="1" applyBorder="1"/>
    <xf numFmtId="164" fontId="0" fillId="0" borderId="4" xfId="1" applyNumberFormat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left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2" fillId="0" borderId="4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5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4" fontId="0" fillId="0" borderId="0" xfId="0" applyNumberFormat="1"/>
    <xf numFmtId="164" fontId="0" fillId="0" borderId="0" xfId="0" applyNumberFormat="1" applyFill="1" applyAlignment="1">
      <alignment wrapText="1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5" fillId="0" borderId="12" xfId="1" applyNumberFormat="1" applyFont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5/&#1060;&#1048;&#1053;&#1040;&#1053;&#1057;&#1054;&#1042;&#1040;&#1071;%20&#1054;&#1058;&#1063;&#1045;&#1058;&#1053;&#1054;&#1057;&#1058;&#1068;/3%20&#1082;&#1074;&#1072;&#1088;&#1090;&#1072;&#1083;/&#1058;&#1088;&#1072;&#1085;&#1089;&#1092;&#1086;&#1088;&#1084;&#1072;&#1094;&#1080;&#1086;&#1085;&#1085;&#1072;&#1103;%20&#1090;&#1072;&#1073;&#1083;&#1080;&#1094;&#1072;%20&#1080;%20&#1060;&#1080;&#1085;&#1072;&#1085;&#1089;&#1086;&#1074;&#1072;&#1103;%20&#1086;&#1090;&#1095;&#1077;&#1090;&#1085;&#1086;&#1089;&#1090;&#1100;%20%20&#1040;&#1054;%20&#1050;&#1072;&#1089;&#1087;&#1080;&#1081;%20&#1085;&#1077;&#1092;&#1090;&#1100;%209%20&#1084;&#1077;&#1089;.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 по мсфо (3)"/>
      <sheetName val="ТТ"/>
      <sheetName val="формы по мсфо (2)"/>
      <sheetName val="оборотка"/>
      <sheetName val="формы по мсфо"/>
      <sheetName val="раскрытия (делойт)"/>
      <sheetName val="раскрытия"/>
      <sheetName val="ос 9 мес2014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4"/>
      <sheetName val="Лист5"/>
      <sheetName val="Лист6"/>
    </sheetNames>
    <sheetDataSet>
      <sheetData sheetId="0"/>
      <sheetData sheetId="1"/>
      <sheetData sheetId="2"/>
      <sheetData sheetId="3">
        <row r="11">
          <cell r="L11">
            <v>673202</v>
          </cell>
        </row>
        <row r="24">
          <cell r="L24">
            <v>8826980</v>
          </cell>
        </row>
        <row r="27">
          <cell r="L27">
            <v>13331</v>
          </cell>
        </row>
        <row r="30">
          <cell r="L30">
            <v>0</v>
          </cell>
        </row>
        <row r="32">
          <cell r="L32">
            <v>1044199</v>
          </cell>
        </row>
        <row r="41">
          <cell r="L41">
            <v>138137</v>
          </cell>
        </row>
        <row r="46">
          <cell r="L46">
            <v>1461868</v>
          </cell>
        </row>
        <row r="59">
          <cell r="L59">
            <v>132104</v>
          </cell>
        </row>
        <row r="60">
          <cell r="L60">
            <v>0</v>
          </cell>
        </row>
        <row r="62">
          <cell r="L62">
            <v>36335</v>
          </cell>
        </row>
        <row r="64">
          <cell r="L64">
            <v>1430</v>
          </cell>
        </row>
        <row r="65">
          <cell r="L65">
            <v>20598387</v>
          </cell>
        </row>
        <row r="76">
          <cell r="L76">
            <v>2086980</v>
          </cell>
        </row>
        <row r="81">
          <cell r="L81">
            <v>6600</v>
          </cell>
        </row>
        <row r="88">
          <cell r="L88">
            <v>111628</v>
          </cell>
        </row>
        <row r="89">
          <cell r="L89">
            <v>1972383</v>
          </cell>
        </row>
        <row r="92">
          <cell r="M92">
            <v>9568860</v>
          </cell>
        </row>
        <row r="94">
          <cell r="M94">
            <v>4864993</v>
          </cell>
        </row>
        <row r="95">
          <cell r="M95">
            <v>2286585</v>
          </cell>
        </row>
        <row r="103">
          <cell r="M103">
            <v>23706</v>
          </cell>
        </row>
        <row r="108">
          <cell r="M108">
            <v>522664</v>
          </cell>
        </row>
        <row r="109">
          <cell r="M109">
            <v>301438</v>
          </cell>
        </row>
        <row r="118">
          <cell r="M118">
            <v>62141</v>
          </cell>
        </row>
        <row r="121">
          <cell r="M121">
            <v>5543</v>
          </cell>
        </row>
        <row r="123">
          <cell r="M123">
            <v>1523264</v>
          </cell>
        </row>
        <row r="127">
          <cell r="M127">
            <v>100000</v>
          </cell>
        </row>
        <row r="130">
          <cell r="M130">
            <v>19155327</v>
          </cell>
        </row>
        <row r="251">
          <cell r="H251">
            <v>0</v>
          </cell>
        </row>
        <row r="265">
          <cell r="H265">
            <v>69610461</v>
          </cell>
        </row>
        <row r="266">
          <cell r="H266">
            <v>239355</v>
          </cell>
        </row>
        <row r="272">
          <cell r="G272">
            <v>9009435</v>
          </cell>
        </row>
        <row r="273">
          <cell r="G273">
            <v>24724940</v>
          </cell>
        </row>
        <row r="274">
          <cell r="G274">
            <v>955972</v>
          </cell>
        </row>
        <row r="275">
          <cell r="G275">
            <v>72490</v>
          </cell>
        </row>
        <row r="276">
          <cell r="G276">
            <v>1581</v>
          </cell>
        </row>
        <row r="277">
          <cell r="G277">
            <v>44049</v>
          </cell>
        </row>
        <row r="282">
          <cell r="G282">
            <v>13452252</v>
          </cell>
        </row>
        <row r="294">
          <cell r="H294">
            <v>-41144</v>
          </cell>
        </row>
        <row r="295">
          <cell r="H295">
            <v>1247551</v>
          </cell>
        </row>
        <row r="300">
          <cell r="H300">
            <v>40138632</v>
          </cell>
        </row>
        <row r="301">
          <cell r="H301">
            <v>33012</v>
          </cell>
        </row>
        <row r="307">
          <cell r="G307">
            <v>8120590</v>
          </cell>
        </row>
        <row r="308">
          <cell r="G308">
            <v>15974463</v>
          </cell>
        </row>
        <row r="309">
          <cell r="G309">
            <v>959842</v>
          </cell>
        </row>
        <row r="310">
          <cell r="G310">
            <v>91522</v>
          </cell>
        </row>
        <row r="311">
          <cell r="G311">
            <v>4197</v>
          </cell>
        </row>
        <row r="312">
          <cell r="G312">
            <v>63130</v>
          </cell>
        </row>
        <row r="317">
          <cell r="G317">
            <v>5396405</v>
          </cell>
        </row>
        <row r="325">
          <cell r="H325">
            <v>631436</v>
          </cell>
        </row>
        <row r="326">
          <cell r="H326">
            <v>-1505396</v>
          </cell>
        </row>
        <row r="338">
          <cell r="D338">
            <v>21435059</v>
          </cell>
        </row>
        <row r="349">
          <cell r="D349">
            <v>100000</v>
          </cell>
        </row>
        <row r="350">
          <cell r="D350">
            <v>17098739</v>
          </cell>
        </row>
        <row r="366">
          <cell r="D366">
            <v>10967267</v>
          </cell>
          <cell r="I366">
            <v>10610985</v>
          </cell>
        </row>
        <row r="483">
          <cell r="H483">
            <v>725746</v>
          </cell>
          <cell r="I483">
            <v>551321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5"/>
  <sheetViews>
    <sheetView tabSelected="1" zoomScaleNormal="100" workbookViewId="0">
      <selection activeCell="F49" sqref="F49"/>
    </sheetView>
  </sheetViews>
  <sheetFormatPr defaultRowHeight="12.75" x14ac:dyDescent="0.2"/>
  <cols>
    <col min="2" max="2" width="53.7109375" bestFit="1" customWidth="1"/>
    <col min="3" max="3" width="10.5703125" customWidth="1"/>
    <col min="4" max="4" width="21.42578125" customWidth="1"/>
    <col min="5" max="5" width="24.42578125" style="2" customWidth="1"/>
    <col min="6" max="6" width="15" style="2" customWidth="1"/>
    <col min="7" max="7" width="20.5703125" style="3" customWidth="1"/>
    <col min="8" max="8" width="19.85546875" style="2" customWidth="1"/>
  </cols>
  <sheetData>
    <row r="3" spans="2:8" x14ac:dyDescent="0.2">
      <c r="B3" s="1" t="s">
        <v>0</v>
      </c>
    </row>
    <row r="5" spans="2:8" x14ac:dyDescent="0.2">
      <c r="B5" s="4" t="s">
        <v>88</v>
      </c>
    </row>
    <row r="6" spans="2:8" x14ac:dyDescent="0.2">
      <c r="B6" t="s">
        <v>1</v>
      </c>
    </row>
    <row r="7" spans="2:8" x14ac:dyDescent="0.2">
      <c r="B7" s="5"/>
      <c r="C7" s="132" t="s">
        <v>2</v>
      </c>
      <c r="D7" s="6" t="s">
        <v>3</v>
      </c>
      <c r="E7" s="7" t="s">
        <v>4</v>
      </c>
      <c r="F7" s="8"/>
      <c r="G7" s="9"/>
      <c r="H7" s="10"/>
    </row>
    <row r="8" spans="2:8" x14ac:dyDescent="0.2">
      <c r="B8" s="5"/>
      <c r="C8" s="133"/>
      <c r="D8" s="11"/>
      <c r="E8" s="12"/>
      <c r="F8" s="8"/>
      <c r="G8" s="9"/>
      <c r="H8" s="10"/>
    </row>
    <row r="9" spans="2:8" s="1" customFormat="1" x14ac:dyDescent="0.2">
      <c r="B9" s="13" t="s">
        <v>5</v>
      </c>
      <c r="C9" s="14"/>
      <c r="D9" s="13"/>
      <c r="E9" s="15"/>
      <c r="F9" s="16"/>
      <c r="G9" s="17"/>
      <c r="H9" s="10"/>
    </row>
    <row r="10" spans="2:8" s="1" customFormat="1" x14ac:dyDescent="0.2">
      <c r="B10" s="13" t="s">
        <v>6</v>
      </c>
      <c r="C10" s="14"/>
      <c r="D10" s="18"/>
      <c r="E10" s="15"/>
      <c r="F10" s="16"/>
      <c r="G10" s="19"/>
      <c r="H10" s="19"/>
    </row>
    <row r="11" spans="2:8" x14ac:dyDescent="0.2">
      <c r="B11" s="20" t="s">
        <v>7</v>
      </c>
      <c r="C11" s="21" t="s">
        <v>89</v>
      </c>
      <c r="D11" s="22">
        <f>[1]оборотка!L65+[1]оборотка!L76</f>
        <v>22685367</v>
      </c>
      <c r="E11" s="23">
        <v>20903559</v>
      </c>
      <c r="F11" s="24"/>
      <c r="G11" s="25"/>
    </row>
    <row r="12" spans="2:8" x14ac:dyDescent="0.2">
      <c r="B12" s="20" t="s">
        <v>8</v>
      </c>
      <c r="C12" s="21" t="s">
        <v>90</v>
      </c>
      <c r="D12" s="22">
        <f>[1]оборотка!L81</f>
        <v>6600</v>
      </c>
      <c r="E12" s="23">
        <v>6443</v>
      </c>
      <c r="F12" s="24"/>
      <c r="G12" s="25"/>
    </row>
    <row r="13" spans="2:8" x14ac:dyDescent="0.2">
      <c r="B13" s="20" t="s">
        <v>9</v>
      </c>
      <c r="C13" s="21" t="s">
        <v>91</v>
      </c>
      <c r="D13" s="26">
        <f>[1]оборотка!L89</f>
        <v>1972383</v>
      </c>
      <c r="E13" s="23">
        <v>2803326</v>
      </c>
      <c r="F13" s="24"/>
      <c r="G13" s="25"/>
    </row>
    <row r="14" spans="2:8" x14ac:dyDescent="0.2">
      <c r="B14" s="20" t="s">
        <v>10</v>
      </c>
      <c r="C14" s="21" t="s">
        <v>92</v>
      </c>
      <c r="D14" s="26">
        <f>[1]оборотка!L88+[1]оборотка!L64+[1]оборотка!H251</f>
        <v>113058</v>
      </c>
      <c r="E14" s="23">
        <v>152008</v>
      </c>
      <c r="F14" s="24"/>
      <c r="G14" s="25"/>
    </row>
    <row r="15" spans="2:8" x14ac:dyDescent="0.2">
      <c r="B15" s="20" t="s">
        <v>11</v>
      </c>
      <c r="C15" s="21" t="s">
        <v>93</v>
      </c>
      <c r="D15" s="22">
        <f>[1]оборотка!L59+[1]оборотка!L62</f>
        <v>168439</v>
      </c>
      <c r="E15" s="23">
        <v>161834</v>
      </c>
      <c r="F15" s="24"/>
      <c r="G15" s="25"/>
    </row>
    <row r="16" spans="2:8" x14ac:dyDescent="0.2">
      <c r="B16" s="27"/>
      <c r="C16" s="28"/>
      <c r="D16" s="29">
        <f>SUM(D11:D15)</f>
        <v>24945847</v>
      </c>
      <c r="E16" s="30">
        <f>SUM(E11:E15)</f>
        <v>24027170</v>
      </c>
      <c r="F16" s="31"/>
      <c r="G16" s="32"/>
    </row>
    <row r="17" spans="2:8" x14ac:dyDescent="0.2">
      <c r="B17" s="13" t="s">
        <v>12</v>
      </c>
      <c r="C17" s="21"/>
      <c r="D17" s="22"/>
      <c r="E17" s="33"/>
      <c r="F17" s="24"/>
      <c r="G17" s="25"/>
    </row>
    <row r="18" spans="2:8" x14ac:dyDescent="0.2">
      <c r="B18" s="20" t="s">
        <v>13</v>
      </c>
      <c r="C18" s="21" t="s">
        <v>94</v>
      </c>
      <c r="D18" s="22">
        <f>[1]оборотка!L32+1</f>
        <v>1044200</v>
      </c>
      <c r="E18" s="23">
        <v>1886209</v>
      </c>
      <c r="F18" s="24"/>
      <c r="G18" s="25"/>
    </row>
    <row r="19" spans="2:8" x14ac:dyDescent="0.2">
      <c r="B19" s="20" t="s">
        <v>14</v>
      </c>
      <c r="C19" s="21" t="s">
        <v>95</v>
      </c>
      <c r="D19" s="22">
        <f>[1]оборотка!L24</f>
        <v>8826980</v>
      </c>
      <c r="E19" s="23">
        <v>2334096</v>
      </c>
      <c r="F19" s="24"/>
      <c r="G19" s="25"/>
    </row>
    <row r="20" spans="2:8" x14ac:dyDescent="0.2">
      <c r="B20" s="20" t="s">
        <v>15</v>
      </c>
      <c r="C20" s="21" t="s">
        <v>96</v>
      </c>
      <c r="D20" s="22">
        <f>[1]оборотка!L27+[1]оборотка!L30+[1]оборотка!L41+[1]оборотка!L46-[1]оборотка!H251+1</f>
        <v>1613337</v>
      </c>
      <c r="E20" s="23">
        <v>4783243</v>
      </c>
      <c r="F20" s="24"/>
      <c r="G20" s="25"/>
    </row>
    <row r="21" spans="2:8" x14ac:dyDescent="0.2">
      <c r="B21" s="20" t="s">
        <v>16</v>
      </c>
      <c r="C21" s="21" t="s">
        <v>97</v>
      </c>
      <c r="D21" s="34">
        <f>[1]оборотка!L60</f>
        <v>0</v>
      </c>
      <c r="E21" s="23">
        <v>5470500</v>
      </c>
      <c r="F21" s="24"/>
      <c r="G21" s="25"/>
    </row>
    <row r="22" spans="2:8" x14ac:dyDescent="0.2">
      <c r="B22" s="20" t="s">
        <v>17</v>
      </c>
      <c r="C22" s="21" t="s">
        <v>98</v>
      </c>
      <c r="D22" s="22">
        <f>[1]оборотка!L11</f>
        <v>673202</v>
      </c>
      <c r="E22" s="23">
        <v>2686089</v>
      </c>
      <c r="F22" s="24"/>
      <c r="G22" s="25"/>
    </row>
    <row r="23" spans="2:8" x14ac:dyDescent="0.2">
      <c r="B23" s="20"/>
      <c r="C23" s="21"/>
      <c r="D23" s="30">
        <f>SUM(D18:D22)</f>
        <v>12157719</v>
      </c>
      <c r="E23" s="30">
        <f>SUM(E18:E22)</f>
        <v>17160137</v>
      </c>
      <c r="F23" s="31"/>
      <c r="G23" s="32"/>
    </row>
    <row r="24" spans="2:8" s="1" customFormat="1" x14ac:dyDescent="0.2">
      <c r="B24" s="13" t="s">
        <v>18</v>
      </c>
      <c r="C24" s="14"/>
      <c r="D24" s="35">
        <f>D23+D16</f>
        <v>37103566</v>
      </c>
      <c r="E24" s="30">
        <f>E23+E16</f>
        <v>41187307</v>
      </c>
      <c r="F24" s="31"/>
      <c r="G24" s="32"/>
      <c r="H24" s="10"/>
    </row>
    <row r="25" spans="2:8" x14ac:dyDescent="0.2">
      <c r="B25" s="13" t="s">
        <v>19</v>
      </c>
      <c r="C25" s="21"/>
      <c r="D25" s="22"/>
      <c r="E25" s="33"/>
      <c r="F25" s="24"/>
      <c r="G25" s="25"/>
    </row>
    <row r="26" spans="2:8" x14ac:dyDescent="0.2">
      <c r="B26" s="13" t="s">
        <v>20</v>
      </c>
      <c r="C26" s="21"/>
      <c r="D26" s="22"/>
      <c r="E26" s="33"/>
      <c r="F26" s="24"/>
      <c r="G26" s="25"/>
    </row>
    <row r="27" spans="2:8" x14ac:dyDescent="0.2">
      <c r="B27" s="20" t="s">
        <v>21</v>
      </c>
      <c r="C27" s="21" t="s">
        <v>99</v>
      </c>
      <c r="D27" s="22">
        <f>[1]оборотка!M127</f>
        <v>100000</v>
      </c>
      <c r="E27" s="23">
        <v>100000</v>
      </c>
      <c r="F27" s="24"/>
      <c r="G27" s="25"/>
    </row>
    <row r="28" spans="2:8" x14ac:dyDescent="0.2">
      <c r="B28" s="20" t="s">
        <v>22</v>
      </c>
      <c r="C28" s="21"/>
      <c r="D28" s="22">
        <f>[1]оборотка!M130</f>
        <v>19155327</v>
      </c>
      <c r="E28" s="23">
        <v>21435059</v>
      </c>
      <c r="F28" s="24"/>
      <c r="G28" s="25"/>
    </row>
    <row r="29" spans="2:8" x14ac:dyDescent="0.2">
      <c r="B29" s="13"/>
      <c r="C29" s="21"/>
      <c r="D29" s="36">
        <f>SUM(D26:D28)</f>
        <v>19255327</v>
      </c>
      <c r="E29" s="30">
        <f>SUM(E26:E28)</f>
        <v>21535059</v>
      </c>
      <c r="F29" s="31"/>
      <c r="G29" s="32"/>
      <c r="H29" s="37"/>
    </row>
    <row r="30" spans="2:8" x14ac:dyDescent="0.2">
      <c r="B30" s="13" t="s">
        <v>23</v>
      </c>
      <c r="C30" s="21"/>
      <c r="D30" s="22"/>
      <c r="E30" s="33"/>
      <c r="F30" s="24"/>
      <c r="G30" s="25"/>
    </row>
    <row r="31" spans="2:8" x14ac:dyDescent="0.2">
      <c r="B31" s="20" t="s">
        <v>24</v>
      </c>
      <c r="C31" s="21" t="s">
        <v>100</v>
      </c>
      <c r="D31" s="22">
        <f>[1]оборотка!M123</f>
        <v>1523264</v>
      </c>
      <c r="E31" s="23">
        <v>1667243</v>
      </c>
      <c r="F31" s="24"/>
      <c r="G31" s="25"/>
    </row>
    <row r="32" spans="2:8" x14ac:dyDescent="0.2">
      <c r="B32" s="20" t="s">
        <v>25</v>
      </c>
      <c r="C32" s="21" t="s">
        <v>101</v>
      </c>
      <c r="D32" s="22">
        <f>[1]оборотка!H483</f>
        <v>725746</v>
      </c>
      <c r="E32" s="23">
        <v>642345</v>
      </c>
      <c r="F32" s="24"/>
      <c r="G32" s="25"/>
    </row>
    <row r="33" spans="2:8" x14ac:dyDescent="0.2">
      <c r="B33" s="20" t="s">
        <v>26</v>
      </c>
      <c r="C33" s="21" t="s">
        <v>102</v>
      </c>
      <c r="D33" s="26">
        <f>[1]оборотка!I483</f>
        <v>551321</v>
      </c>
      <c r="E33" s="23">
        <v>409167</v>
      </c>
      <c r="F33" s="24"/>
      <c r="G33" s="25"/>
    </row>
    <row r="34" spans="2:8" x14ac:dyDescent="0.2">
      <c r="B34" s="20"/>
      <c r="C34" s="21"/>
      <c r="D34" s="26"/>
      <c r="E34" s="33"/>
      <c r="F34" s="24"/>
      <c r="G34" s="25"/>
    </row>
    <row r="35" spans="2:8" x14ac:dyDescent="0.2">
      <c r="B35" s="20"/>
      <c r="C35" s="21"/>
      <c r="D35" s="38">
        <f>SUM(D30:D34)</f>
        <v>2800331</v>
      </c>
      <c r="E35" s="30">
        <f>SUM(E30:E34)</f>
        <v>2718755</v>
      </c>
      <c r="F35" s="31"/>
      <c r="G35" s="32"/>
    </row>
    <row r="36" spans="2:8" x14ac:dyDescent="0.2">
      <c r="B36" s="13" t="s">
        <v>27</v>
      </c>
      <c r="C36" s="21"/>
      <c r="D36" s="26"/>
      <c r="E36" s="33"/>
      <c r="F36" s="24"/>
      <c r="G36" s="25"/>
    </row>
    <row r="37" spans="2:8" x14ac:dyDescent="0.2">
      <c r="B37" s="20"/>
      <c r="C37" s="21"/>
      <c r="D37" s="26"/>
      <c r="E37" s="33"/>
      <c r="F37" s="24"/>
      <c r="G37" s="25"/>
    </row>
    <row r="38" spans="2:8" x14ac:dyDescent="0.2">
      <c r="B38" s="20" t="s">
        <v>28</v>
      </c>
      <c r="C38" s="21" t="s">
        <v>103</v>
      </c>
      <c r="D38" s="26">
        <f>[1]оборотка!M109</f>
        <v>301438</v>
      </c>
      <c r="E38" s="23">
        <v>654883</v>
      </c>
      <c r="F38" s="24"/>
      <c r="G38" s="25"/>
      <c r="H38" s="39"/>
    </row>
    <row r="39" spans="2:8" x14ac:dyDescent="0.2">
      <c r="B39" s="20" t="s">
        <v>29</v>
      </c>
      <c r="C39" s="131" t="s">
        <v>104</v>
      </c>
      <c r="D39" s="26">
        <f>[1]оборотка!M94-D40</f>
        <v>2578408</v>
      </c>
      <c r="E39" s="23">
        <v>2419900</v>
      </c>
      <c r="F39" s="24"/>
      <c r="G39" s="25"/>
    </row>
    <row r="40" spans="2:8" x14ac:dyDescent="0.2">
      <c r="B40" s="20" t="s">
        <v>30</v>
      </c>
      <c r="C40" s="131" t="s">
        <v>104</v>
      </c>
      <c r="D40" s="26">
        <f>[1]оборотка!M95</f>
        <v>2286585</v>
      </c>
      <c r="E40" s="23">
        <v>4506254</v>
      </c>
      <c r="F40" s="24"/>
      <c r="G40" s="25"/>
    </row>
    <row r="41" spans="2:8" ht="25.5" x14ac:dyDescent="0.2">
      <c r="B41" s="40" t="s">
        <v>31</v>
      </c>
      <c r="C41" s="131" t="s">
        <v>105</v>
      </c>
      <c r="D41" s="26">
        <f>[1]оборотка!M92+[1]оборотка!M103+[1]оборотка!M108-[1]оборотка!M109+[1]оборотка!M118+[1]оборотка!M121+1</f>
        <v>9881477</v>
      </c>
      <c r="E41" s="23">
        <v>9352456</v>
      </c>
      <c r="F41" s="24"/>
      <c r="G41" s="25"/>
      <c r="H41" s="39"/>
    </row>
    <row r="42" spans="2:8" x14ac:dyDescent="0.2">
      <c r="B42" s="20"/>
      <c r="C42" s="21"/>
      <c r="D42" s="41">
        <f>SUM(D38:D41)</f>
        <v>15047908</v>
      </c>
      <c r="E42" s="33">
        <f>SUM(E38:E41)</f>
        <v>16933493</v>
      </c>
      <c r="F42" s="24"/>
      <c r="G42" s="25"/>
    </row>
    <row r="43" spans="2:8" s="1" customFormat="1" x14ac:dyDescent="0.2">
      <c r="B43" s="13" t="s">
        <v>32</v>
      </c>
      <c r="C43" s="14"/>
      <c r="D43" s="35">
        <f>D35+D42</f>
        <v>17848239</v>
      </c>
      <c r="E43" s="35">
        <f>E35+E42</f>
        <v>19652248</v>
      </c>
      <c r="F43" s="31"/>
      <c r="G43" s="32"/>
      <c r="H43" s="10"/>
    </row>
    <row r="44" spans="2:8" x14ac:dyDescent="0.2">
      <c r="B44" s="13" t="s">
        <v>33</v>
      </c>
      <c r="C44" s="21"/>
      <c r="D44" s="29">
        <f>D29+D43</f>
        <v>37103566</v>
      </c>
      <c r="E44" s="29">
        <f>E29+E43</f>
        <v>41187307</v>
      </c>
      <c r="F44" s="31"/>
      <c r="G44" s="32"/>
      <c r="H44" s="37">
        <f>D44-D24</f>
        <v>0</v>
      </c>
    </row>
    <row r="45" spans="2:8" x14ac:dyDescent="0.2">
      <c r="B45" s="18" t="s">
        <v>34</v>
      </c>
      <c r="C45" s="13"/>
      <c r="D45" s="29">
        <f>((D29-D12)/10000)*1000</f>
        <v>1924872.7</v>
      </c>
      <c r="E45" s="42">
        <f>((E29-E12)/10000)*1000</f>
        <v>2152861.6</v>
      </c>
      <c r="F45" s="43"/>
      <c r="G45" s="44"/>
    </row>
  </sheetData>
  <mergeCells count="6"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zoomScaleNormal="100" workbookViewId="0">
      <selection activeCell="F15" sqref="F15:G15"/>
    </sheetView>
  </sheetViews>
  <sheetFormatPr defaultRowHeight="12.75" x14ac:dyDescent="0.2"/>
  <cols>
    <col min="2" max="2" width="53.7109375" bestFit="1" customWidth="1"/>
    <col min="3" max="3" width="9.7109375" customWidth="1"/>
    <col min="4" max="4" width="21.42578125" customWidth="1"/>
    <col min="5" max="5" width="24.42578125" style="2" customWidth="1"/>
    <col min="6" max="6" width="15" style="2" customWidth="1"/>
    <col min="7" max="7" width="20.5703125" style="3" customWidth="1"/>
    <col min="8" max="8" width="19.85546875" style="2" customWidth="1"/>
  </cols>
  <sheetData>
    <row r="3" spans="2:8" x14ac:dyDescent="0.2">
      <c r="B3" s="1" t="s">
        <v>0</v>
      </c>
    </row>
    <row r="5" spans="2:8" x14ac:dyDescent="0.2">
      <c r="D5" s="39"/>
      <c r="E5" s="39"/>
      <c r="F5" s="39"/>
      <c r="G5" s="45"/>
    </row>
    <row r="6" spans="2:8" x14ac:dyDescent="0.2">
      <c r="B6" s="4" t="s">
        <v>106</v>
      </c>
      <c r="D6" s="46"/>
      <c r="E6" s="46"/>
    </row>
    <row r="8" spans="2:8" x14ac:dyDescent="0.2">
      <c r="B8" s="5"/>
      <c r="C8" s="132" t="s">
        <v>2</v>
      </c>
      <c r="D8" s="47" t="s">
        <v>35</v>
      </c>
      <c r="E8" s="7" t="s">
        <v>36</v>
      </c>
      <c r="F8" s="8"/>
      <c r="G8" s="9"/>
    </row>
    <row r="9" spans="2:8" x14ac:dyDescent="0.2">
      <c r="B9" s="5"/>
      <c r="C9" s="133"/>
      <c r="D9" s="48"/>
      <c r="E9" s="12"/>
      <c r="F9" s="8"/>
      <c r="G9" s="9"/>
    </row>
    <row r="10" spans="2:8" x14ac:dyDescent="0.2">
      <c r="B10" s="20" t="s">
        <v>37</v>
      </c>
      <c r="C10" s="21" t="s">
        <v>107</v>
      </c>
      <c r="D10" s="49">
        <f>[1]оборотка!H300</f>
        <v>40138632</v>
      </c>
      <c r="E10" s="50">
        <f>[1]оборотка!H265</f>
        <v>69610461</v>
      </c>
      <c r="F10" s="51"/>
      <c r="G10" s="52"/>
    </row>
    <row r="11" spans="2:8" x14ac:dyDescent="0.2">
      <c r="B11" s="20" t="s">
        <v>38</v>
      </c>
      <c r="C11" s="21" t="s">
        <v>108</v>
      </c>
      <c r="D11" s="49">
        <f>[1]оборотка!G307</f>
        <v>8120590</v>
      </c>
      <c r="E11" s="50">
        <f>[1]оборотка!G272</f>
        <v>9009435</v>
      </c>
      <c r="F11" s="51"/>
      <c r="G11" s="52"/>
      <c r="H11" s="37"/>
    </row>
    <row r="12" spans="2:8" x14ac:dyDescent="0.2">
      <c r="B12" s="13" t="s">
        <v>39</v>
      </c>
      <c r="C12" s="14"/>
      <c r="D12" s="53">
        <f>D10-D11</f>
        <v>32018042</v>
      </c>
      <c r="E12" s="42">
        <f>E10-E11</f>
        <v>60601026</v>
      </c>
      <c r="F12" s="51"/>
      <c r="G12" s="52"/>
    </row>
    <row r="13" spans="2:8" x14ac:dyDescent="0.2">
      <c r="B13" s="20" t="s">
        <v>40</v>
      </c>
      <c r="C13" s="21" t="s">
        <v>109</v>
      </c>
      <c r="D13" s="49">
        <f>[1]оборотка!G308</f>
        <v>15974463</v>
      </c>
      <c r="E13" s="50">
        <f>[1]оборотка!G273</f>
        <v>24724940</v>
      </c>
      <c r="F13" s="51"/>
      <c r="G13" s="52"/>
      <c r="H13" s="37"/>
    </row>
    <row r="14" spans="2:8" x14ac:dyDescent="0.2">
      <c r="B14" s="20" t="s">
        <v>41</v>
      </c>
      <c r="C14" s="21" t="s">
        <v>110</v>
      </c>
      <c r="D14" s="49">
        <f>[1]оборотка!G309+[1]оборотка!G310</f>
        <v>1051364</v>
      </c>
      <c r="E14" s="50">
        <f>[1]оборотка!G275+[1]оборотка!G274</f>
        <v>1028462</v>
      </c>
      <c r="F14" s="51"/>
      <c r="G14" s="52"/>
    </row>
    <row r="15" spans="2:8" x14ac:dyDescent="0.2">
      <c r="B15" s="20" t="s">
        <v>42</v>
      </c>
      <c r="C15" s="21"/>
      <c r="D15" s="49">
        <f>[1]оборотка!H301</f>
        <v>33012</v>
      </c>
      <c r="E15" s="50">
        <f>[1]оборотка!H266</f>
        <v>239355</v>
      </c>
      <c r="F15" s="51"/>
      <c r="G15" s="52"/>
      <c r="H15" s="37"/>
    </row>
    <row r="16" spans="2:8" x14ac:dyDescent="0.2">
      <c r="B16" s="20" t="s">
        <v>43</v>
      </c>
      <c r="C16" s="21"/>
      <c r="D16" s="49">
        <f>[1]оборотка!G311+[1]оборотка!G312</f>
        <v>67327</v>
      </c>
      <c r="E16" s="50">
        <f>[1]оборотка!G276+[1]оборотка!G277</f>
        <v>45630</v>
      </c>
      <c r="F16" s="51"/>
      <c r="G16" s="52"/>
    </row>
    <row r="17" spans="2:8" x14ac:dyDescent="0.2">
      <c r="B17" s="20" t="s">
        <v>44</v>
      </c>
      <c r="C17" s="21"/>
      <c r="D17" s="49">
        <f>[1]оборотка!H326</f>
        <v>-1505396</v>
      </c>
      <c r="E17" s="50">
        <f>[1]оборотка!H295</f>
        <v>1247551</v>
      </c>
      <c r="F17" s="51"/>
      <c r="G17" s="52"/>
    </row>
    <row r="18" spans="2:8" ht="45" customHeight="1" x14ac:dyDescent="0.2">
      <c r="B18" s="20" t="s">
        <v>45</v>
      </c>
      <c r="C18" s="21"/>
      <c r="D18" s="49">
        <f>[1]оборотка!H325</f>
        <v>631436</v>
      </c>
      <c r="E18" s="50">
        <f>[1]оборотка!H294</f>
        <v>-41144</v>
      </c>
      <c r="F18" s="54"/>
      <c r="G18" s="55"/>
      <c r="H18" s="37"/>
    </row>
    <row r="19" spans="2:8" x14ac:dyDescent="0.2">
      <c r="B19" s="13" t="s">
        <v>46</v>
      </c>
      <c r="C19" s="14"/>
      <c r="D19" s="53">
        <f>D12-D13-D14+D15-D16+D17+D18</f>
        <v>14083940</v>
      </c>
      <c r="E19" s="42">
        <f>E12-E13-E14+E15-E16+E17+E18</f>
        <v>36247756</v>
      </c>
      <c r="F19" s="51"/>
      <c r="G19" s="52"/>
    </row>
    <row r="20" spans="2:8" x14ac:dyDescent="0.2">
      <c r="B20" s="20" t="s">
        <v>47</v>
      </c>
      <c r="C20" s="21" t="s">
        <v>100</v>
      </c>
      <c r="D20" s="49">
        <f>[1]оборотка!G317</f>
        <v>5396405</v>
      </c>
      <c r="E20" s="50">
        <f>[1]оборотка!G282</f>
        <v>13452252</v>
      </c>
      <c r="F20" s="51"/>
      <c r="G20" s="52"/>
    </row>
    <row r="21" spans="2:8" x14ac:dyDescent="0.2">
      <c r="B21" s="18" t="s">
        <v>48</v>
      </c>
      <c r="C21" s="14"/>
      <c r="D21" s="53">
        <f>D19-D20</f>
        <v>8687535</v>
      </c>
      <c r="E21" s="42">
        <f>E19-E20</f>
        <v>22795504</v>
      </c>
      <c r="F21" s="51"/>
      <c r="G21" s="52"/>
    </row>
    <row r="22" spans="2:8" x14ac:dyDescent="0.2">
      <c r="B22" s="13" t="s">
        <v>49</v>
      </c>
      <c r="C22" s="14"/>
      <c r="D22" s="53"/>
      <c r="E22" s="42"/>
      <c r="F22" s="51"/>
      <c r="G22" s="52"/>
    </row>
    <row r="23" spans="2:8" s="63" customFormat="1" x14ac:dyDescent="0.2">
      <c r="B23" s="56" t="s">
        <v>50</v>
      </c>
      <c r="C23" s="57" t="s">
        <v>99</v>
      </c>
      <c r="D23" s="58">
        <f>ROUND(D21/10000,0)</f>
        <v>869</v>
      </c>
      <c r="E23" s="59">
        <f>ROUND(E21/10000,0)</f>
        <v>2280</v>
      </c>
      <c r="F23" s="60"/>
      <c r="G23" s="61"/>
      <c r="H23" s="62"/>
    </row>
    <row r="24" spans="2:8" x14ac:dyDescent="0.2">
      <c r="B24" s="20"/>
      <c r="C24" s="21"/>
      <c r="D24" s="20"/>
      <c r="E24" s="64"/>
      <c r="F24" s="51"/>
      <c r="G24" s="52"/>
    </row>
  </sheetData>
  <mergeCells count="20">
    <mergeCell ref="F23:G23"/>
    <mergeCell ref="F24:G24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B8:B9"/>
    <mergeCell ref="C8:C9"/>
    <mergeCell ref="D8:D9"/>
    <mergeCell ref="E8:E9"/>
    <mergeCell ref="F8:G9"/>
    <mergeCell ref="F10:G10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zoomScaleNormal="100" workbookViewId="0">
      <selection activeCell="B34" sqref="B34"/>
    </sheetView>
  </sheetViews>
  <sheetFormatPr defaultRowHeight="12.75" x14ac:dyDescent="0.2"/>
  <cols>
    <col min="2" max="2" width="53.7109375" bestFit="1" customWidth="1"/>
    <col min="3" max="3" width="11.28515625" bestFit="1" customWidth="1"/>
    <col min="4" max="4" width="21.42578125" customWidth="1"/>
    <col min="5" max="5" width="24.42578125" style="2" customWidth="1"/>
    <col min="6" max="6" width="15" style="2" customWidth="1"/>
    <col min="7" max="7" width="20.5703125" style="3" customWidth="1"/>
    <col min="8" max="8" width="19.85546875" style="2" customWidth="1"/>
  </cols>
  <sheetData>
    <row r="3" spans="2:8" x14ac:dyDescent="0.2">
      <c r="B3" s="1" t="s">
        <v>0</v>
      </c>
    </row>
    <row r="5" spans="2:8" ht="12" customHeight="1" x14ac:dyDescent="0.2">
      <c r="B5" s="111"/>
    </row>
    <row r="6" spans="2:8" ht="12" customHeight="1" x14ac:dyDescent="0.2">
      <c r="B6" s="135" t="s">
        <v>112</v>
      </c>
    </row>
    <row r="10" spans="2:8" ht="15" thickBot="1" x14ac:dyDescent="0.25">
      <c r="B10" s="114"/>
      <c r="C10" s="114"/>
      <c r="D10" s="114"/>
      <c r="E10" s="114"/>
      <c r="F10" s="114"/>
      <c r="G10"/>
      <c r="H10"/>
    </row>
    <row r="11" spans="2:8" ht="39" thickBot="1" x14ac:dyDescent="0.25">
      <c r="B11" s="115" t="s">
        <v>76</v>
      </c>
      <c r="C11" s="116" t="s">
        <v>77</v>
      </c>
      <c r="D11" s="117" t="s">
        <v>78</v>
      </c>
      <c r="E11" s="118" t="s">
        <v>79</v>
      </c>
      <c r="F11" s="117" t="s">
        <v>80</v>
      </c>
      <c r="G11"/>
      <c r="H11"/>
    </row>
    <row r="12" spans="2:8" ht="14.25" x14ac:dyDescent="0.2">
      <c r="B12" s="96" t="s">
        <v>81</v>
      </c>
      <c r="C12" s="103"/>
      <c r="D12" s="119">
        <f>[1]оборотка!D349</f>
        <v>100000</v>
      </c>
      <c r="E12" s="119">
        <f>[1]оборотка!D350</f>
        <v>17098739</v>
      </c>
      <c r="F12" s="119">
        <f>D12++E12</f>
        <v>17198739</v>
      </c>
      <c r="G12"/>
      <c r="H12"/>
    </row>
    <row r="13" spans="2:8" ht="15.75" thickBot="1" x14ac:dyDescent="0.25">
      <c r="B13" s="120"/>
      <c r="C13" s="116"/>
      <c r="D13" s="121"/>
      <c r="E13" s="122"/>
      <c r="F13" s="122">
        <f t="shared" ref="F13:F24" si="0">D13++E13</f>
        <v>0</v>
      </c>
      <c r="G13"/>
      <c r="H13"/>
    </row>
    <row r="14" spans="2:8" ht="14.25" x14ac:dyDescent="0.2">
      <c r="B14" s="96"/>
      <c r="C14" s="103"/>
      <c r="D14" s="123"/>
      <c r="E14" s="119"/>
      <c r="F14" s="119"/>
      <c r="G14"/>
      <c r="H14"/>
    </row>
    <row r="15" spans="2:8" ht="15" x14ac:dyDescent="0.2">
      <c r="B15" s="124" t="s">
        <v>82</v>
      </c>
      <c r="C15" s="125"/>
      <c r="D15" s="126" t="s">
        <v>83</v>
      </c>
      <c r="E15" s="127">
        <f>ОСД!E21</f>
        <v>22795504</v>
      </c>
      <c r="F15" s="127">
        <f>E15</f>
        <v>22795504</v>
      </c>
      <c r="G15"/>
      <c r="H15"/>
    </row>
    <row r="16" spans="2:8" ht="15" x14ac:dyDescent="0.2">
      <c r="B16" s="124" t="s">
        <v>84</v>
      </c>
      <c r="C16" s="125">
        <v>15</v>
      </c>
      <c r="D16" s="126" t="s">
        <v>83</v>
      </c>
      <c r="E16" s="127">
        <f>-[1]оборотка!I366</f>
        <v>-10610985</v>
      </c>
      <c r="F16" s="127">
        <f>E16</f>
        <v>-10610985</v>
      </c>
      <c r="G16"/>
      <c r="H16"/>
    </row>
    <row r="17" spans="2:8" ht="15" thickBot="1" x14ac:dyDescent="0.25">
      <c r="B17" s="96"/>
      <c r="C17" s="103"/>
      <c r="D17" s="123"/>
      <c r="E17" s="119"/>
      <c r="F17" s="128"/>
      <c r="G17"/>
      <c r="H17"/>
    </row>
    <row r="18" spans="2:8" ht="15" thickBot="1" x14ac:dyDescent="0.25">
      <c r="B18" s="107" t="s">
        <v>85</v>
      </c>
      <c r="C18" s="129"/>
      <c r="D18" s="130">
        <f>SUM(D12:D17)</f>
        <v>100000</v>
      </c>
      <c r="E18" s="130">
        <f>SUM(E12:E17)</f>
        <v>29283258</v>
      </c>
      <c r="F18" s="130">
        <f>SUM(F12:F17)</f>
        <v>29383258</v>
      </c>
      <c r="G18"/>
      <c r="H18"/>
    </row>
    <row r="19" spans="2:8" ht="14.25" x14ac:dyDescent="0.2">
      <c r="B19" s="103"/>
      <c r="C19" s="103"/>
      <c r="D19" s="123"/>
      <c r="E19" s="119"/>
      <c r="F19" s="119">
        <f t="shared" si="0"/>
        <v>0</v>
      </c>
      <c r="G19"/>
      <c r="H19"/>
    </row>
    <row r="20" spans="2:8" ht="14.25" x14ac:dyDescent="0.2">
      <c r="B20" s="96" t="s">
        <v>86</v>
      </c>
      <c r="C20" s="103"/>
      <c r="D20" s="123">
        <f>D18</f>
        <v>100000</v>
      </c>
      <c r="E20" s="119">
        <f>[1]оборотка!D338</f>
        <v>21435059</v>
      </c>
      <c r="F20" s="119">
        <f t="shared" si="0"/>
        <v>21535059</v>
      </c>
      <c r="G20"/>
      <c r="H20"/>
    </row>
    <row r="21" spans="2:8" ht="15.75" thickBot="1" x14ac:dyDescent="0.25">
      <c r="B21" s="120"/>
      <c r="C21" s="116"/>
      <c r="D21" s="121"/>
      <c r="E21" s="122">
        <v>0</v>
      </c>
      <c r="F21" s="128">
        <f t="shared" si="0"/>
        <v>0</v>
      </c>
      <c r="G21"/>
      <c r="H21"/>
    </row>
    <row r="22" spans="2:8" ht="14.25" x14ac:dyDescent="0.2">
      <c r="B22" s="96"/>
      <c r="C22" s="103"/>
      <c r="D22" s="123"/>
      <c r="E22" s="119"/>
      <c r="F22" s="119"/>
      <c r="G22"/>
      <c r="H22"/>
    </row>
    <row r="23" spans="2:8" ht="15" x14ac:dyDescent="0.2">
      <c r="B23" s="124" t="s">
        <v>82</v>
      </c>
      <c r="C23" s="106"/>
      <c r="D23" s="126">
        <v>0</v>
      </c>
      <c r="E23" s="127">
        <f>ОСД!D21</f>
        <v>8687535</v>
      </c>
      <c r="F23" s="119">
        <f t="shared" si="0"/>
        <v>8687535</v>
      </c>
      <c r="G23"/>
      <c r="H23"/>
    </row>
    <row r="24" spans="2:8" ht="15" x14ac:dyDescent="0.2">
      <c r="B24" s="124" t="s">
        <v>84</v>
      </c>
      <c r="C24" s="106">
        <v>15</v>
      </c>
      <c r="D24" s="126"/>
      <c r="E24" s="127">
        <f>-[1]оборотка!D366</f>
        <v>-10967267</v>
      </c>
      <c r="F24" s="119">
        <f t="shared" si="0"/>
        <v>-10967267</v>
      </c>
      <c r="G24"/>
      <c r="H24"/>
    </row>
    <row r="25" spans="2:8" ht="15" thickBot="1" x14ac:dyDescent="0.25">
      <c r="B25" s="96"/>
      <c r="C25" s="103"/>
      <c r="D25" s="123"/>
      <c r="E25" s="119"/>
      <c r="F25" s="128"/>
      <c r="G25"/>
      <c r="H25"/>
    </row>
    <row r="26" spans="2:8" ht="15" thickBot="1" x14ac:dyDescent="0.25">
      <c r="B26" s="107" t="s">
        <v>87</v>
      </c>
      <c r="C26" s="129"/>
      <c r="D26" s="130">
        <f>SUM(D20:D25)</f>
        <v>100000</v>
      </c>
      <c r="E26" s="130">
        <f>SUM(E20:E25)</f>
        <v>19155327</v>
      </c>
      <c r="F26" s="130">
        <f>SUM(F20:F25)</f>
        <v>19255327</v>
      </c>
      <c r="G26"/>
      <c r="H26"/>
    </row>
    <row r="27" spans="2:8" s="2" customFormat="1" x14ac:dyDescent="0.2">
      <c r="B27"/>
      <c r="C27"/>
      <c r="D27"/>
      <c r="G27" s="3"/>
    </row>
    <row r="28" spans="2:8" s="2" customFormat="1" x14ac:dyDescent="0.2">
      <c r="B28"/>
      <c r="C28"/>
      <c r="D28"/>
      <c r="G28" s="11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1"/>
  <sheetViews>
    <sheetView topLeftCell="A16" zoomScaleNormal="100" workbookViewId="0">
      <selection activeCell="D74" sqref="D74"/>
    </sheetView>
  </sheetViews>
  <sheetFormatPr defaultRowHeight="12.75" x14ac:dyDescent="0.2"/>
  <cols>
    <col min="2" max="2" width="53.7109375" bestFit="1" customWidth="1"/>
    <col min="3" max="3" width="11.28515625" bestFit="1" customWidth="1"/>
    <col min="4" max="4" width="21.42578125" customWidth="1"/>
    <col min="5" max="5" width="24.42578125" style="2" customWidth="1"/>
    <col min="6" max="6" width="15" style="2" customWidth="1"/>
    <col min="7" max="7" width="20.5703125" style="3" customWidth="1"/>
    <col min="8" max="8" width="19.85546875" style="2" customWidth="1"/>
  </cols>
  <sheetData>
    <row r="3" spans="2:7" x14ac:dyDescent="0.2">
      <c r="B3" s="1" t="s">
        <v>0</v>
      </c>
    </row>
    <row r="5" spans="2:7" x14ac:dyDescent="0.2">
      <c r="B5" s="4" t="s">
        <v>111</v>
      </c>
    </row>
    <row r="6" spans="2:7" x14ac:dyDescent="0.2">
      <c r="B6" s="4"/>
    </row>
    <row r="7" spans="2:7" x14ac:dyDescent="0.2">
      <c r="B7" s="63" t="s">
        <v>51</v>
      </c>
    </row>
    <row r="8" spans="2:7" x14ac:dyDescent="0.2">
      <c r="B8" s="65"/>
      <c r="C8" s="66" t="s">
        <v>2</v>
      </c>
      <c r="D8" s="67" t="s">
        <v>35</v>
      </c>
      <c r="E8" s="68" t="s">
        <v>36</v>
      </c>
      <c r="F8" s="69"/>
      <c r="G8" s="69"/>
    </row>
    <row r="9" spans="2:7" x14ac:dyDescent="0.2">
      <c r="B9" s="70"/>
      <c r="C9" s="66"/>
      <c r="D9" s="71"/>
      <c r="E9" s="72"/>
      <c r="F9" s="69"/>
      <c r="G9" s="69"/>
    </row>
    <row r="10" spans="2:7" ht="15" x14ac:dyDescent="0.2">
      <c r="B10" s="73" t="s">
        <v>52</v>
      </c>
      <c r="C10" s="74"/>
      <c r="D10" s="75"/>
      <c r="E10" s="76"/>
      <c r="F10" s="76"/>
      <c r="G10" s="76"/>
    </row>
    <row r="11" spans="2:7" ht="15" x14ac:dyDescent="0.2">
      <c r="B11" s="77"/>
      <c r="C11" s="74"/>
      <c r="D11" s="78"/>
      <c r="E11" s="76"/>
      <c r="F11" s="76"/>
      <c r="G11" s="76"/>
    </row>
    <row r="12" spans="2:7" ht="15" x14ac:dyDescent="0.2">
      <c r="B12" s="77" t="s">
        <v>53</v>
      </c>
      <c r="C12" s="74"/>
      <c r="D12" s="79">
        <v>35852088</v>
      </c>
      <c r="E12" s="80">
        <v>72736110</v>
      </c>
      <c r="F12" s="80"/>
      <c r="G12" s="80"/>
    </row>
    <row r="13" spans="2:7" ht="15" x14ac:dyDescent="0.2">
      <c r="B13" s="77" t="s">
        <v>54</v>
      </c>
      <c r="C13" s="74"/>
      <c r="D13" s="79">
        <f>-10952021-1</f>
        <v>-10952022</v>
      </c>
      <c r="E13" s="80">
        <v>-13296137</v>
      </c>
      <c r="F13" s="80"/>
      <c r="G13" s="80"/>
    </row>
    <row r="14" spans="2:7" ht="30" x14ac:dyDescent="0.2">
      <c r="B14" s="77" t="s">
        <v>55</v>
      </c>
      <c r="C14" s="74"/>
      <c r="D14" s="81">
        <f>SUM(D12:D13)</f>
        <v>24900066</v>
      </c>
      <c r="E14" s="81">
        <f>SUM(E12:E13)</f>
        <v>59439973</v>
      </c>
      <c r="F14" s="80"/>
      <c r="G14" s="80"/>
    </row>
    <row r="15" spans="2:7" ht="15" x14ac:dyDescent="0.2">
      <c r="B15" s="82" t="s">
        <v>56</v>
      </c>
      <c r="C15" s="83"/>
      <c r="D15" s="84">
        <v>46056</v>
      </c>
      <c r="E15" s="85">
        <v>169514</v>
      </c>
      <c r="F15" s="85"/>
      <c r="G15" s="85"/>
    </row>
    <row r="16" spans="2:7" ht="15" x14ac:dyDescent="0.2">
      <c r="B16" s="82" t="s">
        <v>57</v>
      </c>
      <c r="C16" s="83"/>
      <c r="D16" s="85">
        <v>-7196901</v>
      </c>
      <c r="E16" s="85">
        <v>-6964953</v>
      </c>
      <c r="F16" s="86"/>
      <c r="G16" s="86"/>
    </row>
    <row r="17" spans="2:8" ht="15" x14ac:dyDescent="0.2">
      <c r="B17" s="82" t="s">
        <v>58</v>
      </c>
      <c r="C17" s="83"/>
      <c r="D17" s="134">
        <v>-8339132</v>
      </c>
      <c r="E17" s="87">
        <v>-23496471</v>
      </c>
      <c r="F17" s="88"/>
      <c r="G17" s="88"/>
    </row>
    <row r="18" spans="2:8" ht="15" x14ac:dyDescent="0.2">
      <c r="B18" s="82"/>
      <c r="C18" s="83"/>
      <c r="D18" s="89"/>
      <c r="E18" s="90"/>
      <c r="F18" s="90"/>
      <c r="G18" s="85"/>
      <c r="H18" s="39"/>
    </row>
    <row r="19" spans="2:8" ht="29.25" thickBot="1" x14ac:dyDescent="0.25">
      <c r="B19" s="91" t="s">
        <v>59</v>
      </c>
      <c r="C19" s="92"/>
      <c r="D19" s="93">
        <f>SUM(D14:D18)</f>
        <v>9410089</v>
      </c>
      <c r="E19" s="93">
        <f>SUM(E14:E18)</f>
        <v>29148063</v>
      </c>
      <c r="F19" s="94"/>
      <c r="G19" s="95"/>
    </row>
    <row r="20" spans="2:8" ht="14.25" x14ac:dyDescent="0.2">
      <c r="B20" s="96" t="s">
        <v>60</v>
      </c>
      <c r="C20" s="73"/>
      <c r="D20" s="81"/>
      <c r="E20" s="97"/>
      <c r="F20" s="97"/>
      <c r="G20" s="97"/>
    </row>
    <row r="21" spans="2:8" ht="15" x14ac:dyDescent="0.2">
      <c r="B21" s="77"/>
      <c r="C21" s="74"/>
      <c r="D21" s="98"/>
      <c r="E21" s="88"/>
      <c r="F21" s="88"/>
      <c r="G21" s="88"/>
    </row>
    <row r="22" spans="2:8" ht="15" x14ac:dyDescent="0.2">
      <c r="B22" s="77" t="s">
        <v>61</v>
      </c>
      <c r="C22" s="74"/>
      <c r="D22" s="79">
        <v>0</v>
      </c>
      <c r="E22" s="80">
        <v>0</v>
      </c>
      <c r="F22" s="80"/>
      <c r="G22" s="80"/>
    </row>
    <row r="23" spans="2:8" ht="15" x14ac:dyDescent="0.2">
      <c r="B23" s="77"/>
      <c r="C23" s="74"/>
      <c r="D23" s="98"/>
      <c r="E23" s="88"/>
      <c r="F23" s="88"/>
      <c r="G23" s="88"/>
    </row>
    <row r="24" spans="2:8" ht="15" x14ac:dyDescent="0.2">
      <c r="B24" s="77" t="s">
        <v>62</v>
      </c>
      <c r="C24" s="74"/>
      <c r="D24" s="99">
        <v>-387577</v>
      </c>
      <c r="E24" s="100">
        <v>-2764066</v>
      </c>
      <c r="F24" s="100"/>
      <c r="G24" s="80"/>
    </row>
    <row r="25" spans="2:8" ht="15" x14ac:dyDescent="0.2">
      <c r="B25" s="77" t="s">
        <v>63</v>
      </c>
      <c r="C25" s="74"/>
      <c r="D25" s="99">
        <v>-2991800</v>
      </c>
      <c r="E25" s="100">
        <v>-1651037</v>
      </c>
      <c r="F25" s="100"/>
      <c r="G25" s="80"/>
    </row>
    <row r="26" spans="2:8" ht="15" x14ac:dyDescent="0.2">
      <c r="B26" s="77" t="s">
        <v>64</v>
      </c>
      <c r="C26" s="74"/>
      <c r="D26" s="99">
        <v>5521725</v>
      </c>
      <c r="E26" s="100">
        <v>-9325400</v>
      </c>
      <c r="F26" s="100"/>
      <c r="G26" s="80"/>
    </row>
    <row r="27" spans="2:8" ht="30.75" thickBot="1" x14ac:dyDescent="0.25">
      <c r="B27" s="101" t="s">
        <v>65</v>
      </c>
      <c r="C27" s="92"/>
      <c r="D27" s="99">
        <v>0</v>
      </c>
      <c r="E27" s="100">
        <v>0</v>
      </c>
      <c r="F27" s="100"/>
      <c r="G27" s="80"/>
    </row>
    <row r="28" spans="2:8" ht="29.25" thickBot="1" x14ac:dyDescent="0.25">
      <c r="B28" s="91" t="s">
        <v>66</v>
      </c>
      <c r="C28" s="92"/>
      <c r="D28" s="102">
        <f>SUM(D22:D27)</f>
        <v>2142348</v>
      </c>
      <c r="E28" s="102">
        <f>SUM(E22:E27)</f>
        <v>-13740503</v>
      </c>
      <c r="F28" s="94"/>
      <c r="G28" s="95"/>
    </row>
    <row r="29" spans="2:8" ht="15" x14ac:dyDescent="0.2">
      <c r="B29" s="96" t="s">
        <v>67</v>
      </c>
      <c r="C29" s="103"/>
      <c r="D29" s="75"/>
      <c r="E29" s="104"/>
      <c r="F29" s="104"/>
      <c r="G29" s="104"/>
    </row>
    <row r="30" spans="2:8" ht="15" x14ac:dyDescent="0.2">
      <c r="B30" s="75"/>
      <c r="C30" s="103"/>
      <c r="D30" s="75"/>
      <c r="E30" s="104"/>
      <c r="F30" s="104"/>
      <c r="G30" s="104"/>
    </row>
    <row r="31" spans="2:8" ht="15" x14ac:dyDescent="0.2">
      <c r="B31" s="75" t="s">
        <v>68</v>
      </c>
      <c r="C31" s="103">
        <v>15</v>
      </c>
      <c r="D31" s="99">
        <v>-13476902</v>
      </c>
      <c r="E31" s="99">
        <f>-16437284+58213</f>
        <v>-16379071</v>
      </c>
      <c r="F31" s="104"/>
      <c r="G31" s="104"/>
    </row>
    <row r="32" spans="2:8" ht="15" x14ac:dyDescent="0.2">
      <c r="B32" s="77" t="s">
        <v>69</v>
      </c>
      <c r="C32" s="103"/>
      <c r="D32" s="99"/>
      <c r="E32" s="88"/>
      <c r="F32" s="88"/>
      <c r="G32" s="88"/>
    </row>
    <row r="33" spans="2:8" ht="15.75" thickBot="1" x14ac:dyDescent="0.25">
      <c r="B33" s="101" t="s">
        <v>70</v>
      </c>
      <c r="C33" s="92"/>
      <c r="D33" s="98"/>
      <c r="E33" s="88"/>
      <c r="F33" s="88"/>
      <c r="G33" s="88"/>
    </row>
    <row r="34" spans="2:8" ht="29.25" thickBot="1" x14ac:dyDescent="0.25">
      <c r="B34" s="105" t="s">
        <v>71</v>
      </c>
      <c r="C34" s="92"/>
      <c r="D34" s="102">
        <f>SUM(D31:D33)</f>
        <v>-13476902</v>
      </c>
      <c r="E34" s="102">
        <f>SUM(E31:E33)</f>
        <v>-16379071</v>
      </c>
      <c r="F34" s="94"/>
      <c r="G34" s="95"/>
    </row>
    <row r="35" spans="2:8" ht="30" x14ac:dyDescent="0.2">
      <c r="B35" s="77" t="s">
        <v>72</v>
      </c>
      <c r="C35" s="74"/>
      <c r="D35" s="99">
        <v>-88422</v>
      </c>
      <c r="E35" s="100">
        <v>717251</v>
      </c>
      <c r="F35" s="100"/>
      <c r="G35" s="80"/>
      <c r="H35" s="37"/>
    </row>
    <row r="36" spans="2:8" ht="30" x14ac:dyDescent="0.2">
      <c r="B36" s="75" t="s">
        <v>73</v>
      </c>
      <c r="C36" s="106"/>
      <c r="D36" s="99">
        <f>D19+D28+D34+D35</f>
        <v>-2012887</v>
      </c>
      <c r="E36" s="99">
        <f>E19+E28+E34+E35</f>
        <v>-254260</v>
      </c>
      <c r="F36" s="100"/>
      <c r="G36" s="80"/>
    </row>
    <row r="37" spans="2:8" ht="15.75" thickBot="1" x14ac:dyDescent="0.25">
      <c r="B37" s="75" t="s">
        <v>74</v>
      </c>
      <c r="C37" s="106">
        <v>13</v>
      </c>
      <c r="D37" s="81">
        <f>ОФП!E22</f>
        <v>2686089</v>
      </c>
      <c r="E37" s="97">
        <v>6654566</v>
      </c>
      <c r="F37" s="97"/>
      <c r="G37" s="97"/>
    </row>
    <row r="38" spans="2:8" ht="29.25" thickBot="1" x14ac:dyDescent="0.25">
      <c r="B38" s="107" t="s">
        <v>75</v>
      </c>
      <c r="C38" s="108">
        <v>13</v>
      </c>
      <c r="D38" s="109">
        <f>D37+D36</f>
        <v>673202</v>
      </c>
      <c r="E38" s="109">
        <f>E37+E36</f>
        <v>6400306</v>
      </c>
      <c r="F38" s="95"/>
      <c r="G38" s="95"/>
    </row>
    <row r="39" spans="2:8" ht="15.75" x14ac:dyDescent="0.2">
      <c r="B39" s="110"/>
    </row>
    <row r="40" spans="2:8" x14ac:dyDescent="0.2">
      <c r="B40" s="111"/>
      <c r="D40" s="112"/>
      <c r="E40" s="37"/>
      <c r="F40" s="37"/>
      <c r="G40" s="113"/>
    </row>
    <row r="41" spans="2:8" ht="12" customHeight="1" x14ac:dyDescent="0.2">
      <c r="B41" s="111"/>
    </row>
  </sheetData>
  <mergeCells count="4">
    <mergeCell ref="B8:B9"/>
    <mergeCell ref="C8:C9"/>
    <mergeCell ref="D8:D9"/>
    <mergeCell ref="E8:E9"/>
  </mergeCells>
  <pageMargins left="0" right="0" top="0" bottom="0" header="0.31496062992125984" footer="0.31496062992125984"/>
  <pageSetup scale="59" orientation="portrait" r:id="rId1"/>
  <rowBreaks count="1" manualBreakCount="1">
    <brk id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ОДДС</vt:lpstr>
      <vt:lpstr>ОДДС!Область_печати</vt:lpstr>
      <vt:lpstr>ОИК!Область_печати</vt:lpstr>
      <vt:lpstr>ОСД!Область_печати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2015-11-05T09:47:51Z</dcterms:created>
  <dcterms:modified xsi:type="dcterms:W3CDTF">2015-11-05T10:02:24Z</dcterms:modified>
</cp:coreProperties>
</file>