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9DF8B3E-E997-4319-A289-ED0F331809E2}" xr6:coauthVersionLast="37" xr6:coauthVersionMax="37" xr10:uidLastSave="{00000000-0000-0000-0000-000000000000}"/>
  <bookViews>
    <workbookView xWindow="0" yWindow="0" windowWidth="22260" windowHeight="12645" activeTab="3" xr2:uid="{00000000-000D-0000-FFFF-FFFF00000000}"/>
  </bookViews>
  <sheets>
    <sheet name="ОФП" sheetId="1" r:id="rId1"/>
    <sheet name="ОСД" sheetId="2" r:id="rId2"/>
    <sheet name="ОДДС" sheetId="3" r:id="rId3"/>
    <sheet name="Капитал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C17" i="4"/>
  <c r="E16" i="4"/>
  <c r="E15" i="4"/>
  <c r="E14" i="4"/>
  <c r="E17" i="4" s="1"/>
  <c r="E11" i="4"/>
  <c r="E10" i="4"/>
  <c r="D9" i="4"/>
  <c r="E9" i="4" s="1"/>
  <c r="D7" i="4"/>
  <c r="D12" i="4" s="1"/>
  <c r="C7" i="4"/>
  <c r="C12" i="4" s="1"/>
  <c r="B7" i="4"/>
  <c r="B12" i="4" s="1"/>
  <c r="B44" i="3"/>
  <c r="B43" i="3"/>
  <c r="B40" i="3" s="1"/>
  <c r="B42" i="3"/>
  <c r="C40" i="3"/>
  <c r="B37" i="3"/>
  <c r="B35" i="3" s="1"/>
  <c r="C35" i="3"/>
  <c r="C45" i="3" s="1"/>
  <c r="C28" i="3"/>
  <c r="B28" i="3"/>
  <c r="C24" i="3"/>
  <c r="C33" i="3" s="1"/>
  <c r="B24" i="3"/>
  <c r="B33" i="3" s="1"/>
  <c r="B21" i="3"/>
  <c r="B20" i="3"/>
  <c r="B14" i="3" s="1"/>
  <c r="B18" i="3"/>
  <c r="B16" i="3"/>
  <c r="C14" i="3"/>
  <c r="B13" i="3"/>
  <c r="B11" i="3"/>
  <c r="C9" i="3"/>
  <c r="C22" i="3" s="1"/>
  <c r="C46" i="3" s="1"/>
  <c r="C48" i="3" s="1"/>
  <c r="B9" i="3"/>
  <c r="D10" i="2"/>
  <c r="D18" i="2" s="1"/>
  <c r="D20" i="2" s="1"/>
  <c r="C10" i="2"/>
  <c r="C18" i="2" s="1"/>
  <c r="C20" i="2" s="1"/>
  <c r="E7" i="4" l="1"/>
  <c r="E12" i="4" s="1"/>
  <c r="B22" i="3"/>
  <c r="B46" i="3" s="1"/>
  <c r="B48" i="3" s="1"/>
  <c r="B50" i="3" s="1"/>
  <c r="B45" i="3"/>
  <c r="D25" i="2"/>
  <c r="D26" i="2"/>
  <c r="C25" i="2"/>
  <c r="C26" i="2"/>
</calcChain>
</file>

<file path=xl/sharedStrings.xml><?xml version="1.0" encoding="utf-8"?>
<sst xmlns="http://schemas.openxmlformats.org/spreadsheetml/2006/main" count="168" uniqueCount="123">
  <si>
    <t>АО "Казбургаз"</t>
  </si>
  <si>
    <t>ОТЧЕТ О ФИНАНСОВОМ ПОЛОЖЕНИИ</t>
  </si>
  <si>
    <t>по состоянию на 30 сентября 2018 года</t>
  </si>
  <si>
    <t>тыс.тенге</t>
  </si>
  <si>
    <t>№ примечания</t>
  </si>
  <si>
    <t>на 30.09.2018 года</t>
  </si>
  <si>
    <t>на 31.12.2017 года</t>
  </si>
  <si>
    <t>Активы</t>
  </si>
  <si>
    <t>Долгосрочные активы</t>
  </si>
  <si>
    <t>Инвестиционная недвижимость</t>
  </si>
  <si>
    <t>Основные средства</t>
  </si>
  <si>
    <t>Нематериальные активы</t>
  </si>
  <si>
    <t>Незавершенное строительство</t>
  </si>
  <si>
    <t>Долгосрочные финансовые инвестиции</t>
  </si>
  <si>
    <t>Авансы выданные под поставку основных средств</t>
  </si>
  <si>
    <t>Депозиты, размещенные при привлечении иностранной рабочей силы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</si>
  <si>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</si>
  <si>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</si>
  <si>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</si>
  <si>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</si>
  <si>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Текущий подоходный налог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</si>
  <si>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</si>
  <si>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</si>
  <si>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</si>
  <si>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</si>
  <si>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</si>
  <si>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</si>
  <si>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</si>
  <si>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</si>
  <si>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</si>
  <si>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</si>
  <si>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Долгосрочные обязательства</t>
  </si>
  <si>
    <t>Займы долгосрочные</t>
  </si>
  <si>
    <t>Долгосрочные оценочные обязательства</t>
  </si>
  <si>
    <t>Прочие долгосрочные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</si>
  <si>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</si>
  <si>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</si>
  <si>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</si>
  <si>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</si>
  <si>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</si>
  <si>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Торговая кредиторская задолженность</t>
  </si>
  <si>
    <t>Обязательства по подоходному налогу</t>
  </si>
  <si>
    <t>Обязательства по прочим налогам и другим обязательным платежам</t>
  </si>
  <si>
    <t>Текущая часть долгосрочных оценочных обязательств</t>
  </si>
  <si>
    <t>Прочие текущие обязательства</t>
  </si>
  <si>
    <t>Итого текущие обязательства</t>
  </si>
  <si>
    <t>Итого обязательства</t>
  </si>
  <si>
    <t>Итого капитал и обязательства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</si>
  <si>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</si>
  <si>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</si>
  <si>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И.о. президента:</t>
  </si>
  <si>
    <t>Омарбекова Э.О.</t>
  </si>
  <si>
    <t>(подпись)</t>
  </si>
  <si>
    <t>Главный бухгалтер:</t>
  </si>
  <si>
    <t>Ихласова А.</t>
  </si>
  <si>
    <t>ОТЧЕТ О СОВОКУПНОМ ДОХОДЕ</t>
  </si>
  <si>
    <t>за период, закончившийся 30 сентября 2018 года</t>
  </si>
  <si>
    <t>за 9 месяцев 2018</t>
  </si>
  <si>
    <t>за 9месяцев 2017</t>
  </si>
  <si>
    <t>Отчет о прибылях/ убытках</t>
  </si>
  <si>
    <t>Доход от оказания услуг</t>
  </si>
  <si>
    <t>Себестоимость оказанных услуг</t>
  </si>
  <si>
    <t>Валовый доход</t>
  </si>
  <si>
    <t>Общие и административные расходы</t>
  </si>
  <si>
    <t>Доход (убыток) от выбытия основных средств, нетто</t>
  </si>
  <si>
    <t>Прочие операционные доходы, нетто</t>
  </si>
  <si>
    <t>Доходы по финансированию</t>
  </si>
  <si>
    <t>Расходы по финансированию</t>
  </si>
  <si>
    <t>Убыток от курсовой разницы</t>
  </si>
  <si>
    <t>Доход/убыток до налогообложения</t>
  </si>
  <si>
    <t>Расходы по корпоративному подоходному налогу</t>
  </si>
  <si>
    <t>Чистый доход/убыток за период</t>
  </si>
  <si>
    <t>Прочий совокупный доход/убыток</t>
  </si>
  <si>
    <t>Статьи, которые впоследствии не могут быть реклассифицированы в отчет о доходах и расходах:</t>
  </si>
  <si>
    <t>Переоценка основных средств</t>
  </si>
  <si>
    <t>Налоговый эффект переоценки основных средств</t>
  </si>
  <si>
    <t>Совокупный доход за период</t>
  </si>
  <si>
    <t>Прибыль на акцию, тенге</t>
  </si>
  <si>
    <t>Примечание: Прибыль на акцию определена за минусом гарантированного размера дивидендов по привилигированным акциям (-160 560-852,25/939 332)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</si>
  <si>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</si>
  <si>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</si>
  <si>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</si>
  <si>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</si>
  <si>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</si>
  <si>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</si>
  <si>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</si>
  <si>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</si>
  <si>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</si>
  <si>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</si>
  <si>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</si>
  <si>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</si>
  <si>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</si>
  <si>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подоходный налог и другие платежи в бюджет</t>
  </si>
  <si>
    <t xml:space="preserve">                         прочие выплаты</t>
  </si>
  <si>
    <t>3. Чистая сумма денежных средств от операционной деятельности</t>
  </si>
  <si>
    <t>II. Движение денежных средств по инвестиционной  деятельности</t>
  </si>
  <si>
    <t xml:space="preserve">                         реализация основных средств</t>
  </si>
  <si>
    <t xml:space="preserve">                         полученные дивиденды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</si>
  <si>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</si>
  <si>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</si>
  <si>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</si>
  <si>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</si>
  <si>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</si>
  <si>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полученные вознаграждения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</si>
  <si>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</si>
  <si>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</si>
  <si>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</si>
  <si>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</si>
  <si>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</si>
  <si>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</si>
  <si>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</si>
  <si>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</si>
  <si>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Итого</t>
  </si>
  <si>
    <t>Сальдо на 01 января 2018 года</t>
  </si>
  <si>
    <t>Корректировка</t>
  </si>
  <si>
    <t>Реклассификации из состава резерва на нераспределенную прибыль</t>
  </si>
  <si>
    <t>Сальдо на 30 сентября 2018 года</t>
  </si>
  <si>
    <t>Сальдо на 01 января 2017 года</t>
  </si>
  <si>
    <t>Совокупный доход за год</t>
  </si>
  <si>
    <t>Переоценка основных средств за вычетом соответствующего подоходного налога</t>
  </si>
  <si>
    <t>Сальдо на 31 декабря 2017 года</t>
  </si>
  <si>
    <t xml:space="preserve">                         (подпись)</t>
  </si>
  <si>
    <t xml:space="preserve">                          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</si>
</sst>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3" fillId="2" borderId="1" xfId="0" applyNumberFormat="1" applyFont="1" applyFill="1" applyBorder="1"/>
    <xf numFmtId="3" fontId="4" fillId="0" borderId="1" xfId="0" applyNumberFormat="1" applyFont="1" applyBorder="1"/>
    <xf numFmtId="3" fontId="1" fillId="0" borderId="1" xfId="0" applyNumberFormat="1" applyFont="1" applyBorder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/>
    <xf numFmtId="0" fontId="2" fillId="0" borderId="0" xfId="0" applyFont="1" applyBorder="1" applyAlignment="1">
      <alignment horizontal="left" wrapText="1"/>
    </xf>
    <xf numFmtId="4" fontId="3" fillId="2" borderId="0" xfId="0" applyNumberFormat="1" applyFont="1" applyFill="1" applyBorder="1"/>
    <xf numFmtId="4" fontId="2" fillId="2" borderId="0" xfId="0" applyNumberFormat="1" applyFont="1" applyFill="1" applyBorder="1"/>
    <xf numFmtId="3" fontId="3" fillId="0" borderId="0" xfId="0" applyNumberFormat="1" applyFont="1"/>
    <xf numFmtId="3" fontId="2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/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84;&#1077;&#1089;&#1103;&#1094;&#1077;&#1074;%2018%20&#1041;&#1080;&#1088;&#1078;&#1072;%20&#1053;&#1091;&#1088;&#1075;&#1091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СД"/>
      <sheetName val="ОДДС"/>
      <sheetName val="Капитал"/>
      <sheetName val="7-9"/>
      <sheetName val="10"/>
      <sheetName val="11"/>
      <sheetName val="12"/>
      <sheetName val="13"/>
      <sheetName val="14"/>
      <sheetName val="15"/>
      <sheetName val="16"/>
      <sheetName val="Дивиденды"/>
      <sheetName val="17-18"/>
      <sheetName val="7"/>
      <sheetName val="Долгоср.ДЗ"/>
      <sheetName val="Расчет БС акций"/>
    </sheetNames>
    <sheetDataSet>
      <sheetData sheetId="0"/>
      <sheetData sheetId="1">
        <row r="25">
          <cell r="C25">
            <v>334491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opLeftCell="A31" workbookViewId="0">
      <selection sqref="A1:XFD1048576"/>
    </sheetView>
  </sheetViews>
  <sheetFormatPr defaultColWidth="9.140625" defaultRowHeight="14.25" x14ac:dyDescent="0.2"/>
  <cols>
    <col min="1" max="1" width="45.5703125" style="2" customWidth="1"/>
    <col min="2" max="2" width="14.42578125" style="2" customWidth="1"/>
    <col min="3" max="3" width="18.140625" style="3" customWidth="1"/>
    <col min="4" max="4" width="18.5703125" style="2" customWidth="1"/>
    <col min="5" max="16384" width="9.140625" style="2"/>
  </cols>
  <sheetData>
    <row r="1" spans="1:4" ht="15" x14ac:dyDescent="0.25">
      <c r="A1" s="1" t="s">
        <v>0</v>
      </c>
    </row>
    <row r="3" spans="1:4" ht="15" x14ac:dyDescent="0.25">
      <c r="A3" s="4" t="s">
        <v>1</v>
      </c>
      <c r="B3" s="4"/>
      <c r="C3" s="4"/>
      <c r="D3" s="4"/>
    </row>
    <row r="4" spans="1:4" ht="15" x14ac:dyDescent="0.25">
      <c r="A4" s="4" t="s">
        <v>2</v>
      </c>
      <c r="B4" s="4"/>
      <c r="C4" s="4"/>
      <c r="D4" s="4"/>
    </row>
    <row r="5" spans="1:4" x14ac:dyDescent="0.2">
      <c r="D5" s="2" t="s">
        <v>3</v>
      </c>
    </row>
    <row r="6" spans="1:4" ht="30" x14ac:dyDescent="0.25">
      <c r="A6" s="5"/>
      <c r="B6" s="6" t="s">
        <v>4</v>
      </c>
      <c r="C6" s="7" t="s">
        <v>5</v>
      </c>
      <c r="D6" s="6" t="s">
        <v>6</v>
      </c>
    </row>
    <row r="7" spans="1:4" ht="15" x14ac:dyDescent="0.25">
      <c r="A7" s="8" t="s">
        <v>7</v>
      </c>
      <c r="B7" s="9"/>
      <c r="C7" s="10"/>
      <c r="D7" s="9"/>
    </row>
    <row r="8" spans="1:4" ht="15" x14ac:dyDescent="0.25">
      <c r="A8" s="8" t="s">
        <v>8</v>
      </c>
      <c r="B8" s="9"/>
      <c r="C8" s="10"/>
      <c r="D8" s="11"/>
    </row>
    <row r="9" spans="1:4" x14ac:dyDescent="0.2">
      <c r="A9" s="12" t="s">
        <v>9</v>
      </c>
      <c r="B9" s="13">
        <v>8</v>
      </c>
      <c r="C9" s="14">
        <v>147524</v>
      </c>
      <c r="D9" s="11">
        <v>149134</v>
      </c>
    </row>
    <row r="10" spans="1:4" x14ac:dyDescent="0.2">
      <c r="A10" s="12" t="s">
        <v>10</v>
      </c>
      <c r="B10" s="13">
        <v>7</v>
      </c>
      <c r="C10" s="14">
        <v>2520876</v>
      </c>
      <c r="D10" s="11">
        <v>2159384</v>
      </c>
    </row>
    <row r="11" spans="1:4" x14ac:dyDescent="0.2">
      <c r="A11" s="12" t="s">
        <v>11</v>
      </c>
      <c r="B11" s="13"/>
      <c r="C11" s="14">
        <v>9660</v>
      </c>
      <c r="D11" s="11">
        <v>8340</v>
      </c>
    </row>
    <row r="12" spans="1:4" x14ac:dyDescent="0.2">
      <c r="A12" s="12" t="s">
        <v>12</v>
      </c>
      <c r="B12" s="13">
        <v>7</v>
      </c>
      <c r="C12" s="15">
        <v>141017</v>
      </c>
      <c r="D12" s="11"/>
    </row>
    <row r="13" spans="1:4" x14ac:dyDescent="0.2">
      <c r="A13" s="12" t="s">
        <v>13</v>
      </c>
      <c r="B13" s="13">
        <v>9</v>
      </c>
      <c r="C13" s="14">
        <v>4000</v>
      </c>
      <c r="D13" s="11">
        <v>1000</v>
      </c>
    </row>
    <row r="14" spans="1:4" ht="28.5" x14ac:dyDescent="0.2">
      <c r="A14" s="12" t="s">
        <v>14</v>
      </c>
      <c r="B14" s="13"/>
      <c r="C14" s="14"/>
      <c r="D14" s="11">
        <v>11986</v>
      </c>
    </row>
    <row r="15" spans="1:4" ht="28.5" x14ac:dyDescent="0.2">
      <c r="A15" s="12" t="s">
        <v>15</v>
      </c>
      <c r="B15" s="13"/>
      <c r="C15" s="14">
        <v>480</v>
      </c>
      <c r="D15" s="11">
        <v>480</v>
      </c>
    </row>
    <row r="16" spans="1:4" ht="15" x14ac:dyDescent="0.25">
      <c r="A16" s="8" t="s">
        <v>16</v>
      </c>
      <c r="B16" s="13"/>
      <c r="C16" s="16">
        <v>2823557</v>
      </c>
      <c r="D16" s="17">
        <v>2330324</v>
      </c>
    </row>
    <row r="17" spans="1:4" ht="15" x14ac:dyDescent="0.25">
      <c r="A17" s="8" t="s">
        <v>17</v>
      </c>
      <c r="B17" s="13"/>
      <c r="C17" s="14"/>
      <c r="D17" s="11"/>
    </row>
    <row r="18" spans="1:4" x14ac:dyDescent="0.2">
      <c r="A18" s="12" t="s">
        <v>18</v>
      </c>
      <c r="B18" s="13">
        <v>10</v>
      </c>
      <c r="C18" s="14">
        <v>438544</v>
      </c>
      <c r="D18" s="11">
        <v>643735</v>
      </c>
    </row>
    <row r="19" spans="1:4" x14ac:dyDescent="0.2">
      <c r="A19" s="12" t="s">
        <v>19</v>
      </c>
      <c r="B19" s="13">
        <v>11</v>
      </c>
      <c r="C19" s="14">
        <v>1410555</v>
      </c>
      <c r="D19" s="11">
        <v>1518973</v>
      </c>
    </row>
    <row r="20" spans="1:4" x14ac:dyDescent="0.2">
      <c r="A20" s="12" t="s">
        <v>20</v>
      </c>
      <c r="B20" s="13"/>
      <c r="C20" s="14">
        <v>97888</v>
      </c>
      <c r="D20" s="11">
        <v>41555</v>
      </c>
    </row>
    <row r="21" spans="1:4" x14ac:dyDescent="0.2">
      <c r="A21" s="12" t="s">
        <v>21</v>
      </c>
      <c r="B21" s="13">
        <v>12</v>
      </c>
      <c r="C21" s="14">
        <v>369096</v>
      </c>
      <c r="D21" s="11">
        <v>91027</v>
      </c>
    </row>
    <row r="22" spans="1:4" x14ac:dyDescent="0.2">
      <c r="A22" s="12" t="s">
        <v>22</v>
      </c>
      <c r="B22" s="13">
        <v>13</v>
      </c>
      <c r="C22" s="14">
        <v>160272</v>
      </c>
      <c r="D22" s="11">
        <v>182215</v>
      </c>
    </row>
    <row r="23" spans="1:4" ht="15" x14ac:dyDescent="0.25">
      <c r="A23" s="8" t="s">
        <v>23</v>
      </c>
      <c r="B23" s="13"/>
      <c r="C23" s="16">
        <v>2476355</v>
      </c>
      <c r="D23" s="17">
        <v>2477505</v>
      </c>
    </row>
    <row r="24" spans="1:4" ht="15" x14ac:dyDescent="0.25">
      <c r="A24" s="8" t="s">
        <v>24</v>
      </c>
      <c r="B24" s="13"/>
      <c r="C24" s="16">
        <v>5299912</v>
      </c>
      <c r="D24" s="17">
        <v>4807829</v>
      </c>
    </row>
    <row r="25" spans="1:4" ht="15" x14ac:dyDescent="0.25">
      <c r="A25" s="8" t="s">
        <v>25</v>
      </c>
      <c r="B25" s="13"/>
      <c r="C25" s="14"/>
      <c r="D25" s="11"/>
    </row>
    <row r="26" spans="1:4" ht="15" x14ac:dyDescent="0.25">
      <c r="A26" s="8" t="s">
        <v>26</v>
      </c>
      <c r="B26" s="13"/>
      <c r="C26" s="14"/>
      <c r="D26" s="11"/>
    </row>
    <row r="27" spans="1:4" x14ac:dyDescent="0.2">
      <c r="A27" s="12" t="s">
        <v>27</v>
      </c>
      <c r="B27" s="13">
        <v>14</v>
      </c>
      <c r="C27" s="14">
        <v>956377</v>
      </c>
      <c r="D27" s="11">
        <v>956377</v>
      </c>
    </row>
    <row r="28" spans="1:4" x14ac:dyDescent="0.2">
      <c r="A28" s="12" t="s">
        <v>28</v>
      </c>
      <c r="B28" s="13"/>
      <c r="C28" s="14">
        <v>171961</v>
      </c>
      <c r="D28" s="11">
        <v>171961</v>
      </c>
    </row>
    <row r="29" spans="1:4" x14ac:dyDescent="0.2">
      <c r="A29" s="12" t="s">
        <v>29</v>
      </c>
      <c r="B29" s="13"/>
      <c r="C29" s="14">
        <v>2229895</v>
      </c>
      <c r="D29" s="11">
        <v>1865132</v>
      </c>
    </row>
    <row r="30" spans="1:4" ht="15" x14ac:dyDescent="0.25">
      <c r="A30" s="8" t="s">
        <v>30</v>
      </c>
      <c r="B30" s="13"/>
      <c r="C30" s="16">
        <v>3358233</v>
      </c>
      <c r="D30" s="17">
        <v>2993470</v>
      </c>
    </row>
    <row r="31" spans="1:4" ht="15" x14ac:dyDescent="0.25">
      <c r="A31" s="8" t="s">
        <v>31</v>
      </c>
      <c r="B31" s="13"/>
      <c r="C31" s="14"/>
      <c r="D31" s="11"/>
    </row>
    <row r="32" spans="1:4" x14ac:dyDescent="0.2">
      <c r="A32" s="12" t="s">
        <v>32</v>
      </c>
      <c r="B32" s="13">
        <v>15</v>
      </c>
      <c r="C32" s="14">
        <v>822013</v>
      </c>
      <c r="D32" s="11">
        <v>79691</v>
      </c>
    </row>
    <row r="33" spans="1:4" x14ac:dyDescent="0.2">
      <c r="A33" s="12" t="s">
        <v>33</v>
      </c>
      <c r="B33" s="13">
        <v>16</v>
      </c>
      <c r="C33" s="14">
        <v>140579</v>
      </c>
      <c r="D33" s="11">
        <v>140579</v>
      </c>
    </row>
    <row r="34" spans="1:4" x14ac:dyDescent="0.2">
      <c r="A34" s="12" t="s">
        <v>34</v>
      </c>
      <c r="B34" s="13">
        <v>16</v>
      </c>
      <c r="C34" s="14">
        <v>24495</v>
      </c>
      <c r="D34" s="11">
        <v>24495</v>
      </c>
    </row>
    <row r="35" spans="1:4" x14ac:dyDescent="0.2">
      <c r="A35" s="12" t="s">
        <v>35</v>
      </c>
      <c r="B35" s="13"/>
      <c r="C35" s="14">
        <v>76821</v>
      </c>
      <c r="D35" s="11">
        <v>76821</v>
      </c>
    </row>
    <row r="36" spans="1:4" ht="15" x14ac:dyDescent="0.25">
      <c r="A36" s="8" t="s">
        <v>36</v>
      </c>
      <c r="B36" s="13"/>
      <c r="C36" s="16">
        <v>1063908</v>
      </c>
      <c r="D36" s="17">
        <v>321586</v>
      </c>
    </row>
    <row r="37" spans="1:4" ht="15" x14ac:dyDescent="0.25">
      <c r="A37" s="8" t="s">
        <v>37</v>
      </c>
      <c r="B37" s="13"/>
      <c r="C37" s="14"/>
      <c r="D37" s="11"/>
    </row>
    <row r="38" spans="1:4" x14ac:dyDescent="0.2">
      <c r="A38" s="12" t="s">
        <v>38</v>
      </c>
      <c r="B38" s="13">
        <v>15</v>
      </c>
      <c r="C38" s="14">
        <v>76513</v>
      </c>
      <c r="D38" s="11">
        <v>26636</v>
      </c>
    </row>
    <row r="39" spans="1:4" x14ac:dyDescent="0.2">
      <c r="A39" s="12" t="s">
        <v>39</v>
      </c>
      <c r="B39" s="13"/>
      <c r="C39" s="14">
        <v>78749</v>
      </c>
      <c r="D39" s="11">
        <v>8855</v>
      </c>
    </row>
    <row r="40" spans="1:4" x14ac:dyDescent="0.2">
      <c r="A40" s="12" t="s">
        <v>40</v>
      </c>
      <c r="B40" s="13">
        <v>17</v>
      </c>
      <c r="C40" s="14">
        <v>512771</v>
      </c>
      <c r="D40" s="11">
        <v>810944</v>
      </c>
    </row>
    <row r="41" spans="1:4" x14ac:dyDescent="0.2">
      <c r="A41" s="12" t="s">
        <v>41</v>
      </c>
      <c r="B41" s="13"/>
      <c r="C41" s="14">
        <v>0</v>
      </c>
      <c r="D41" s="11">
        <v>0</v>
      </c>
    </row>
    <row r="42" spans="1:4" ht="28.5" x14ac:dyDescent="0.2">
      <c r="A42" s="12" t="s">
        <v>42</v>
      </c>
      <c r="B42" s="13">
        <v>18</v>
      </c>
      <c r="C42" s="14">
        <v>62238</v>
      </c>
      <c r="D42" s="11">
        <v>121690</v>
      </c>
    </row>
    <row r="43" spans="1:4" ht="28.5" customHeight="1" x14ac:dyDescent="0.2">
      <c r="A43" s="12" t="s">
        <v>43</v>
      </c>
      <c r="B43" s="13">
        <v>16</v>
      </c>
      <c r="C43" s="14">
        <v>4236</v>
      </c>
      <c r="D43" s="11">
        <v>14005</v>
      </c>
    </row>
    <row r="44" spans="1:4" x14ac:dyDescent="0.2">
      <c r="A44" s="12" t="s">
        <v>44</v>
      </c>
      <c r="B44" s="13">
        <v>18</v>
      </c>
      <c r="C44" s="14">
        <v>143264</v>
      </c>
      <c r="D44" s="11">
        <v>510643</v>
      </c>
    </row>
    <row r="45" spans="1:4" ht="15" x14ac:dyDescent="0.25">
      <c r="A45" s="8" t="s">
        <v>45</v>
      </c>
      <c r="B45" s="13"/>
      <c r="C45" s="16">
        <v>877771</v>
      </c>
      <c r="D45" s="17">
        <v>1492773</v>
      </c>
    </row>
    <row r="46" spans="1:4" ht="15" x14ac:dyDescent="0.25">
      <c r="A46" s="8" t="s">
        <v>46</v>
      </c>
      <c r="B46" s="9"/>
      <c r="C46" s="16">
        <v>1941679</v>
      </c>
      <c r="D46" s="17">
        <v>1814359</v>
      </c>
    </row>
    <row r="47" spans="1:4" ht="15" x14ac:dyDescent="0.25">
      <c r="A47" s="8" t="s">
        <v>47</v>
      </c>
      <c r="B47" s="9"/>
      <c r="C47" s="16">
        <v>5299912</v>
      </c>
      <c r="D47" s="17">
        <v>4807829</v>
      </c>
    </row>
    <row r="48" spans="1:4" x14ac:dyDescent="0.2">
      <c r="A48" s="18" t="s">
        <v>48</v>
      </c>
      <c r="B48" s="19"/>
      <c r="C48" s="20">
        <v>3546.699143646762</v>
      </c>
      <c r="D48" s="20">
        <v>3159.78</v>
      </c>
    </row>
    <row r="49" spans="1:4" x14ac:dyDescent="0.2">
      <c r="A49" s="18" t="s">
        <v>49</v>
      </c>
      <c r="B49" s="19"/>
      <c r="C49" s="21">
        <v>1000</v>
      </c>
      <c r="D49" s="22">
        <v>1000</v>
      </c>
    </row>
    <row r="50" spans="1:4" x14ac:dyDescent="0.2">
      <c r="A50" s="23"/>
      <c r="B50" s="23"/>
      <c r="C50" s="24"/>
      <c r="D50" s="25"/>
    </row>
    <row r="51" spans="1:4" x14ac:dyDescent="0.2">
      <c r="C51" s="26"/>
      <c r="D51" s="27"/>
    </row>
    <row r="52" spans="1:4" ht="15" x14ac:dyDescent="0.25">
      <c r="A52" s="1" t="s">
        <v>50</v>
      </c>
      <c r="C52" s="28" t="s">
        <v>51</v>
      </c>
    </row>
    <row r="53" spans="1:4" ht="15" x14ac:dyDescent="0.25">
      <c r="A53" s="29" t="s">
        <v>52</v>
      </c>
      <c r="C53" s="28"/>
    </row>
    <row r="55" spans="1:4" ht="15" x14ac:dyDescent="0.25">
      <c r="A55" s="1" t="s">
        <v>53</v>
      </c>
      <c r="C55" s="28" t="s">
        <v>54</v>
      </c>
    </row>
    <row r="56" spans="1:4" x14ac:dyDescent="0.2">
      <c r="A56" s="29" t="s">
        <v>52</v>
      </c>
    </row>
  </sheetData>
  <mergeCells count="4">
    <mergeCell ref="A3:D3"/>
    <mergeCell ref="A4:D4"/>
    <mergeCell ref="A48:B48"/>
    <mergeCell ref="A49:B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5AFD0-4501-4E1E-9D56-A68EA232B060}">
  <dimension ref="A1:D35"/>
  <sheetViews>
    <sheetView workbookViewId="0">
      <selection sqref="A1:XFD1048576"/>
    </sheetView>
  </sheetViews>
  <sheetFormatPr defaultColWidth="9.140625" defaultRowHeight="14.25" x14ac:dyDescent="0.2"/>
  <cols>
    <col min="1" max="1" width="51.28515625" style="2" customWidth="1"/>
    <col min="2" max="2" width="7.28515625" style="2" customWidth="1"/>
    <col min="3" max="4" width="16.42578125" style="2" customWidth="1"/>
    <col min="5" max="16384" width="9.140625" style="2"/>
  </cols>
  <sheetData>
    <row r="1" spans="1:4" ht="15" x14ac:dyDescent="0.25">
      <c r="A1" s="1" t="s">
        <v>0</v>
      </c>
    </row>
    <row r="3" spans="1:4" ht="15" x14ac:dyDescent="0.25">
      <c r="A3" s="4" t="s">
        <v>55</v>
      </c>
      <c r="B3" s="4"/>
      <c r="C3" s="4"/>
      <c r="D3" s="4"/>
    </row>
    <row r="4" spans="1:4" ht="15" x14ac:dyDescent="0.25">
      <c r="A4" s="4" t="s">
        <v>56</v>
      </c>
      <c r="B4" s="4"/>
      <c r="C4" s="4"/>
      <c r="D4" s="4"/>
    </row>
    <row r="5" spans="1:4" x14ac:dyDescent="0.2">
      <c r="D5" s="2" t="s">
        <v>3</v>
      </c>
    </row>
    <row r="6" spans="1:4" ht="60" x14ac:dyDescent="0.25">
      <c r="A6" s="5"/>
      <c r="B6" s="6" t="s">
        <v>4</v>
      </c>
      <c r="C6" s="6" t="s">
        <v>57</v>
      </c>
      <c r="D6" s="6" t="s">
        <v>58</v>
      </c>
    </row>
    <row r="7" spans="1:4" ht="15" x14ac:dyDescent="0.25">
      <c r="A7" s="8" t="s">
        <v>59</v>
      </c>
      <c r="B7" s="9"/>
      <c r="C7" s="9"/>
      <c r="D7" s="9"/>
    </row>
    <row r="8" spans="1:4" x14ac:dyDescent="0.2">
      <c r="A8" s="12" t="s">
        <v>60</v>
      </c>
      <c r="B8" s="13">
        <v>3</v>
      </c>
      <c r="C8" s="14">
        <v>3304911</v>
      </c>
      <c r="D8" s="11">
        <v>3937113</v>
      </c>
    </row>
    <row r="9" spans="1:4" x14ac:dyDescent="0.2">
      <c r="A9" s="12" t="s">
        <v>61</v>
      </c>
      <c r="B9" s="13">
        <v>4</v>
      </c>
      <c r="C9" s="14">
        <v>2480016</v>
      </c>
      <c r="D9" s="11">
        <v>2311938</v>
      </c>
    </row>
    <row r="10" spans="1:4" ht="15" x14ac:dyDescent="0.25">
      <c r="A10" s="8" t="s">
        <v>62</v>
      </c>
      <c r="B10" s="13"/>
      <c r="C10" s="16">
        <f>C8-C9</f>
        <v>824895</v>
      </c>
      <c r="D10" s="17">
        <f>D8-D9</f>
        <v>1625175</v>
      </c>
    </row>
    <row r="11" spans="1:4" x14ac:dyDescent="0.2">
      <c r="A11" s="12" t="s">
        <v>63</v>
      </c>
      <c r="B11" s="13">
        <v>5</v>
      </c>
      <c r="C11" s="14">
        <v>-395727</v>
      </c>
      <c r="D11" s="11">
        <v>-292956</v>
      </c>
    </row>
    <row r="12" spans="1:4" ht="28.5" x14ac:dyDescent="0.2">
      <c r="A12" s="12" t="s">
        <v>64</v>
      </c>
      <c r="B12" s="13"/>
      <c r="C12" s="14">
        <v>4342</v>
      </c>
      <c r="D12" s="11"/>
    </row>
    <row r="13" spans="1:4" x14ac:dyDescent="0.2">
      <c r="A13" s="12" t="s">
        <v>65</v>
      </c>
      <c r="B13" s="13"/>
      <c r="C13" s="14">
        <v>-21662</v>
      </c>
      <c r="D13" s="11">
        <v>59432</v>
      </c>
    </row>
    <row r="14" spans="1:4" x14ac:dyDescent="0.2">
      <c r="A14" s="12" t="s">
        <v>66</v>
      </c>
      <c r="B14" s="13"/>
      <c r="C14" s="14">
        <v>2</v>
      </c>
      <c r="D14" s="11">
        <v>3547</v>
      </c>
    </row>
    <row r="15" spans="1:4" x14ac:dyDescent="0.2">
      <c r="A15" s="12" t="s">
        <v>67</v>
      </c>
      <c r="B15" s="13">
        <v>6</v>
      </c>
      <c r="C15" s="14">
        <v>-29198</v>
      </c>
      <c r="D15" s="11">
        <v>-9861</v>
      </c>
    </row>
    <row r="16" spans="1:4" x14ac:dyDescent="0.2">
      <c r="A16" s="12" t="s">
        <v>68</v>
      </c>
      <c r="B16" s="13"/>
      <c r="C16" s="14">
        <v>35462</v>
      </c>
      <c r="D16" s="11"/>
    </row>
    <row r="17" spans="1:4" x14ac:dyDescent="0.2">
      <c r="A17" s="12"/>
      <c r="B17" s="13"/>
      <c r="C17" s="14"/>
      <c r="D17" s="11"/>
    </row>
    <row r="18" spans="1:4" ht="15" x14ac:dyDescent="0.25">
      <c r="A18" s="8" t="s">
        <v>69</v>
      </c>
      <c r="B18" s="13"/>
      <c r="C18" s="16">
        <f>C10+C11+C14+C15+C17+C12+C13+C16</f>
        <v>418114</v>
      </c>
      <c r="D18" s="17">
        <f>D10+D11+D14+D15+D17+D12+D13+D16</f>
        <v>1385337</v>
      </c>
    </row>
    <row r="19" spans="1:4" x14ac:dyDescent="0.2">
      <c r="A19" s="12" t="s">
        <v>70</v>
      </c>
      <c r="B19" s="13"/>
      <c r="C19" s="14">
        <v>83623</v>
      </c>
      <c r="D19" s="11">
        <v>300000</v>
      </c>
    </row>
    <row r="20" spans="1:4" ht="15" x14ac:dyDescent="0.25">
      <c r="A20" s="8" t="s">
        <v>71</v>
      </c>
      <c r="B20" s="13"/>
      <c r="C20" s="16">
        <f>C18-C19</f>
        <v>334491</v>
      </c>
      <c r="D20" s="17">
        <f>D18-D19</f>
        <v>1085337</v>
      </c>
    </row>
    <row r="21" spans="1:4" x14ac:dyDescent="0.2">
      <c r="A21" s="12" t="s">
        <v>72</v>
      </c>
      <c r="B21" s="13"/>
      <c r="C21" s="14">
        <v>0</v>
      </c>
      <c r="D21" s="11">
        <v>0</v>
      </c>
    </row>
    <row r="22" spans="1:4" ht="42.75" x14ac:dyDescent="0.2">
      <c r="A22" s="12" t="s">
        <v>73</v>
      </c>
      <c r="B22" s="13"/>
      <c r="C22" s="14"/>
      <c r="D22" s="11"/>
    </row>
    <row r="23" spans="1:4" x14ac:dyDescent="0.2">
      <c r="A23" s="12" t="s">
        <v>74</v>
      </c>
      <c r="B23" s="9"/>
      <c r="C23" s="14"/>
      <c r="D23" s="11"/>
    </row>
    <row r="24" spans="1:4" ht="28.5" x14ac:dyDescent="0.2">
      <c r="A24" s="12" t="s">
        <v>75</v>
      </c>
      <c r="B24" s="9"/>
      <c r="C24" s="14"/>
      <c r="D24" s="11"/>
    </row>
    <row r="25" spans="1:4" ht="15" x14ac:dyDescent="0.25">
      <c r="A25" s="8" t="s">
        <v>76</v>
      </c>
      <c r="B25" s="9"/>
      <c r="C25" s="16">
        <f>C20+C21</f>
        <v>334491</v>
      </c>
      <c r="D25" s="17">
        <f>D20+D21</f>
        <v>1085337</v>
      </c>
    </row>
    <row r="26" spans="1:4" ht="15" x14ac:dyDescent="0.25">
      <c r="A26" s="8" t="s">
        <v>77</v>
      </c>
      <c r="B26" s="9"/>
      <c r="C26" s="30">
        <f>(C20-852.25)/939332*1000</f>
        <v>355.18725008836066</v>
      </c>
      <c r="D26" s="31">
        <f>(D20-852.25)/939332*1000</f>
        <v>1154.5276324026011</v>
      </c>
    </row>
    <row r="29" spans="1:4" x14ac:dyDescent="0.2">
      <c r="A29" s="32" t="s">
        <v>78</v>
      </c>
      <c r="B29" s="32"/>
      <c r="C29" s="32"/>
      <c r="D29" s="32"/>
    </row>
    <row r="30" spans="1:4" x14ac:dyDescent="0.2">
      <c r="A30" s="33"/>
      <c r="B30" s="33"/>
      <c r="C30" s="33"/>
      <c r="D30" s="33"/>
    </row>
    <row r="31" spans="1:4" ht="15" x14ac:dyDescent="0.25">
      <c r="A31" s="1" t="s">
        <v>50</v>
      </c>
      <c r="C31" s="1" t="s">
        <v>51</v>
      </c>
    </row>
    <row r="32" spans="1:4" ht="15" x14ac:dyDescent="0.25">
      <c r="A32" s="29" t="s">
        <v>52</v>
      </c>
      <c r="C32" s="1"/>
    </row>
    <row r="34" spans="1:3" ht="15" x14ac:dyDescent="0.25">
      <c r="A34" s="1" t="s">
        <v>53</v>
      </c>
      <c r="C34" s="1" t="s">
        <v>54</v>
      </c>
    </row>
    <row r="35" spans="1:3" x14ac:dyDescent="0.2">
      <c r="A35" s="29" t="s">
        <v>52</v>
      </c>
    </row>
  </sheetData>
  <mergeCells count="3">
    <mergeCell ref="A3:D3"/>
    <mergeCell ref="A4:D4"/>
    <mergeCell ref="A29:D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2569-3472-4D04-9FB0-3A7510C96C50}">
  <dimension ref="A1:C55"/>
  <sheetViews>
    <sheetView workbookViewId="0">
      <selection sqref="A1:XFD1048576"/>
    </sheetView>
  </sheetViews>
  <sheetFormatPr defaultColWidth="9.140625" defaultRowHeight="14.25" x14ac:dyDescent="0.2"/>
  <cols>
    <col min="1" max="1" width="61.5703125" style="2" customWidth="1"/>
    <col min="2" max="2" width="16.85546875" style="3" customWidth="1"/>
    <col min="3" max="3" width="16.85546875" style="2" customWidth="1"/>
    <col min="4" max="16384" width="9.140625" style="2"/>
  </cols>
  <sheetData>
    <row r="1" spans="1:3" ht="15" x14ac:dyDescent="0.25">
      <c r="A1" s="1" t="s">
        <v>0</v>
      </c>
    </row>
    <row r="3" spans="1:3" ht="15" x14ac:dyDescent="0.25">
      <c r="A3" s="4" t="s">
        <v>79</v>
      </c>
      <c r="B3" s="4"/>
      <c r="C3" s="4"/>
    </row>
    <row r="4" spans="1:3" ht="15" x14ac:dyDescent="0.25">
      <c r="A4" s="4" t="s">
        <v>56</v>
      </c>
      <c r="B4" s="4"/>
      <c r="C4" s="4"/>
    </row>
    <row r="5" spans="1:3" ht="15" x14ac:dyDescent="0.25">
      <c r="A5" s="4" t="s">
        <v>80</v>
      </c>
      <c r="B5" s="4"/>
      <c r="C5" s="4"/>
    </row>
    <row r="6" spans="1:3" x14ac:dyDescent="0.2">
      <c r="C6" s="2" t="s">
        <v>3</v>
      </c>
    </row>
    <row r="7" spans="1:3" ht="30" x14ac:dyDescent="0.25">
      <c r="A7" s="5"/>
      <c r="B7" s="7" t="s">
        <v>57</v>
      </c>
      <c r="C7" s="6" t="s">
        <v>58</v>
      </c>
    </row>
    <row r="8" spans="1:3" ht="30" x14ac:dyDescent="0.25">
      <c r="A8" s="8" t="s">
        <v>81</v>
      </c>
      <c r="B8" s="7"/>
      <c r="C8" s="6"/>
    </row>
    <row r="9" spans="1:3" ht="15" x14ac:dyDescent="0.2">
      <c r="A9" s="12" t="s">
        <v>82</v>
      </c>
      <c r="B9" s="34">
        <f>SUM(B11:B13)</f>
        <v>3604971</v>
      </c>
      <c r="C9" s="35">
        <f>SUM(C11:C13)</f>
        <v>3354859</v>
      </c>
    </row>
    <row r="10" spans="1:3" ht="15" x14ac:dyDescent="0.2">
      <c r="A10" s="12" t="s">
        <v>83</v>
      </c>
      <c r="B10" s="34"/>
      <c r="C10" s="35"/>
    </row>
    <row r="11" spans="1:3" x14ac:dyDescent="0.2">
      <c r="A11" s="12" t="s">
        <v>84</v>
      </c>
      <c r="B11" s="36">
        <f>2352937+194718-52947+504309+585819-1512-2800+11931-B12-2</f>
        <v>3584503</v>
      </c>
      <c r="C11" s="37">
        <v>3347856</v>
      </c>
    </row>
    <row r="12" spans="1:3" x14ac:dyDescent="0.2">
      <c r="A12" s="12" t="s">
        <v>85</v>
      </c>
      <c r="B12" s="36">
        <v>7950</v>
      </c>
      <c r="C12" s="37">
        <v>7000</v>
      </c>
    </row>
    <row r="13" spans="1:3" x14ac:dyDescent="0.2">
      <c r="A13" s="12" t="s">
        <v>86</v>
      </c>
      <c r="B13" s="36">
        <f>45+315+7752+4381+25</f>
        <v>12518</v>
      </c>
      <c r="C13" s="37">
        <v>3</v>
      </c>
    </row>
    <row r="14" spans="1:3" ht="15" x14ac:dyDescent="0.2">
      <c r="A14" s="12" t="s">
        <v>87</v>
      </c>
      <c r="B14" s="34">
        <f>SUM(B16:B21)</f>
        <v>3668451</v>
      </c>
      <c r="C14" s="35">
        <f>SUM(C16:C21)</f>
        <v>2730532</v>
      </c>
    </row>
    <row r="15" spans="1:3" ht="15" x14ac:dyDescent="0.2">
      <c r="A15" s="12" t="s">
        <v>83</v>
      </c>
      <c r="B15" s="34"/>
      <c r="C15" s="35"/>
    </row>
    <row r="16" spans="1:3" x14ac:dyDescent="0.2">
      <c r="A16" s="12" t="s">
        <v>88</v>
      </c>
      <c r="B16" s="36">
        <f>1072211-67647+1812961-1636+6739-143-529643-B17</f>
        <v>2075646</v>
      </c>
      <c r="C16" s="37">
        <v>1515158</v>
      </c>
    </row>
    <row r="17" spans="1:3" x14ac:dyDescent="0.2">
      <c r="A17" s="12" t="s">
        <v>89</v>
      </c>
      <c r="B17" s="36">
        <v>217196</v>
      </c>
      <c r="C17" s="37">
        <v>157934</v>
      </c>
    </row>
    <row r="18" spans="1:3" x14ac:dyDescent="0.2">
      <c r="A18" s="12" t="s">
        <v>90</v>
      </c>
      <c r="B18" s="36">
        <f>701793-9466+10533-105+9432-2708+1359</f>
        <v>710838</v>
      </c>
      <c r="C18" s="37">
        <v>525631</v>
      </c>
    </row>
    <row r="19" spans="1:3" x14ac:dyDescent="0.2">
      <c r="A19" s="12" t="s">
        <v>91</v>
      </c>
      <c r="B19" s="36">
        <v>19010</v>
      </c>
      <c r="C19" s="37">
        <v>11046</v>
      </c>
    </row>
    <row r="20" spans="1:3" ht="28.5" x14ac:dyDescent="0.2">
      <c r="A20" s="12" t="s">
        <v>92</v>
      </c>
      <c r="B20" s="36">
        <f>139956+2279+82029+199421+598+59007+874+5354+2360+20450-215+10761-1223+83503-1154+4244</f>
        <v>608244</v>
      </c>
      <c r="C20" s="37">
        <v>471181</v>
      </c>
    </row>
    <row r="21" spans="1:3" x14ac:dyDescent="0.2">
      <c r="A21" s="12" t="s">
        <v>93</v>
      </c>
      <c r="B21" s="36">
        <f>16390-1842+715-86+9768+12159+413</f>
        <v>37517</v>
      </c>
      <c r="C21" s="37">
        <v>49582</v>
      </c>
    </row>
    <row r="22" spans="1:3" ht="28.5" x14ac:dyDescent="0.2">
      <c r="A22" s="12" t="s">
        <v>94</v>
      </c>
      <c r="B22" s="34">
        <f>B9-B14</f>
        <v>-63480</v>
      </c>
      <c r="C22" s="35">
        <f>C9-C14</f>
        <v>624327</v>
      </c>
    </row>
    <row r="23" spans="1:3" ht="30" x14ac:dyDescent="0.25">
      <c r="A23" s="8" t="s">
        <v>95</v>
      </c>
      <c r="B23" s="34"/>
      <c r="C23" s="35"/>
    </row>
    <row r="24" spans="1:3" ht="15" x14ac:dyDescent="0.2">
      <c r="A24" s="12" t="s">
        <v>82</v>
      </c>
      <c r="B24" s="34">
        <f>SUM(B26:B27)</f>
        <v>2800</v>
      </c>
      <c r="C24" s="35">
        <f>SUM(C26:C27)</f>
        <v>6000</v>
      </c>
    </row>
    <row r="25" spans="1:3" ht="15" x14ac:dyDescent="0.2">
      <c r="A25" s="12" t="s">
        <v>83</v>
      </c>
      <c r="B25" s="34"/>
      <c r="C25" s="35"/>
    </row>
    <row r="26" spans="1:3" x14ac:dyDescent="0.2">
      <c r="A26" s="12" t="s">
        <v>96</v>
      </c>
      <c r="B26" s="36">
        <v>2800</v>
      </c>
      <c r="C26" s="37">
        <v>6000</v>
      </c>
    </row>
    <row r="27" spans="1:3" x14ac:dyDescent="0.2">
      <c r="A27" s="12" t="s">
        <v>97</v>
      </c>
      <c r="B27" s="36"/>
      <c r="C27" s="37"/>
    </row>
    <row r="28" spans="1:3" ht="15" x14ac:dyDescent="0.2">
      <c r="A28" s="12" t="s">
        <v>87</v>
      </c>
      <c r="B28" s="34">
        <f>SUM(B30:B32)</f>
        <v>532643</v>
      </c>
      <c r="C28" s="35">
        <f>SUM(C30:C32)</f>
        <v>415900</v>
      </c>
    </row>
    <row r="29" spans="1:3" ht="15" x14ac:dyDescent="0.2">
      <c r="A29" s="12" t="s">
        <v>83</v>
      </c>
      <c r="B29" s="34"/>
      <c r="C29" s="35"/>
    </row>
    <row r="30" spans="1:3" ht="28.5" x14ac:dyDescent="0.2">
      <c r="A30" s="12" t="s">
        <v>98</v>
      </c>
      <c r="B30" s="36">
        <v>529643</v>
      </c>
      <c r="C30" s="37">
        <v>415900</v>
      </c>
    </row>
    <row r="31" spans="1:3" ht="15" x14ac:dyDescent="0.2">
      <c r="A31" s="12" t="s">
        <v>99</v>
      </c>
      <c r="B31" s="34"/>
      <c r="C31" s="35"/>
    </row>
    <row r="32" spans="1:3" x14ac:dyDescent="0.2">
      <c r="A32" s="12" t="s">
        <v>93</v>
      </c>
      <c r="B32" s="36">
        <v>3000</v>
      </c>
      <c r="C32" s="37"/>
    </row>
    <row r="33" spans="1:3" ht="28.5" x14ac:dyDescent="0.2">
      <c r="A33" s="12" t="s">
        <v>100</v>
      </c>
      <c r="B33" s="34">
        <f>B24-B28</f>
        <v>-529843</v>
      </c>
      <c r="C33" s="35">
        <f>C24-C28</f>
        <v>-409900</v>
      </c>
    </row>
    <row r="34" spans="1:3" ht="30" x14ac:dyDescent="0.25">
      <c r="A34" s="8" t="s">
        <v>101</v>
      </c>
      <c r="B34" s="34"/>
      <c r="C34" s="35"/>
    </row>
    <row r="35" spans="1:3" ht="15" x14ac:dyDescent="0.2">
      <c r="A35" s="12" t="s">
        <v>82</v>
      </c>
      <c r="B35" s="34">
        <f>SUM(B37:B39)</f>
        <v>1179987</v>
      </c>
      <c r="C35" s="35">
        <f>SUM(C37:C39)</f>
        <v>49437</v>
      </c>
    </row>
    <row r="36" spans="1:3" ht="15" x14ac:dyDescent="0.2">
      <c r="A36" s="12" t="s">
        <v>83</v>
      </c>
      <c r="B36" s="34"/>
      <c r="C36" s="35"/>
    </row>
    <row r="37" spans="1:3" x14ac:dyDescent="0.2">
      <c r="A37" s="12" t="s">
        <v>102</v>
      </c>
      <c r="B37" s="36">
        <f>169615+773562+236810</f>
        <v>1179987</v>
      </c>
      <c r="C37" s="37">
        <v>45000</v>
      </c>
    </row>
    <row r="38" spans="1:3" x14ac:dyDescent="0.2">
      <c r="A38" s="12" t="s">
        <v>103</v>
      </c>
      <c r="B38" s="36"/>
      <c r="C38" s="37">
        <v>3543</v>
      </c>
    </row>
    <row r="39" spans="1:3" x14ac:dyDescent="0.2">
      <c r="A39" s="12" t="s">
        <v>86</v>
      </c>
      <c r="B39" s="36"/>
      <c r="C39" s="37">
        <v>894</v>
      </c>
    </row>
    <row r="40" spans="1:3" ht="15" x14ac:dyDescent="0.2">
      <c r="A40" s="12" t="s">
        <v>87</v>
      </c>
      <c r="B40" s="34">
        <f>SUM(B42:B44)</f>
        <v>608607</v>
      </c>
      <c r="C40" s="35">
        <f>SUM(C42:C44)</f>
        <v>130922</v>
      </c>
    </row>
    <row r="41" spans="1:3" ht="15" x14ac:dyDescent="0.2">
      <c r="A41" s="12" t="s">
        <v>83</v>
      </c>
      <c r="B41" s="34"/>
      <c r="C41" s="35"/>
    </row>
    <row r="42" spans="1:3" x14ac:dyDescent="0.2">
      <c r="A42" s="12" t="s">
        <v>104</v>
      </c>
      <c r="B42" s="36">
        <f>79691+74203+33764+206000</f>
        <v>393658</v>
      </c>
      <c r="C42" s="37">
        <v>33493</v>
      </c>
    </row>
    <row r="43" spans="1:3" x14ac:dyDescent="0.2">
      <c r="A43" s="12" t="s">
        <v>105</v>
      </c>
      <c r="B43" s="36">
        <f>113-1</f>
        <v>112</v>
      </c>
      <c r="C43" s="37">
        <v>50000</v>
      </c>
    </row>
    <row r="44" spans="1:3" x14ac:dyDescent="0.2">
      <c r="A44" s="12" t="s">
        <v>106</v>
      </c>
      <c r="B44" s="36">
        <f>183766+31071</f>
        <v>214837</v>
      </c>
      <c r="C44" s="37">
        <v>47429</v>
      </c>
    </row>
    <row r="45" spans="1:3" ht="28.5" x14ac:dyDescent="0.2">
      <c r="A45" s="12" t="s">
        <v>107</v>
      </c>
      <c r="B45" s="34">
        <f>B35-B40</f>
        <v>571380</v>
      </c>
      <c r="C45" s="35">
        <f>C35-C40</f>
        <v>-81485</v>
      </c>
    </row>
    <row r="46" spans="1:3" ht="15" x14ac:dyDescent="0.25">
      <c r="A46" s="8" t="s">
        <v>108</v>
      </c>
      <c r="B46" s="38">
        <f>B22+B33+B45</f>
        <v>-21943</v>
      </c>
      <c r="C46" s="39">
        <f>C22+C33+C45</f>
        <v>132942</v>
      </c>
    </row>
    <row r="47" spans="1:3" ht="28.5" x14ac:dyDescent="0.2">
      <c r="A47" s="12" t="s">
        <v>109</v>
      </c>
      <c r="B47" s="40">
        <v>182215</v>
      </c>
      <c r="C47" s="41">
        <v>130940</v>
      </c>
    </row>
    <row r="48" spans="1:3" ht="29.25" x14ac:dyDescent="0.25">
      <c r="A48" s="12" t="s">
        <v>110</v>
      </c>
      <c r="B48" s="38">
        <f>B46+B47</f>
        <v>160272</v>
      </c>
      <c r="C48" s="39">
        <f>C46+C47</f>
        <v>263882</v>
      </c>
    </row>
    <row r="49" spans="1:3" ht="15" x14ac:dyDescent="0.25">
      <c r="A49" s="42"/>
      <c r="B49" s="43">
        <v>160272</v>
      </c>
      <c r="C49" s="43"/>
    </row>
    <row r="50" spans="1:3" x14ac:dyDescent="0.2">
      <c r="B50" s="44">
        <f>B48-B49</f>
        <v>0</v>
      </c>
      <c r="C50" s="44"/>
    </row>
    <row r="51" spans="1:3" ht="15" x14ac:dyDescent="0.25">
      <c r="A51" s="1" t="s">
        <v>50</v>
      </c>
      <c r="B51" s="28" t="s">
        <v>51</v>
      </c>
      <c r="C51" s="1"/>
    </row>
    <row r="52" spans="1:3" ht="15" x14ac:dyDescent="0.25">
      <c r="A52" s="29" t="s">
        <v>52</v>
      </c>
      <c r="B52" s="28"/>
      <c r="C52" s="1"/>
    </row>
    <row r="54" spans="1:3" ht="15" x14ac:dyDescent="0.25">
      <c r="A54" s="1" t="s">
        <v>53</v>
      </c>
      <c r="B54" s="28" t="s">
        <v>54</v>
      </c>
      <c r="C54" s="1"/>
    </row>
    <row r="55" spans="1:3" x14ac:dyDescent="0.2">
      <c r="A55" s="29" t="s">
        <v>52</v>
      </c>
    </row>
  </sheetData>
  <mergeCells count="3">
    <mergeCell ref="A3:C3"/>
    <mergeCell ref="A4:C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78EC6-00D0-41B5-8B52-2E754240D6A9}">
  <dimension ref="A1:E24"/>
  <sheetViews>
    <sheetView tabSelected="1" workbookViewId="0">
      <selection sqref="A1:XFD1048576"/>
    </sheetView>
  </sheetViews>
  <sheetFormatPr defaultColWidth="9.140625" defaultRowHeight="14.25" x14ac:dyDescent="0.2"/>
  <cols>
    <col min="1" max="1" width="35.5703125" style="2" customWidth="1"/>
    <col min="2" max="5" width="15.5703125" style="2" customWidth="1"/>
    <col min="6" max="16384" width="9.140625" style="2"/>
  </cols>
  <sheetData>
    <row r="1" spans="1:5" ht="15" x14ac:dyDescent="0.25">
      <c r="A1" s="1" t="s">
        <v>0</v>
      </c>
    </row>
    <row r="3" spans="1:5" ht="15" x14ac:dyDescent="0.25">
      <c r="A3" s="4" t="s">
        <v>111</v>
      </c>
      <c r="B3" s="4"/>
      <c r="C3" s="4"/>
      <c r="D3" s="4"/>
    </row>
    <row r="4" spans="1:5" ht="15" x14ac:dyDescent="0.25">
      <c r="A4" s="4" t="s">
        <v>56</v>
      </c>
      <c r="B4" s="4"/>
      <c r="C4" s="4"/>
      <c r="D4" s="4"/>
    </row>
    <row r="5" spans="1:5" x14ac:dyDescent="0.2">
      <c r="E5" s="2" t="s">
        <v>3</v>
      </c>
    </row>
    <row r="6" spans="1:5" ht="60" x14ac:dyDescent="0.25">
      <c r="A6" s="5"/>
      <c r="B6" s="6" t="s">
        <v>27</v>
      </c>
      <c r="C6" s="6" t="s">
        <v>28</v>
      </c>
      <c r="D6" s="6" t="s">
        <v>29</v>
      </c>
      <c r="E6" s="6" t="s">
        <v>112</v>
      </c>
    </row>
    <row r="7" spans="1:5" ht="15" x14ac:dyDescent="0.25">
      <c r="A7" s="8" t="s">
        <v>113</v>
      </c>
      <c r="B7" s="17">
        <f>B17</f>
        <v>956377</v>
      </c>
      <c r="C7" s="17">
        <f>C17</f>
        <v>171961</v>
      </c>
      <c r="D7" s="17">
        <f>D17</f>
        <v>1865132</v>
      </c>
      <c r="E7" s="17">
        <f>D7+C7+B7</f>
        <v>2993470</v>
      </c>
    </row>
    <row r="8" spans="1:5" ht="15" x14ac:dyDescent="0.25">
      <c r="A8" s="12" t="s">
        <v>114</v>
      </c>
      <c r="B8" s="16"/>
      <c r="C8" s="16"/>
      <c r="D8" s="14">
        <v>2</v>
      </c>
      <c r="E8" s="14">
        <v>2</v>
      </c>
    </row>
    <row r="9" spans="1:5" ht="15" x14ac:dyDescent="0.25">
      <c r="A9" s="45" t="s">
        <v>76</v>
      </c>
      <c r="B9" s="14"/>
      <c r="C9" s="14"/>
      <c r="D9" s="14">
        <f>[1]ОСД!C25</f>
        <v>334491</v>
      </c>
      <c r="E9" s="16">
        <f t="shared" ref="E9:E11" si="0">D9+C9+B9</f>
        <v>334491</v>
      </c>
    </row>
    <row r="10" spans="1:5" ht="43.5" x14ac:dyDescent="0.25">
      <c r="A10" s="45" t="s">
        <v>115</v>
      </c>
      <c r="B10" s="14"/>
      <c r="C10" s="14"/>
      <c r="D10" s="14">
        <v>100277</v>
      </c>
      <c r="E10" s="16">
        <f t="shared" si="0"/>
        <v>100277</v>
      </c>
    </row>
    <row r="11" spans="1:5" ht="15" x14ac:dyDescent="0.25">
      <c r="A11" s="12" t="s">
        <v>39</v>
      </c>
      <c r="B11" s="14"/>
      <c r="C11" s="16"/>
      <c r="D11" s="16">
        <v>-70007</v>
      </c>
      <c r="E11" s="16">
        <f t="shared" si="0"/>
        <v>-70007</v>
      </c>
    </row>
    <row r="12" spans="1:5" ht="30" x14ac:dyDescent="0.25">
      <c r="A12" s="8" t="s">
        <v>116</v>
      </c>
      <c r="B12" s="16">
        <f>B7+B9+B10+B11</f>
        <v>956377</v>
      </c>
      <c r="C12" s="16">
        <f t="shared" ref="C12" si="1">C7+C9+C10+C11</f>
        <v>171961</v>
      </c>
      <c r="D12" s="16">
        <f>D7+D8+D9+D10+D11</f>
        <v>2229895</v>
      </c>
      <c r="E12" s="16">
        <f>E7+E8+E9+E10+E11</f>
        <v>3358233</v>
      </c>
    </row>
    <row r="13" spans="1:5" ht="15" x14ac:dyDescent="0.25">
      <c r="A13" s="8" t="s">
        <v>117</v>
      </c>
      <c r="B13" s="17">
        <v>956377</v>
      </c>
      <c r="C13" s="17">
        <v>188659</v>
      </c>
      <c r="D13" s="17">
        <v>830215</v>
      </c>
      <c r="E13" s="17">
        <v>1975251</v>
      </c>
    </row>
    <row r="14" spans="1:5" x14ac:dyDescent="0.2">
      <c r="A14" s="12" t="s">
        <v>118</v>
      </c>
      <c r="B14" s="11"/>
      <c r="C14" s="11"/>
      <c r="D14" s="11">
        <v>1199623</v>
      </c>
      <c r="E14" s="11">
        <f>SUM(B14:D14)</f>
        <v>1199623</v>
      </c>
    </row>
    <row r="15" spans="1:5" ht="42.75" x14ac:dyDescent="0.2">
      <c r="A15" s="12" t="s">
        <v>119</v>
      </c>
      <c r="B15" s="11"/>
      <c r="C15" s="11">
        <v>-16698</v>
      </c>
      <c r="D15" s="11">
        <v>35177</v>
      </c>
      <c r="E15" s="11">
        <f t="shared" ref="E15:E16" si="2">SUM(B15:D15)</f>
        <v>18479</v>
      </c>
    </row>
    <row r="16" spans="1:5" x14ac:dyDescent="0.2">
      <c r="A16" s="12" t="s">
        <v>39</v>
      </c>
      <c r="B16" s="11"/>
      <c r="C16" s="11"/>
      <c r="D16" s="11">
        <v>-199883</v>
      </c>
      <c r="E16" s="11">
        <f t="shared" si="2"/>
        <v>-199883</v>
      </c>
    </row>
    <row r="17" spans="1:5" ht="30" x14ac:dyDescent="0.25">
      <c r="A17" s="8" t="s">
        <v>120</v>
      </c>
      <c r="B17" s="17">
        <v>956377</v>
      </c>
      <c r="C17" s="17">
        <f>SUM(C13:C16)</f>
        <v>171961</v>
      </c>
      <c r="D17" s="17">
        <f>SUM(D13:D16)</f>
        <v>1865132</v>
      </c>
      <c r="E17" s="17">
        <f>SUM(E13:E16)</f>
        <v>2993470</v>
      </c>
    </row>
    <row r="19" spans="1:5" x14ac:dyDescent="0.2">
      <c r="C19" s="27"/>
      <c r="D19" s="27"/>
    </row>
    <row r="20" spans="1:5" ht="15" x14ac:dyDescent="0.25">
      <c r="A20" s="1" t="s">
        <v>50</v>
      </c>
      <c r="C20" s="1" t="s">
        <v>51</v>
      </c>
    </row>
    <row r="21" spans="1:5" ht="15" x14ac:dyDescent="0.25">
      <c r="A21" s="29" t="s">
        <v>121</v>
      </c>
      <c r="C21" s="1"/>
    </row>
    <row r="23" spans="1:5" ht="15" x14ac:dyDescent="0.25">
      <c r="A23" s="1" t="s">
        <v>53</v>
      </c>
      <c r="C23" s="1" t="s">
        <v>54</v>
      </c>
    </row>
    <row r="24" spans="1:5" x14ac:dyDescent="0.2">
      <c r="A24" s="29" t="s">
        <v>122</v>
      </c>
    </row>
  </sheetData>
  <mergeCells count="2"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2018-10-29T09:19:27Z</dcterms:modified>
</cp:coreProperties>
</file>