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24226"/>
  <xr:revisionPtr revIDLastSave="0" documentId="13_ncr:1_{ECB4742B-F6A2-44D9-BF37-74F5744F2276}" xr6:coauthVersionLast="45" xr6:coauthVersionMax="45" xr10:uidLastSave="{00000000-0000-0000-0000-000000000000}"/>
  <bookViews>
    <workbookView xWindow="-120" yWindow="-120" windowWidth="29040" windowHeight="15840" tabRatio="940" activeTab="3" xr2:uid="{00000000-000D-0000-FFFF-FFFF00000000}"/>
  </bookViews>
  <sheets>
    <sheet name="ОФП" sheetId="1" r:id="rId1"/>
    <sheet name="ОСД" sheetId="2" r:id="rId2"/>
    <sheet name="ОДДС" sheetId="3" r:id="rId3"/>
    <sheet name="Капитал" sheetId="4" r:id="rId4"/>
  </sheets>
  <externalReferences>
    <externalReference r:id="rId5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2" l="1"/>
  <c r="G18" i="4" l="1"/>
  <c r="D18" i="4"/>
  <c r="C18" i="4"/>
  <c r="F17" i="4"/>
  <c r="F16" i="4"/>
  <c r="F15" i="4"/>
  <c r="F14" i="4"/>
  <c r="E13" i="4"/>
  <c r="F13" i="4" s="1"/>
  <c r="F18" i="4" s="1"/>
  <c r="G12" i="4"/>
  <c r="D12" i="4"/>
  <c r="F11" i="4"/>
  <c r="F10" i="4"/>
  <c r="D7" i="4"/>
  <c r="C7" i="4"/>
  <c r="C12" i="4" s="1"/>
  <c r="C40" i="3"/>
  <c r="B40" i="3"/>
  <c r="C35" i="3"/>
  <c r="C45" i="3" s="1"/>
  <c r="B35" i="3"/>
  <c r="B45" i="3" s="1"/>
  <c r="B30" i="3"/>
  <c r="B28" i="3" s="1"/>
  <c r="C28" i="3"/>
  <c r="C24" i="3"/>
  <c r="C33" i="3" s="1"/>
  <c r="B24" i="3"/>
  <c r="B21" i="3"/>
  <c r="B20" i="3"/>
  <c r="B14" i="3" s="1"/>
  <c r="C14" i="3"/>
  <c r="C9" i="3"/>
  <c r="C22" i="3" s="1"/>
  <c r="C46" i="3" s="1"/>
  <c r="C48" i="3" s="1"/>
  <c r="B9" i="3"/>
  <c r="B22" i="3" s="1"/>
  <c r="C16" i="2"/>
  <c r="C15" i="2"/>
  <c r="C14" i="2"/>
  <c r="C12" i="2"/>
  <c r="C11" i="2"/>
  <c r="D10" i="2"/>
  <c r="D18" i="2" s="1"/>
  <c r="D20" i="2" s="1"/>
  <c r="C9" i="2"/>
  <c r="C8" i="2"/>
  <c r="C10" i="2" s="1"/>
  <c r="D52" i="1"/>
  <c r="C52" i="1"/>
  <c r="D50" i="1"/>
  <c r="D49" i="1"/>
  <c r="C48" i="1"/>
  <c r="C47" i="1"/>
  <c r="C45" i="1"/>
  <c r="C44" i="1"/>
  <c r="C43" i="1"/>
  <c r="C42" i="1"/>
  <c r="D40" i="1"/>
  <c r="C38" i="1"/>
  <c r="C37" i="1"/>
  <c r="C36" i="1"/>
  <c r="D34" i="1"/>
  <c r="D51" i="1" s="1"/>
  <c r="C31" i="1"/>
  <c r="C34" i="1" s="1"/>
  <c r="D27" i="1"/>
  <c r="C26" i="1"/>
  <c r="C24" i="1"/>
  <c r="C22" i="1"/>
  <c r="C20" i="1"/>
  <c r="C19" i="1"/>
  <c r="D17" i="1"/>
  <c r="D28" i="1" s="1"/>
  <c r="C15" i="1"/>
  <c r="C14" i="1"/>
  <c r="C13" i="1"/>
  <c r="C11" i="1"/>
  <c r="C10" i="1"/>
  <c r="C9" i="1"/>
  <c r="C18" i="2" l="1"/>
  <c r="C20" i="2" s="1"/>
  <c r="C25" i="2" s="1"/>
  <c r="C49" i="1"/>
  <c r="C27" i="1"/>
  <c r="C40" i="1"/>
  <c r="C17" i="1"/>
  <c r="C28" i="1" s="1"/>
  <c r="H18" i="4"/>
  <c r="F7" i="4"/>
  <c r="E18" i="4"/>
  <c r="E7" i="4" s="1"/>
  <c r="B33" i="3"/>
  <c r="B46" i="3" s="1"/>
  <c r="B48" i="3" s="1"/>
  <c r="C26" i="2"/>
  <c r="D26" i="2"/>
  <c r="D25" i="2"/>
  <c r="C50" i="1" l="1"/>
  <c r="C51" i="1" s="1"/>
  <c r="C55" i="1" s="1"/>
  <c r="E9" i="4" l="1"/>
  <c r="F9" i="4" l="1"/>
  <c r="F12" i="4" s="1"/>
  <c r="H12" i="4" s="1"/>
  <c r="E12" i="4"/>
</calcChain>
</file>

<file path=xl/sharedStrings.xml><?xml version="1.0" encoding="utf-8"?>
<sst xmlns="http://schemas.openxmlformats.org/spreadsheetml/2006/main" count="181" uniqueCount="135">
  <si>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</si>
  <si>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</si>
  <si>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</si>
  <si>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</si>
  <si>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</si>
  <si>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</si>
  <si>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</si>
  <si>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</si>
  <si>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</si>
  <si>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</si>
  <si>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</si>
  <si>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</si>
  <si>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</si>
  <si>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</si>
  <si>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</si>
  <si>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</si>
  <si>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</si>
  <si>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</si>
  <si>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</si>
  <si>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</si>
  <si>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</si>
  <si>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</si>
  <si>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</si>
  <si>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</si>
  <si>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</si>
  <si>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</si>
  <si>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</si>
  <si>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</si>
  <si>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</si>
  <si>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</si>
  <si>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</si>
  <si>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</si>
  <si>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</si>
  <si>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</si>
  <si>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Главный бухгалтер:</t>
  </si>
  <si>
    <t>(подпись)</t>
  </si>
  <si>
    <t>Доход от оказания услуг</t>
  </si>
  <si>
    <t>Себестоимость оказанных услуг</t>
  </si>
  <si>
    <t>Отчет о прибылях/ убытках</t>
  </si>
  <si>
    <t>Доходы по финансированию</t>
  </si>
  <si>
    <t>Расходы по финансированию</t>
  </si>
  <si>
    <t>Расходы по корпоративному подоходному налогу</t>
  </si>
  <si>
    <t>Прочий совокупный доход/убыток</t>
  </si>
  <si>
    <t>Совокупный доход за период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</si>
  <si>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</si>
  <si>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</si>
  <si>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</si>
  <si>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</si>
  <si>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</si>
  <si>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</si>
  <si>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</si>
  <si>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</si>
  <si>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</si>
  <si>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</si>
  <si>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</si>
  <si>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</si>
  <si>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</si>
  <si>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</si>
  <si>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</si>
  <si>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</si>
  <si>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</si>
  <si>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</si>
  <si>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</si>
  <si>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</si>
  <si>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</si>
  <si>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</si>
  <si>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</si>
  <si>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</si>
  <si>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</si>
  <si>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</si>
  <si>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</si>
  <si>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</si>
  <si>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</si>
  <si>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</si>
  <si>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</si>
  <si>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</si>
  <si>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</si>
  <si>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</si>
  <si>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</si>
  <si>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 xml:space="preserve">                         полученные вознаграждения</t>
  </si>
  <si>
    <t>Инвестиционная недвижимость</t>
  </si>
  <si>
    <t xml:space="preserve">                         полученные дивиденды</t>
  </si>
  <si>
    <t>Прочие долгосрочные обязательства</t>
  </si>
  <si>
    <t>Долгосрочные финансовые инвестиции</t>
  </si>
  <si>
    <t>Депозиты, размещенные при привлечении иностранной рабочей силы</t>
  </si>
  <si>
    <t>тыс.тенге</t>
  </si>
  <si>
    <t>Обязательства по прочим налогам и другим обязательным платежам</t>
  </si>
  <si>
    <t>Балансовая стоимость одной привилегированной акции (тенге)</t>
  </si>
  <si>
    <t>Ихласова А.</t>
  </si>
  <si>
    <t>Незавершенное строительство</t>
  </si>
  <si>
    <t>Текущий подоходный налог</t>
  </si>
  <si>
    <t xml:space="preserve">                          (подпись)</t>
  </si>
  <si>
    <t xml:space="preserve">                         (подпись)</t>
  </si>
  <si>
    <t>Примечание: Прибыль на акцию определена за минусом гарантированного размера дивидендов по привилигированным акциям (-160 560-852,25/939 332)</t>
  </si>
  <si>
    <t>Сальдо на 01 января 2018 года</t>
  </si>
  <si>
    <t>Авансы выданные под поставку основных средств</t>
  </si>
  <si>
    <t>Валовый доход</t>
  </si>
  <si>
    <t>Общие и административные расходы</t>
  </si>
  <si>
    <t>Доход (убыток) от выбытия основных средств, нетто</t>
  </si>
  <si>
    <t>Прочие операционные доходы, нетто</t>
  </si>
  <si>
    <t>Убыток от курсовой разницы</t>
  </si>
  <si>
    <t>Доход/убыток до налогообложения</t>
  </si>
  <si>
    <t>Чистый доход/убыток за период</t>
  </si>
  <si>
    <t>Статьи, которые впоследствии не могут быть реклассифицированы в отчет о доходах и расходах:</t>
  </si>
  <si>
    <t>Переоценка основных средств</t>
  </si>
  <si>
    <t>Налоговый эффект переоценки основных средств</t>
  </si>
  <si>
    <t>Корректировка</t>
  </si>
  <si>
    <t>на 31.12.2018 года</t>
  </si>
  <si>
    <t>Сальдо на 01 января 2019 года</t>
  </si>
  <si>
    <t>Сальдо на 31 декабря 2018 года</t>
  </si>
  <si>
    <t>Займы выданные</t>
  </si>
  <si>
    <t>Актив по договору</t>
  </si>
  <si>
    <t>Авансы выданные и прочие текущие активы</t>
  </si>
  <si>
    <t>Текущие налоговые активы</t>
  </si>
  <si>
    <t>Базовый и разводненный доход на акцию, тенге</t>
  </si>
  <si>
    <t>Изменение учетной политики, за вычетом подоходного налога</t>
  </si>
  <si>
    <t>Дивиденды объявленные</t>
  </si>
  <si>
    <t>Дисконтирование займов выданных, за вычетом подоходного налога</t>
  </si>
  <si>
    <t>Президент:</t>
  </si>
  <si>
    <t>Прим.</t>
  </si>
  <si>
    <t>18(в)</t>
  </si>
  <si>
    <t>9(б),12</t>
  </si>
  <si>
    <t>Люббен М.</t>
  </si>
  <si>
    <t>Итого: Увеличение +/- Уменьшение денежных средств</t>
  </si>
  <si>
    <t>18а</t>
  </si>
  <si>
    <t>18б</t>
  </si>
  <si>
    <t>9б</t>
  </si>
  <si>
    <t>18д</t>
  </si>
  <si>
    <t>18е</t>
  </si>
  <si>
    <t>по состоянию на 30 сентября 2019 года</t>
  </si>
  <si>
    <t>за период, закончившийся 30 сентября 2019 года</t>
  </si>
  <si>
    <t>на 30.09.2019 года</t>
  </si>
  <si>
    <t>за 9 месяцев 2019</t>
  </si>
  <si>
    <t>за 9 месяцев 2018</t>
  </si>
  <si>
    <t>Сальдо на 30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</si>
</sst>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>
      <alignment horizontal="left"/>
    </xf>
  </cellStyleXfs>
  <cellXfs count="6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/>
    <xf numFmtId="3" fontId="7" fillId="2" borderId="1" xfId="0" applyNumberFormat="1" applyFont="1" applyFill="1" applyBorder="1"/>
    <xf numFmtId="3" fontId="8" fillId="0" borderId="1" xfId="0" applyNumberFormat="1" applyFont="1" applyBorder="1"/>
    <xf numFmtId="3" fontId="6" fillId="0" borderId="1" xfId="0" applyNumberFormat="1" applyFont="1" applyBorder="1"/>
    <xf numFmtId="4" fontId="7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right"/>
    </xf>
    <xf numFmtId="3" fontId="7" fillId="0" borderId="0" xfId="0" applyNumberFormat="1" applyFont="1"/>
    <xf numFmtId="3" fontId="5" fillId="0" borderId="0" xfId="0" applyNumberFormat="1" applyFont="1"/>
    <xf numFmtId="0" fontId="8" fillId="0" borderId="0" xfId="0" applyFont="1"/>
    <xf numFmtId="4" fontId="7" fillId="0" borderId="1" xfId="0" applyNumberFormat="1" applyFont="1" applyBorder="1"/>
    <xf numFmtId="4" fontId="5" fillId="0" borderId="1" xfId="0" applyNumberFormat="1" applyFont="1" applyBorder="1"/>
    <xf numFmtId="3" fontId="8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wrapText="1"/>
    </xf>
    <xf numFmtId="3" fontId="6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3" fontId="8" fillId="2" borderId="1" xfId="0" applyNumberFormat="1" applyFont="1" applyFill="1" applyBorder="1"/>
    <xf numFmtId="3" fontId="7" fillId="2" borderId="0" xfId="0" applyNumberFormat="1" applyFont="1" applyFill="1"/>
    <xf numFmtId="0" fontId="8" fillId="2" borderId="0" xfId="0" applyFont="1" applyFill="1"/>
    <xf numFmtId="3" fontId="8" fillId="3" borderId="1" xfId="0" applyNumberFormat="1" applyFont="1" applyFill="1" applyBorder="1"/>
    <xf numFmtId="0" fontId="5" fillId="3" borderId="1" xfId="0" applyFont="1" applyFill="1" applyBorder="1"/>
    <xf numFmtId="0" fontId="10" fillId="0" borderId="0" xfId="0" applyFont="1"/>
    <xf numFmtId="3" fontId="10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4" fontId="7" fillId="2" borderId="0" xfId="0" applyNumberFormat="1" applyFont="1" applyFill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Обычный 3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%20&#1084;&#1077;&#1089;&#1103;&#1094;&#1077;&#1074;%202019%20%20&#1089;%20&#1088;&#1072;&#1089;&#1096;&#1080;&#1092;&#1088;&#1086;&#1074;&#1082;&#1072;&#1084;&#1080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ОСД"/>
      <sheetName val="ОДДС"/>
      <sheetName val="Капитал"/>
      <sheetName val="10-11а"/>
      <sheetName val="12а"/>
      <sheetName val="13а"/>
      <sheetName val="14а"/>
      <sheetName val="15а"/>
      <sheetName val="16а"/>
      <sheetName val="Долгоср.ДЗ"/>
      <sheetName val="Денежные средства"/>
      <sheetName val="18а"/>
      <sheetName val="19а"/>
      <sheetName val="20"/>
      <sheetName val="21"/>
      <sheetName val="22"/>
      <sheetName val="23"/>
      <sheetName val="Краткосрочная КЗ24"/>
      <sheetName val="Дивиденды"/>
      <sheetName val="Расчет БС акций"/>
      <sheetName val="Расшифровка ОС"/>
      <sheetName val="к поясните"/>
      <sheetName val="Курсы валют 9 месяцев 2019"/>
    </sheetNames>
    <sheetDataSet>
      <sheetData sheetId="0">
        <row r="34">
          <cell r="C34">
            <v>4121398</v>
          </cell>
          <cell r="D34">
            <v>3621473</v>
          </cell>
        </row>
      </sheetData>
      <sheetData sheetId="1">
        <row r="25">
          <cell r="C25">
            <v>699941</v>
          </cell>
        </row>
      </sheetData>
      <sheetData sheetId="2"/>
      <sheetData sheetId="3"/>
      <sheetData sheetId="4">
        <row r="17">
          <cell r="E17">
            <v>2659133</v>
          </cell>
        </row>
        <row r="23">
          <cell r="E23">
            <v>401919</v>
          </cell>
        </row>
        <row r="29">
          <cell r="E29">
            <v>12954</v>
          </cell>
        </row>
        <row r="38">
          <cell r="D38">
            <v>1221</v>
          </cell>
        </row>
      </sheetData>
      <sheetData sheetId="5">
        <row r="15">
          <cell r="D15">
            <v>189420</v>
          </cell>
        </row>
        <row r="24">
          <cell r="D24">
            <v>19692</v>
          </cell>
        </row>
      </sheetData>
      <sheetData sheetId="6">
        <row r="15">
          <cell r="F15">
            <v>0</v>
          </cell>
        </row>
      </sheetData>
      <sheetData sheetId="7">
        <row r="24">
          <cell r="C24">
            <v>521420</v>
          </cell>
        </row>
      </sheetData>
      <sheetData sheetId="8">
        <row r="50">
          <cell r="F50">
            <v>1527335</v>
          </cell>
        </row>
      </sheetData>
      <sheetData sheetId="9">
        <row r="82">
          <cell r="F82">
            <v>237847</v>
          </cell>
        </row>
      </sheetData>
      <sheetData sheetId="10">
        <row r="20">
          <cell r="F20">
            <v>211</v>
          </cell>
        </row>
      </sheetData>
      <sheetData sheetId="11">
        <row r="21">
          <cell r="B21">
            <v>74808</v>
          </cell>
        </row>
      </sheetData>
      <sheetData sheetId="12">
        <row r="9">
          <cell r="B9">
            <v>956377</v>
          </cell>
        </row>
      </sheetData>
      <sheetData sheetId="13">
        <row r="21">
          <cell r="D21">
            <v>301222</v>
          </cell>
        </row>
        <row r="48">
          <cell r="D48">
            <v>121329</v>
          </cell>
        </row>
      </sheetData>
      <sheetData sheetId="14">
        <row r="25">
          <cell r="C25">
            <v>129153</v>
          </cell>
        </row>
        <row r="51">
          <cell r="C51">
            <v>4481</v>
          </cell>
        </row>
      </sheetData>
      <sheetData sheetId="15">
        <row r="10">
          <cell r="C10">
            <v>21682</v>
          </cell>
        </row>
      </sheetData>
      <sheetData sheetId="16">
        <row r="107">
          <cell r="D107">
            <v>367817</v>
          </cell>
        </row>
      </sheetData>
      <sheetData sheetId="17">
        <row r="17">
          <cell r="C17">
            <v>56707</v>
          </cell>
        </row>
      </sheetData>
      <sheetData sheetId="18">
        <row r="30">
          <cell r="D30">
            <v>314250</v>
          </cell>
        </row>
      </sheetData>
      <sheetData sheetId="19">
        <row r="9">
          <cell r="C9">
            <v>6471</v>
          </cell>
        </row>
      </sheetData>
      <sheetData sheetId="20">
        <row r="10">
          <cell r="B10">
            <v>3824.1047893609502</v>
          </cell>
          <cell r="C10">
            <v>4346.7102153445212</v>
          </cell>
        </row>
      </sheetData>
      <sheetData sheetId="21"/>
      <sheetData sheetId="22">
        <row r="72">
          <cell r="D72">
            <v>7643</v>
          </cell>
        </row>
        <row r="84">
          <cell r="D84">
            <v>45888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0"/>
  <sheetViews>
    <sheetView topLeftCell="A31" workbookViewId="0">
      <selection activeCell="C50" sqref="C50"/>
    </sheetView>
  </sheetViews>
  <sheetFormatPr defaultColWidth="9.140625" defaultRowHeight="15" x14ac:dyDescent="0.25"/>
  <cols>
    <col min="1" max="1" width="58.5703125" style="1" customWidth="1"/>
    <col min="2" max="2" width="7.28515625" style="1" customWidth="1"/>
    <col min="3" max="3" width="18.140625" style="39" customWidth="1"/>
    <col min="4" max="4" width="18.5703125" style="1" customWidth="1"/>
    <col min="5" max="16384" width="9.140625" style="1"/>
  </cols>
  <sheetData>
    <row r="1" spans="1:4" x14ac:dyDescent="0.25">
      <c r="A1" s="2" t="s">
        <v>30</v>
      </c>
    </row>
    <row r="3" spans="1:4" x14ac:dyDescent="0.25">
      <c r="A3" s="65" t="s">
        <v>29</v>
      </c>
      <c r="B3" s="65"/>
      <c r="C3" s="65"/>
      <c r="D3" s="65"/>
    </row>
    <row r="4" spans="1:4" x14ac:dyDescent="0.25">
      <c r="A4" s="65" t="s">
        <v>129</v>
      </c>
      <c r="B4" s="65"/>
      <c r="C4" s="65"/>
      <c r="D4" s="65"/>
    </row>
    <row r="5" spans="1:4" x14ac:dyDescent="0.25">
      <c r="D5" s="34" t="s">
        <v>85</v>
      </c>
    </row>
    <row r="6" spans="1:4" ht="28.5" x14ac:dyDescent="0.25">
      <c r="A6" s="4"/>
      <c r="B6" s="5" t="s">
        <v>119</v>
      </c>
      <c r="C6" s="40" t="s">
        <v>131</v>
      </c>
      <c r="D6" s="5" t="s">
        <v>107</v>
      </c>
    </row>
    <row r="7" spans="1:4" x14ac:dyDescent="0.25">
      <c r="A7" s="7" t="s">
        <v>0</v>
      </c>
      <c r="B7" s="8"/>
      <c r="C7" s="41"/>
      <c r="D7" s="8"/>
    </row>
    <row r="8" spans="1:4" x14ac:dyDescent="0.25">
      <c r="A8" s="7" t="s">
        <v>1</v>
      </c>
      <c r="B8" s="8"/>
      <c r="C8" s="41"/>
      <c r="D8" s="9"/>
    </row>
    <row r="9" spans="1:4" x14ac:dyDescent="0.25">
      <c r="A9" s="10" t="s">
        <v>2</v>
      </c>
      <c r="B9" s="49">
        <v>10</v>
      </c>
      <c r="C9" s="13">
        <f>'[1]10-11а'!E17</f>
        <v>2659133</v>
      </c>
      <c r="D9" s="9">
        <v>2800207</v>
      </c>
    </row>
    <row r="10" spans="1:4" x14ac:dyDescent="0.25">
      <c r="A10" s="10" t="s">
        <v>80</v>
      </c>
      <c r="B10" s="49">
        <v>11</v>
      </c>
      <c r="C10" s="13">
        <f>'[1]10-11а'!E23</f>
        <v>401919</v>
      </c>
      <c r="D10" s="9">
        <v>199152</v>
      </c>
    </row>
    <row r="11" spans="1:4" x14ac:dyDescent="0.25">
      <c r="A11" s="10" t="s">
        <v>3</v>
      </c>
      <c r="B11" s="49"/>
      <c r="C11" s="13">
        <f>'[1]10-11а'!E29</f>
        <v>12954</v>
      </c>
      <c r="D11" s="9">
        <v>12324</v>
      </c>
    </row>
    <row r="12" spans="1:4" x14ac:dyDescent="0.25">
      <c r="A12" s="10" t="s">
        <v>89</v>
      </c>
      <c r="B12" s="49"/>
      <c r="C12" s="13"/>
      <c r="D12" s="9"/>
    </row>
    <row r="13" spans="1:4" x14ac:dyDescent="0.25">
      <c r="A13" s="10" t="s">
        <v>83</v>
      </c>
      <c r="B13" s="49"/>
      <c r="C13" s="13">
        <f>'[1]10-11а'!D38</f>
        <v>1221</v>
      </c>
      <c r="D13" s="9">
        <v>1000</v>
      </c>
    </row>
    <row r="14" spans="1:4" x14ac:dyDescent="0.25">
      <c r="A14" s="10" t="s">
        <v>110</v>
      </c>
      <c r="B14" s="49">
        <v>12</v>
      </c>
      <c r="C14" s="13">
        <f>'[1]12а'!D15</f>
        <v>189420</v>
      </c>
      <c r="D14" s="9">
        <v>132172</v>
      </c>
    </row>
    <row r="15" spans="1:4" x14ac:dyDescent="0.25">
      <c r="A15" s="10" t="s">
        <v>95</v>
      </c>
      <c r="B15" s="49">
        <v>13</v>
      </c>
      <c r="C15" s="13">
        <f>'[1]13а'!F15</f>
        <v>0</v>
      </c>
      <c r="D15" s="9">
        <v>135080</v>
      </c>
    </row>
    <row r="16" spans="1:4" ht="30" x14ac:dyDescent="0.25">
      <c r="A16" s="10" t="s">
        <v>84</v>
      </c>
      <c r="B16" s="11"/>
      <c r="C16" s="13">
        <v>480</v>
      </c>
      <c r="D16" s="9">
        <v>480</v>
      </c>
    </row>
    <row r="17" spans="1:4" x14ac:dyDescent="0.25">
      <c r="A17" s="7" t="s">
        <v>4</v>
      </c>
      <c r="B17" s="11"/>
      <c r="C17" s="42">
        <f>SUM(C9:C16)</f>
        <v>3265127</v>
      </c>
      <c r="D17" s="15">
        <f>SUM(D9:D16)</f>
        <v>3280415</v>
      </c>
    </row>
    <row r="18" spans="1:4" x14ac:dyDescent="0.25">
      <c r="A18" s="7" t="s">
        <v>5</v>
      </c>
      <c r="B18" s="11"/>
      <c r="C18" s="13"/>
      <c r="D18" s="9"/>
    </row>
    <row r="19" spans="1:4" x14ac:dyDescent="0.25">
      <c r="A19" s="10" t="s">
        <v>6</v>
      </c>
      <c r="B19" s="11">
        <v>14</v>
      </c>
      <c r="C19" s="12">
        <f>'[1]14а'!C24</f>
        <v>521420</v>
      </c>
      <c r="D19" s="9">
        <v>408248</v>
      </c>
    </row>
    <row r="20" spans="1:4" x14ac:dyDescent="0.25">
      <c r="A20" s="10" t="s">
        <v>7</v>
      </c>
      <c r="B20" s="11">
        <v>15</v>
      </c>
      <c r="C20" s="12">
        <f>'[1]15а'!F50</f>
        <v>1527335</v>
      </c>
      <c r="D20" s="9">
        <v>1143062</v>
      </c>
    </row>
    <row r="21" spans="1:4" x14ac:dyDescent="0.25">
      <c r="A21" s="10" t="s">
        <v>90</v>
      </c>
      <c r="B21" s="11"/>
      <c r="C21" s="12"/>
      <c r="D21" s="9">
        <v>97954</v>
      </c>
    </row>
    <row r="22" spans="1:4" x14ac:dyDescent="0.25">
      <c r="A22" s="10" t="s">
        <v>110</v>
      </c>
      <c r="B22" s="11">
        <v>12</v>
      </c>
      <c r="C22" s="12">
        <f>'[1]12а'!D24</f>
        <v>19692</v>
      </c>
      <c r="D22" s="9">
        <v>127190</v>
      </c>
    </row>
    <row r="23" spans="1:4" x14ac:dyDescent="0.25">
      <c r="A23" s="10" t="s">
        <v>111</v>
      </c>
      <c r="B23" s="11">
        <v>4</v>
      </c>
      <c r="C23" s="12"/>
      <c r="D23" s="9">
        <v>5606</v>
      </c>
    </row>
    <row r="24" spans="1:4" ht="15.75" customHeight="1" x14ac:dyDescent="0.25">
      <c r="A24" s="10" t="s">
        <v>112</v>
      </c>
      <c r="B24" s="11">
        <v>16</v>
      </c>
      <c r="C24" s="12">
        <f>'[1]16а'!F82+[1]Долгоср.ДЗ!F20</f>
        <v>238058</v>
      </c>
      <c r="D24" s="9">
        <v>22117</v>
      </c>
    </row>
    <row r="25" spans="1:4" ht="15.75" customHeight="1" x14ac:dyDescent="0.25">
      <c r="A25" s="10" t="s">
        <v>113</v>
      </c>
      <c r="B25" s="11"/>
      <c r="C25" s="12">
        <v>30749</v>
      </c>
      <c r="D25" s="9">
        <v>3497</v>
      </c>
    </row>
    <row r="26" spans="1:4" x14ac:dyDescent="0.25">
      <c r="A26" s="10" t="s">
        <v>8</v>
      </c>
      <c r="B26" s="11">
        <v>17</v>
      </c>
      <c r="C26" s="12">
        <f>'[1]Денежные средства'!B21</f>
        <v>74808</v>
      </c>
      <c r="D26" s="9">
        <v>457148</v>
      </c>
    </row>
    <row r="27" spans="1:4" x14ac:dyDescent="0.25">
      <c r="A27" s="7" t="s">
        <v>9</v>
      </c>
      <c r="B27" s="11"/>
      <c r="C27" s="42">
        <f>SUM(C19:C26)</f>
        <v>2412062</v>
      </c>
      <c r="D27" s="15">
        <f>SUM(D19:D26)</f>
        <v>2264822</v>
      </c>
    </row>
    <row r="28" spans="1:4" x14ac:dyDescent="0.25">
      <c r="A28" s="35" t="s">
        <v>10</v>
      </c>
      <c r="B28" s="37"/>
      <c r="C28" s="45">
        <f>C17+C27</f>
        <v>5677189</v>
      </c>
      <c r="D28" s="36">
        <f>D17+D27</f>
        <v>5545237</v>
      </c>
    </row>
    <row r="29" spans="1:4" x14ac:dyDescent="0.25">
      <c r="A29" s="7" t="s">
        <v>11</v>
      </c>
      <c r="B29" s="11"/>
      <c r="C29" s="13"/>
      <c r="D29" s="9"/>
    </row>
    <row r="30" spans="1:4" x14ac:dyDescent="0.25">
      <c r="A30" s="7" t="s">
        <v>12</v>
      </c>
      <c r="B30" s="11"/>
      <c r="C30" s="13"/>
      <c r="D30" s="9"/>
    </row>
    <row r="31" spans="1:4" x14ac:dyDescent="0.25">
      <c r="A31" s="10" t="s">
        <v>13</v>
      </c>
      <c r="B31" s="11" t="s">
        <v>124</v>
      </c>
      <c r="C31" s="13">
        <f>'[1]18а'!B9</f>
        <v>956377</v>
      </c>
      <c r="D31" s="9">
        <v>956377</v>
      </c>
    </row>
    <row r="32" spans="1:4" x14ac:dyDescent="0.25">
      <c r="A32" s="10" t="s">
        <v>14</v>
      </c>
      <c r="B32" s="11" t="s">
        <v>125</v>
      </c>
      <c r="C32" s="13">
        <v>171961</v>
      </c>
      <c r="D32" s="9">
        <v>171961</v>
      </c>
    </row>
    <row r="33" spans="1:4" x14ac:dyDescent="0.25">
      <c r="A33" s="10" t="s">
        <v>15</v>
      </c>
      <c r="B33" s="11"/>
      <c r="C33" s="13">
        <v>2993060</v>
      </c>
      <c r="D33" s="9">
        <v>2493135</v>
      </c>
    </row>
    <row r="34" spans="1:4" x14ac:dyDescent="0.25">
      <c r="A34" s="7" t="s">
        <v>16</v>
      </c>
      <c r="B34" s="11"/>
      <c r="C34" s="42">
        <f>SUM(C31:C33)</f>
        <v>4121398</v>
      </c>
      <c r="D34" s="15">
        <f>SUM(D31:D33)</f>
        <v>3621473</v>
      </c>
    </row>
    <row r="35" spans="1:4" x14ac:dyDescent="0.25">
      <c r="A35" s="7" t="s">
        <v>31</v>
      </c>
      <c r="B35" s="11"/>
      <c r="C35" s="13"/>
      <c r="D35" s="9"/>
    </row>
    <row r="36" spans="1:4" x14ac:dyDescent="0.25">
      <c r="A36" s="10" t="s">
        <v>17</v>
      </c>
      <c r="B36" s="11">
        <v>19</v>
      </c>
      <c r="C36" s="13">
        <f>'[1]19а'!D21</f>
        <v>301222</v>
      </c>
      <c r="D36" s="9">
        <v>362965</v>
      </c>
    </row>
    <row r="37" spans="1:4" x14ac:dyDescent="0.25">
      <c r="A37" s="10" t="s">
        <v>18</v>
      </c>
      <c r="B37" s="11">
        <v>20</v>
      </c>
      <c r="C37" s="13">
        <f>'[1]20'!C25</f>
        <v>129153</v>
      </c>
      <c r="D37" s="9">
        <v>129153</v>
      </c>
    </row>
    <row r="38" spans="1:4" x14ac:dyDescent="0.25">
      <c r="A38" s="10" t="s">
        <v>82</v>
      </c>
      <c r="B38" s="11">
        <v>21</v>
      </c>
      <c r="C38" s="13">
        <f>'[1]21'!C10</f>
        <v>21682</v>
      </c>
      <c r="D38" s="9">
        <v>21682</v>
      </c>
    </row>
    <row r="39" spans="1:4" x14ac:dyDescent="0.25">
      <c r="A39" s="10" t="s">
        <v>19</v>
      </c>
      <c r="B39" s="11" t="s">
        <v>126</v>
      </c>
      <c r="C39" s="13">
        <v>199240</v>
      </c>
      <c r="D39" s="9">
        <v>199240</v>
      </c>
    </row>
    <row r="40" spans="1:4" x14ac:dyDescent="0.25">
      <c r="A40" s="7" t="s">
        <v>20</v>
      </c>
      <c r="B40" s="11"/>
      <c r="C40" s="42">
        <f>SUM(C36:C39)</f>
        <v>651297</v>
      </c>
      <c r="D40" s="15">
        <f>SUM(D36:D39)</f>
        <v>713040</v>
      </c>
    </row>
    <row r="41" spans="1:4" x14ac:dyDescent="0.25">
      <c r="A41" s="7" t="s">
        <v>21</v>
      </c>
      <c r="B41" s="11"/>
      <c r="C41" s="13"/>
      <c r="D41" s="9"/>
    </row>
    <row r="42" spans="1:4" x14ac:dyDescent="0.25">
      <c r="A42" s="10" t="s">
        <v>22</v>
      </c>
      <c r="B42" s="11">
        <v>19</v>
      </c>
      <c r="C42" s="13">
        <f>'[1]19а'!D48</f>
        <v>121329</v>
      </c>
      <c r="D42" s="9">
        <v>389734</v>
      </c>
    </row>
    <row r="43" spans="1:4" x14ac:dyDescent="0.25">
      <c r="A43" s="10" t="s">
        <v>23</v>
      </c>
      <c r="B43" s="11"/>
      <c r="C43" s="13">
        <f>[1]Дивиденды!C9</f>
        <v>6471</v>
      </c>
      <c r="D43" s="9">
        <v>10336</v>
      </c>
    </row>
    <row r="44" spans="1:4" ht="28.5" customHeight="1" x14ac:dyDescent="0.25">
      <c r="A44" s="10" t="s">
        <v>25</v>
      </c>
      <c r="B44" s="11">
        <v>20</v>
      </c>
      <c r="C44" s="13">
        <f>'[1]20'!C51</f>
        <v>4481</v>
      </c>
      <c r="D44" s="9">
        <v>14760</v>
      </c>
    </row>
    <row r="45" spans="1:4" x14ac:dyDescent="0.25">
      <c r="A45" s="10" t="s">
        <v>32</v>
      </c>
      <c r="B45" s="11">
        <v>22</v>
      </c>
      <c r="C45" s="13">
        <f>'[1]22'!D107</f>
        <v>367817</v>
      </c>
      <c r="D45" s="9">
        <v>447067</v>
      </c>
    </row>
    <row r="46" spans="1:4" x14ac:dyDescent="0.25">
      <c r="A46" s="10" t="s">
        <v>24</v>
      </c>
      <c r="B46" s="11"/>
      <c r="C46" s="13">
        <v>33439</v>
      </c>
      <c r="D46" s="9"/>
    </row>
    <row r="47" spans="1:4" ht="30" x14ac:dyDescent="0.25">
      <c r="A47" s="10" t="s">
        <v>86</v>
      </c>
      <c r="B47" s="11">
        <v>23</v>
      </c>
      <c r="C47" s="13">
        <f>'[1]23'!C17</f>
        <v>56707</v>
      </c>
      <c r="D47" s="9">
        <v>125464</v>
      </c>
    </row>
    <row r="48" spans="1:4" x14ac:dyDescent="0.25">
      <c r="A48" s="10" t="s">
        <v>26</v>
      </c>
      <c r="B48" s="11">
        <v>24</v>
      </c>
      <c r="C48" s="13">
        <f>'[1]Краткосрочная КЗ24'!D30</f>
        <v>314250</v>
      </c>
      <c r="D48" s="9">
        <v>223363</v>
      </c>
    </row>
    <row r="49" spans="1:4" x14ac:dyDescent="0.25">
      <c r="A49" s="7" t="s">
        <v>33</v>
      </c>
      <c r="B49" s="11"/>
      <c r="C49" s="42">
        <f>SUM(C42:C48)</f>
        <v>904494</v>
      </c>
      <c r="D49" s="15">
        <f>SUM(D42:D48)</f>
        <v>1210724</v>
      </c>
    </row>
    <row r="50" spans="1:4" x14ac:dyDescent="0.25">
      <c r="A50" s="7" t="s">
        <v>27</v>
      </c>
      <c r="B50" s="8"/>
      <c r="C50" s="42">
        <f>C40+C49</f>
        <v>1555791</v>
      </c>
      <c r="D50" s="15">
        <f>D40+D49</f>
        <v>1923764</v>
      </c>
    </row>
    <row r="51" spans="1:4" x14ac:dyDescent="0.25">
      <c r="A51" s="35" t="s">
        <v>28</v>
      </c>
      <c r="B51" s="46"/>
      <c r="C51" s="45">
        <f>C34+C50</f>
        <v>5677189</v>
      </c>
      <c r="D51" s="36">
        <f>D34+D50</f>
        <v>5545237</v>
      </c>
    </row>
    <row r="52" spans="1:4" x14ac:dyDescent="0.25">
      <c r="A52" s="57" t="s">
        <v>78</v>
      </c>
      <c r="B52" s="55" t="s">
        <v>127</v>
      </c>
      <c r="C52" s="16">
        <f>'[1]Расчет БС акций'!C10</f>
        <v>4346.7102153445212</v>
      </c>
      <c r="D52" s="16">
        <f>'[1]Расчет БС акций'!B10</f>
        <v>3824.1047893609502</v>
      </c>
    </row>
    <row r="53" spans="1:4" x14ac:dyDescent="0.25">
      <c r="A53" s="57" t="s">
        <v>87</v>
      </c>
      <c r="B53" s="55" t="s">
        <v>128</v>
      </c>
      <c r="C53" s="17">
        <v>1000</v>
      </c>
      <c r="D53" s="21">
        <v>1000</v>
      </c>
    </row>
    <row r="54" spans="1:4" x14ac:dyDescent="0.25">
      <c r="A54" s="59"/>
      <c r="B54" s="59"/>
      <c r="C54" s="60"/>
      <c r="D54" s="60"/>
    </row>
    <row r="55" spans="1:4" x14ac:dyDescent="0.25">
      <c r="C55" s="43">
        <f>C28-C51</f>
        <v>0</v>
      </c>
      <c r="D55" s="18"/>
    </row>
    <row r="56" spans="1:4" x14ac:dyDescent="0.25">
      <c r="A56" s="2" t="s">
        <v>118</v>
      </c>
      <c r="C56" s="44" t="s">
        <v>122</v>
      </c>
    </row>
    <row r="57" spans="1:4" x14ac:dyDescent="0.25">
      <c r="A57" s="58" t="s">
        <v>35</v>
      </c>
      <c r="C57" s="44"/>
    </row>
    <row r="59" spans="1:4" x14ac:dyDescent="0.25">
      <c r="A59" s="2" t="s">
        <v>34</v>
      </c>
      <c r="C59" s="44" t="s">
        <v>88</v>
      </c>
    </row>
    <row r="60" spans="1:4" x14ac:dyDescent="0.25">
      <c r="A60" s="58" t="s">
        <v>35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opLeftCell="A7" workbookViewId="0">
      <selection activeCell="C14" sqref="C14"/>
    </sheetView>
  </sheetViews>
  <sheetFormatPr defaultColWidth="9.140625" defaultRowHeight="15" x14ac:dyDescent="0.25"/>
  <cols>
    <col min="1" max="1" width="51.28515625" style="1" customWidth="1"/>
    <col min="2" max="2" width="7.28515625" style="50" customWidth="1"/>
    <col min="3" max="4" width="16.42578125" style="1" customWidth="1"/>
    <col min="5" max="16384" width="9.140625" style="1"/>
  </cols>
  <sheetData>
    <row r="1" spans="1:4" x14ac:dyDescent="0.25">
      <c r="A1" s="2" t="s">
        <v>30</v>
      </c>
    </row>
    <row r="3" spans="1:4" x14ac:dyDescent="0.25">
      <c r="A3" s="65" t="s">
        <v>75</v>
      </c>
      <c r="B3" s="65"/>
      <c r="C3" s="65"/>
      <c r="D3" s="65"/>
    </row>
    <row r="4" spans="1:4" x14ac:dyDescent="0.25">
      <c r="A4" s="65" t="s">
        <v>130</v>
      </c>
      <c r="B4" s="65"/>
      <c r="C4" s="65"/>
      <c r="D4" s="65"/>
    </row>
    <row r="5" spans="1:4" x14ac:dyDescent="0.25">
      <c r="D5" s="34" t="s">
        <v>85</v>
      </c>
    </row>
    <row r="6" spans="1:4" ht="28.5" x14ac:dyDescent="0.25">
      <c r="A6" s="4"/>
      <c r="B6" s="5" t="s">
        <v>119</v>
      </c>
      <c r="C6" s="5" t="s">
        <v>132</v>
      </c>
      <c r="D6" s="5" t="s">
        <v>133</v>
      </c>
    </row>
    <row r="7" spans="1:4" x14ac:dyDescent="0.25">
      <c r="A7" s="7" t="s">
        <v>38</v>
      </c>
      <c r="B7" s="38"/>
      <c r="C7" s="8"/>
      <c r="D7" s="8"/>
    </row>
    <row r="8" spans="1:4" x14ac:dyDescent="0.25">
      <c r="A8" s="10" t="s">
        <v>36</v>
      </c>
      <c r="B8" s="38">
        <v>4</v>
      </c>
      <c r="C8" s="12">
        <f>3021425-5606-78340+589195+433765</f>
        <v>3960439</v>
      </c>
      <c r="D8" s="9">
        <v>3304911</v>
      </c>
    </row>
    <row r="9" spans="1:4" x14ac:dyDescent="0.25">
      <c r="A9" s="10" t="s">
        <v>37</v>
      </c>
      <c r="B9" s="38">
        <v>5</v>
      </c>
      <c r="C9" s="12">
        <f>2349101+147495-54-3205-4637</f>
        <v>2488700</v>
      </c>
      <c r="D9" s="9">
        <v>2480016</v>
      </c>
    </row>
    <row r="10" spans="1:4" x14ac:dyDescent="0.25">
      <c r="A10" s="7" t="s">
        <v>96</v>
      </c>
      <c r="B10" s="38"/>
      <c r="C10" s="14">
        <f>C8-C9</f>
        <v>1471739</v>
      </c>
      <c r="D10" s="15">
        <f>D8-D9</f>
        <v>824895</v>
      </c>
    </row>
    <row r="11" spans="1:4" x14ac:dyDescent="0.25">
      <c r="A11" s="10" t="s">
        <v>97</v>
      </c>
      <c r="B11" s="38">
        <v>6</v>
      </c>
      <c r="C11" s="12">
        <f>-(574832-3966)</f>
        <v>-570866</v>
      </c>
      <c r="D11" s="9">
        <v>-395727</v>
      </c>
    </row>
    <row r="12" spans="1:4" x14ac:dyDescent="0.25">
      <c r="A12" s="10" t="s">
        <v>98</v>
      </c>
      <c r="B12" s="38"/>
      <c r="C12" s="12">
        <f>188532-181986</f>
        <v>6546</v>
      </c>
      <c r="D12" s="9">
        <v>4342</v>
      </c>
    </row>
    <row r="13" spans="1:4" x14ac:dyDescent="0.25">
      <c r="A13" s="10" t="s">
        <v>99</v>
      </c>
      <c r="B13" s="38"/>
      <c r="C13" s="12">
        <f>83646-158267+18-629+94860+1</f>
        <v>19629</v>
      </c>
      <c r="D13" s="9">
        <v>-21662</v>
      </c>
    </row>
    <row r="14" spans="1:4" x14ac:dyDescent="0.25">
      <c r="A14" s="10" t="s">
        <v>39</v>
      </c>
      <c r="B14" s="38">
        <v>7</v>
      </c>
      <c r="C14" s="12">
        <f>'[1]к поясните'!D72</f>
        <v>7643</v>
      </c>
      <c r="D14" s="9">
        <v>2</v>
      </c>
    </row>
    <row r="15" spans="1:4" x14ac:dyDescent="0.25">
      <c r="A15" s="10" t="s">
        <v>40</v>
      </c>
      <c r="B15" s="38">
        <v>8</v>
      </c>
      <c r="C15" s="12">
        <f>-'[1]к поясните'!D84</f>
        <v>-45888</v>
      </c>
      <c r="D15" s="9">
        <v>-29198</v>
      </c>
    </row>
    <row r="16" spans="1:4" x14ac:dyDescent="0.25">
      <c r="A16" s="10" t="s">
        <v>100</v>
      </c>
      <c r="B16" s="38"/>
      <c r="C16" s="12">
        <f>109517-16387-107007</f>
        <v>-13877</v>
      </c>
      <c r="D16" s="9">
        <v>35462</v>
      </c>
    </row>
    <row r="17" spans="1:4" x14ac:dyDescent="0.25">
      <c r="A17" s="10"/>
      <c r="B17" s="38"/>
      <c r="C17" s="12"/>
      <c r="D17" s="9"/>
    </row>
    <row r="18" spans="1:4" ht="15.75" customHeight="1" x14ac:dyDescent="0.25">
      <c r="A18" s="7" t="s">
        <v>101</v>
      </c>
      <c r="B18" s="38"/>
      <c r="C18" s="14">
        <f>SUM(C10:C17)</f>
        <v>874926</v>
      </c>
      <c r="D18" s="14">
        <f>SUM(D10:D17)</f>
        <v>418114</v>
      </c>
    </row>
    <row r="19" spans="1:4" ht="18" customHeight="1" x14ac:dyDescent="0.25">
      <c r="A19" s="10" t="s">
        <v>41</v>
      </c>
      <c r="B19" s="38"/>
      <c r="C19" s="12">
        <v>174985</v>
      </c>
      <c r="D19" s="9">
        <v>83623</v>
      </c>
    </row>
    <row r="20" spans="1:4" ht="18" customHeight="1" x14ac:dyDescent="0.25">
      <c r="A20" s="7" t="s">
        <v>102</v>
      </c>
      <c r="B20" s="38"/>
      <c r="C20" s="14">
        <f>C18-C19</f>
        <v>699941</v>
      </c>
      <c r="D20" s="15">
        <f>D18-D19</f>
        <v>334491</v>
      </c>
    </row>
    <row r="21" spans="1:4" ht="18" customHeight="1" x14ac:dyDescent="0.25">
      <c r="A21" s="10" t="s">
        <v>42</v>
      </c>
      <c r="B21" s="38"/>
      <c r="C21" s="12">
        <v>0</v>
      </c>
      <c r="D21" s="9">
        <v>0</v>
      </c>
    </row>
    <row r="22" spans="1:4" ht="46.5" customHeight="1" x14ac:dyDescent="0.25">
      <c r="A22" s="10" t="s">
        <v>103</v>
      </c>
      <c r="B22" s="38"/>
      <c r="C22" s="12"/>
      <c r="D22" s="9"/>
    </row>
    <row r="23" spans="1:4" ht="18" customHeight="1" x14ac:dyDescent="0.25">
      <c r="A23" s="10" t="s">
        <v>104</v>
      </c>
      <c r="B23" s="38"/>
      <c r="C23" s="12"/>
      <c r="D23" s="9"/>
    </row>
    <row r="24" spans="1:4" ht="18" customHeight="1" x14ac:dyDescent="0.25">
      <c r="A24" s="10" t="s">
        <v>105</v>
      </c>
      <c r="B24" s="38"/>
      <c r="C24" s="12"/>
      <c r="D24" s="9"/>
    </row>
    <row r="25" spans="1:4" x14ac:dyDescent="0.25">
      <c r="A25" s="7" t="s">
        <v>43</v>
      </c>
      <c r="B25" s="38"/>
      <c r="C25" s="14">
        <f>C20+C21</f>
        <v>699941</v>
      </c>
      <c r="D25" s="15">
        <f>D20+D21</f>
        <v>334491</v>
      </c>
    </row>
    <row r="26" spans="1:4" x14ac:dyDescent="0.25">
      <c r="A26" s="7" t="s">
        <v>114</v>
      </c>
      <c r="B26" s="38"/>
      <c r="C26" s="21">
        <f>(C20-852.25)/939332*1000</f>
        <v>744.24032184573718</v>
      </c>
      <c r="D26" s="22">
        <f>(D20-852.25)/939332*1000</f>
        <v>355.18725008836066</v>
      </c>
    </row>
    <row r="29" spans="1:4" ht="27" customHeight="1" x14ac:dyDescent="0.25">
      <c r="A29" s="66" t="s">
        <v>93</v>
      </c>
      <c r="B29" s="66"/>
      <c r="C29" s="66"/>
      <c r="D29" s="66"/>
    </row>
    <row r="30" spans="1:4" ht="27" customHeight="1" x14ac:dyDescent="0.25">
      <c r="A30" s="59"/>
      <c r="B30" s="61"/>
      <c r="C30" s="59"/>
      <c r="D30" s="59"/>
    </row>
    <row r="31" spans="1:4" x14ac:dyDescent="0.25">
      <c r="A31" s="2" t="s">
        <v>118</v>
      </c>
      <c r="C31" s="2" t="s">
        <v>122</v>
      </c>
    </row>
    <row r="32" spans="1:4" x14ac:dyDescent="0.25">
      <c r="A32" s="58" t="s">
        <v>35</v>
      </c>
      <c r="C32" s="2"/>
    </row>
    <row r="34" spans="1:3" x14ac:dyDescent="0.25">
      <c r="A34" s="2" t="s">
        <v>34</v>
      </c>
      <c r="C34" s="2" t="s">
        <v>88</v>
      </c>
    </row>
    <row r="35" spans="1:3" x14ac:dyDescent="0.25">
      <c r="A35" s="58" t="s">
        <v>35</v>
      </c>
    </row>
  </sheetData>
  <mergeCells count="3">
    <mergeCell ref="A3:D3"/>
    <mergeCell ref="A4:D4"/>
    <mergeCell ref="A29:D2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5"/>
  <sheetViews>
    <sheetView topLeftCell="A22" workbookViewId="0">
      <selection sqref="A1:XFD1048576"/>
    </sheetView>
  </sheetViews>
  <sheetFormatPr defaultColWidth="9.140625" defaultRowHeight="15" x14ac:dyDescent="0.25"/>
  <cols>
    <col min="1" max="1" width="75.28515625" style="1" customWidth="1"/>
    <col min="2" max="2" width="16.85546875" style="3" customWidth="1"/>
    <col min="3" max="3" width="16.85546875" style="1" customWidth="1"/>
    <col min="4" max="16384" width="9.140625" style="1"/>
  </cols>
  <sheetData>
    <row r="1" spans="1:3" x14ac:dyDescent="0.25">
      <c r="A1" s="2" t="s">
        <v>30</v>
      </c>
    </row>
    <row r="3" spans="1:3" x14ac:dyDescent="0.25">
      <c r="A3" s="65" t="s">
        <v>44</v>
      </c>
      <c r="B3" s="65"/>
      <c r="C3" s="65"/>
    </row>
    <row r="4" spans="1:3" x14ac:dyDescent="0.25">
      <c r="A4" s="65" t="s">
        <v>130</v>
      </c>
      <c r="B4" s="65"/>
      <c r="C4" s="65"/>
    </row>
    <row r="5" spans="1:3" x14ac:dyDescent="0.25">
      <c r="A5" s="65" t="s">
        <v>45</v>
      </c>
      <c r="B5" s="65"/>
      <c r="C5" s="65"/>
    </row>
    <row r="6" spans="1:3" x14ac:dyDescent="0.25">
      <c r="C6" s="34" t="s">
        <v>85</v>
      </c>
    </row>
    <row r="7" spans="1:3" ht="28.5" x14ac:dyDescent="0.25">
      <c r="A7" s="4"/>
      <c r="B7" s="5" t="s">
        <v>132</v>
      </c>
      <c r="C7" s="5" t="s">
        <v>133</v>
      </c>
    </row>
    <row r="8" spans="1:3" x14ac:dyDescent="0.25">
      <c r="A8" s="7" t="s">
        <v>46</v>
      </c>
      <c r="B8" s="6"/>
      <c r="C8" s="5"/>
    </row>
    <row r="9" spans="1:3" x14ac:dyDescent="0.25">
      <c r="A9" s="10" t="s">
        <v>47</v>
      </c>
      <c r="B9" s="23">
        <f>SUM(B11:B13)</f>
        <v>4294068</v>
      </c>
      <c r="C9" s="24">
        <f>SUM(C11:C13)</f>
        <v>3604971</v>
      </c>
    </row>
    <row r="10" spans="1:3" x14ac:dyDescent="0.25">
      <c r="A10" s="10" t="s">
        <v>48</v>
      </c>
      <c r="B10" s="23"/>
      <c r="C10" s="24"/>
    </row>
    <row r="11" spans="1:3" x14ac:dyDescent="0.25">
      <c r="A11" s="10" t="s">
        <v>49</v>
      </c>
      <c r="B11" s="25">
        <v>3982908</v>
      </c>
      <c r="C11" s="26">
        <v>3584503</v>
      </c>
    </row>
    <row r="12" spans="1:3" x14ac:dyDescent="0.25">
      <c r="A12" s="10" t="s">
        <v>50</v>
      </c>
      <c r="B12" s="25">
        <v>281286</v>
      </c>
      <c r="C12" s="26">
        <v>7950</v>
      </c>
    </row>
    <row r="13" spans="1:3" x14ac:dyDescent="0.25">
      <c r="A13" s="10" t="s">
        <v>51</v>
      </c>
      <c r="B13" s="25">
        <v>29874</v>
      </c>
      <c r="C13" s="26">
        <v>12518</v>
      </c>
    </row>
    <row r="14" spans="1:3" x14ac:dyDescent="0.25">
      <c r="A14" s="10" t="s">
        <v>52</v>
      </c>
      <c r="B14" s="23">
        <f>SUM(B16:B21)</f>
        <v>4241640</v>
      </c>
      <c r="C14" s="24">
        <f>SUM(C16:C21)</f>
        <v>3668451</v>
      </c>
    </row>
    <row r="15" spans="1:3" x14ac:dyDescent="0.25">
      <c r="A15" s="10" t="s">
        <v>48</v>
      </c>
      <c r="B15" s="23"/>
      <c r="C15" s="24"/>
    </row>
    <row r="16" spans="1:3" x14ac:dyDescent="0.25">
      <c r="A16" s="10" t="s">
        <v>53</v>
      </c>
      <c r="B16" s="25">
        <v>2569461</v>
      </c>
      <c r="C16" s="26">
        <v>2075646</v>
      </c>
    </row>
    <row r="17" spans="1:3" x14ac:dyDescent="0.25">
      <c r="A17" s="10" t="s">
        <v>54</v>
      </c>
      <c r="B17" s="25">
        <v>269243</v>
      </c>
      <c r="C17" s="26">
        <v>217196</v>
      </c>
    </row>
    <row r="18" spans="1:3" x14ac:dyDescent="0.25">
      <c r="A18" s="10" t="s">
        <v>55</v>
      </c>
      <c r="B18" s="25">
        <v>688861</v>
      </c>
      <c r="C18" s="26">
        <v>710838</v>
      </c>
    </row>
    <row r="19" spans="1:3" x14ac:dyDescent="0.25">
      <c r="A19" s="10" t="s">
        <v>56</v>
      </c>
      <c r="B19" s="25">
        <v>28475</v>
      </c>
      <c r="C19" s="26">
        <v>19010</v>
      </c>
    </row>
    <row r="20" spans="1:3" x14ac:dyDescent="0.25">
      <c r="A20" s="10" t="s">
        <v>76</v>
      </c>
      <c r="B20" s="25">
        <f>43940+564483</f>
        <v>608423</v>
      </c>
      <c r="C20" s="26">
        <v>608244</v>
      </c>
    </row>
    <row r="21" spans="1:3" x14ac:dyDescent="0.25">
      <c r="A21" s="10" t="s">
        <v>57</v>
      </c>
      <c r="B21" s="25">
        <f>71672+5505</f>
        <v>77177</v>
      </c>
      <c r="C21" s="26">
        <v>37517</v>
      </c>
    </row>
    <row r="22" spans="1:3" x14ac:dyDescent="0.25">
      <c r="A22" s="10" t="s">
        <v>58</v>
      </c>
      <c r="B22" s="23">
        <f>B9-B14</f>
        <v>52428</v>
      </c>
      <c r="C22" s="24">
        <f>C9-C14</f>
        <v>-63480</v>
      </c>
    </row>
    <row r="23" spans="1:3" x14ac:dyDescent="0.25">
      <c r="A23" s="7" t="s">
        <v>77</v>
      </c>
      <c r="B23" s="23"/>
      <c r="C23" s="24"/>
    </row>
    <row r="24" spans="1:3" x14ac:dyDescent="0.25">
      <c r="A24" s="10" t="s">
        <v>47</v>
      </c>
      <c r="B24" s="23">
        <f>SUM(B26:B27)</f>
        <v>4226</v>
      </c>
      <c r="C24" s="24">
        <f>SUM(C26:C27)</f>
        <v>2800</v>
      </c>
    </row>
    <row r="25" spans="1:3" x14ac:dyDescent="0.25">
      <c r="A25" s="10" t="s">
        <v>48</v>
      </c>
      <c r="B25" s="23"/>
      <c r="C25" s="24"/>
    </row>
    <row r="26" spans="1:3" x14ac:dyDescent="0.25">
      <c r="A26" s="10" t="s">
        <v>59</v>
      </c>
      <c r="B26" s="25">
        <v>4226</v>
      </c>
      <c r="C26" s="26">
        <v>2800</v>
      </c>
    </row>
    <row r="27" spans="1:3" x14ac:dyDescent="0.25">
      <c r="A27" s="10" t="s">
        <v>81</v>
      </c>
      <c r="B27" s="25"/>
      <c r="C27" s="26"/>
    </row>
    <row r="28" spans="1:3" x14ac:dyDescent="0.25">
      <c r="A28" s="10" t="s">
        <v>52</v>
      </c>
      <c r="B28" s="23">
        <f>SUM(B30:B32)</f>
        <v>120827</v>
      </c>
      <c r="C28" s="24">
        <f>SUM(C30:C32)</f>
        <v>532643</v>
      </c>
    </row>
    <row r="29" spans="1:3" x14ac:dyDescent="0.25">
      <c r="A29" s="10" t="s">
        <v>48</v>
      </c>
      <c r="B29" s="23"/>
      <c r="C29" s="24"/>
    </row>
    <row r="30" spans="1:3" x14ac:dyDescent="0.25">
      <c r="A30" s="10" t="s">
        <v>60</v>
      </c>
      <c r="B30" s="25">
        <f>118575+2031</f>
        <v>120606</v>
      </c>
      <c r="C30" s="26">
        <v>529643</v>
      </c>
    </row>
    <row r="31" spans="1:3" x14ac:dyDescent="0.25">
      <c r="A31" s="10" t="s">
        <v>61</v>
      </c>
      <c r="B31" s="51"/>
      <c r="C31" s="24"/>
    </row>
    <row r="32" spans="1:3" x14ac:dyDescent="0.25">
      <c r="A32" s="10" t="s">
        <v>57</v>
      </c>
      <c r="B32" s="25">
        <v>221</v>
      </c>
      <c r="C32" s="26">
        <v>3000</v>
      </c>
    </row>
    <row r="33" spans="1:3" x14ac:dyDescent="0.25">
      <c r="A33" s="10" t="s">
        <v>62</v>
      </c>
      <c r="B33" s="23">
        <f>B24-B28</f>
        <v>-116601</v>
      </c>
      <c r="C33" s="24">
        <f>C24-C28</f>
        <v>-529843</v>
      </c>
    </row>
    <row r="34" spans="1:3" x14ac:dyDescent="0.25">
      <c r="A34" s="7" t="s">
        <v>63</v>
      </c>
      <c r="B34" s="23"/>
      <c r="C34" s="24"/>
    </row>
    <row r="35" spans="1:3" x14ac:dyDescent="0.25">
      <c r="A35" s="10" t="s">
        <v>47</v>
      </c>
      <c r="B35" s="23">
        <f>SUM(B37:B39)</f>
        <v>307525</v>
      </c>
      <c r="C35" s="24">
        <f>SUM(C37:C39)</f>
        <v>1179987</v>
      </c>
    </row>
    <row r="36" spans="1:3" x14ac:dyDescent="0.25">
      <c r="A36" s="10" t="s">
        <v>48</v>
      </c>
      <c r="B36" s="23"/>
      <c r="C36" s="24"/>
    </row>
    <row r="37" spans="1:3" x14ac:dyDescent="0.25">
      <c r="A37" s="10" t="s">
        <v>64</v>
      </c>
      <c r="B37" s="25"/>
      <c r="C37" s="26">
        <v>1179987</v>
      </c>
    </row>
    <row r="38" spans="1:3" x14ac:dyDescent="0.25">
      <c r="A38" s="10" t="s">
        <v>79</v>
      </c>
      <c r="B38" s="25">
        <v>6139</v>
      </c>
      <c r="C38" s="26"/>
    </row>
    <row r="39" spans="1:3" x14ac:dyDescent="0.25">
      <c r="A39" s="10" t="s">
        <v>51</v>
      </c>
      <c r="B39" s="25">
        <v>301386</v>
      </c>
      <c r="C39" s="26"/>
    </row>
    <row r="40" spans="1:3" x14ac:dyDescent="0.25">
      <c r="A40" s="10" t="s">
        <v>52</v>
      </c>
      <c r="B40" s="23">
        <f>SUM(B42:B44)</f>
        <v>625692</v>
      </c>
      <c r="C40" s="24">
        <f>SUM(C42:C44)</f>
        <v>608607</v>
      </c>
    </row>
    <row r="41" spans="1:3" x14ac:dyDescent="0.25">
      <c r="A41" s="10" t="s">
        <v>48</v>
      </c>
      <c r="B41" s="23"/>
      <c r="C41" s="24"/>
    </row>
    <row r="42" spans="1:3" x14ac:dyDescent="0.25">
      <c r="A42" s="10" t="s">
        <v>65</v>
      </c>
      <c r="B42" s="25">
        <v>364563</v>
      </c>
      <c r="C42" s="26">
        <v>393658</v>
      </c>
    </row>
    <row r="43" spans="1:3" x14ac:dyDescent="0.25">
      <c r="A43" s="10" t="s">
        <v>66</v>
      </c>
      <c r="B43" s="25">
        <v>203881</v>
      </c>
      <c r="C43" s="26">
        <v>112</v>
      </c>
    </row>
    <row r="44" spans="1:3" x14ac:dyDescent="0.25">
      <c r="A44" s="10" t="s">
        <v>67</v>
      </c>
      <c r="B44" s="25">
        <v>57248</v>
      </c>
      <c r="C44" s="26">
        <v>214837</v>
      </c>
    </row>
    <row r="45" spans="1:3" x14ac:dyDescent="0.25">
      <c r="A45" s="10" t="s">
        <v>68</v>
      </c>
      <c r="B45" s="23">
        <f>B35-B40</f>
        <v>-318167</v>
      </c>
      <c r="C45" s="24">
        <f>C35-C40</f>
        <v>571380</v>
      </c>
    </row>
    <row r="46" spans="1:3" x14ac:dyDescent="0.25">
      <c r="A46" s="7" t="s">
        <v>123</v>
      </c>
      <c r="B46" s="27">
        <f>B22+B33+B45</f>
        <v>-382340</v>
      </c>
      <c r="C46" s="28">
        <f>C22+C33+C45</f>
        <v>-21943</v>
      </c>
    </row>
    <row r="47" spans="1:3" x14ac:dyDescent="0.25">
      <c r="A47" s="10" t="s">
        <v>69</v>
      </c>
      <c r="B47" s="29">
        <v>457148</v>
      </c>
      <c r="C47" s="30">
        <v>182215</v>
      </c>
    </row>
    <row r="48" spans="1:3" x14ac:dyDescent="0.25">
      <c r="A48" s="10" t="s">
        <v>70</v>
      </c>
      <c r="B48" s="27">
        <f>B46+B47</f>
        <v>74808</v>
      </c>
      <c r="C48" s="28">
        <f>C46+C47</f>
        <v>160272</v>
      </c>
    </row>
    <row r="49" spans="1:3" x14ac:dyDescent="0.25">
      <c r="A49" s="62"/>
      <c r="B49" s="63">
        <v>99107</v>
      </c>
      <c r="C49" s="64"/>
    </row>
    <row r="50" spans="1:3" x14ac:dyDescent="0.25">
      <c r="A50" s="3"/>
      <c r="B50" s="18"/>
      <c r="C50" s="18"/>
    </row>
    <row r="51" spans="1:3" x14ac:dyDescent="0.25">
      <c r="A51" s="2" t="s">
        <v>118</v>
      </c>
      <c r="B51" s="20" t="s">
        <v>122</v>
      </c>
      <c r="C51" s="2"/>
    </row>
    <row r="52" spans="1:3" x14ac:dyDescent="0.25">
      <c r="A52" s="31" t="s">
        <v>35</v>
      </c>
      <c r="B52" s="20"/>
      <c r="C52" s="2"/>
    </row>
    <row r="54" spans="1:3" x14ac:dyDescent="0.25">
      <c r="A54" s="2" t="s">
        <v>34</v>
      </c>
      <c r="B54" s="20" t="s">
        <v>88</v>
      </c>
      <c r="C54" s="2"/>
    </row>
    <row r="55" spans="1:3" x14ac:dyDescent="0.25">
      <c r="A55" s="31" t="s">
        <v>35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7"/>
  <sheetViews>
    <sheetView tabSelected="1" workbookViewId="0">
      <selection activeCell="C6" sqref="C6"/>
    </sheetView>
  </sheetViews>
  <sheetFormatPr defaultColWidth="9.140625" defaultRowHeight="15" x14ac:dyDescent="0.25"/>
  <cols>
    <col min="1" max="1" width="45.7109375" style="1" customWidth="1"/>
    <col min="2" max="2" width="7.42578125" style="33" customWidth="1"/>
    <col min="3" max="4" width="15.5703125" style="1" customWidth="1"/>
    <col min="5" max="5" width="16.42578125" style="1" customWidth="1"/>
    <col min="6" max="6" width="15.5703125" style="1" customWidth="1"/>
    <col min="7" max="8" width="9.140625" style="47"/>
    <col min="9" max="16384" width="9.140625" style="1"/>
  </cols>
  <sheetData>
    <row r="1" spans="1:8" x14ac:dyDescent="0.25">
      <c r="A1" s="2" t="s">
        <v>30</v>
      </c>
      <c r="B1" s="58"/>
    </row>
    <row r="3" spans="1:8" x14ac:dyDescent="0.25">
      <c r="A3" s="65" t="s">
        <v>71</v>
      </c>
      <c r="B3" s="65"/>
      <c r="C3" s="65"/>
      <c r="D3" s="65"/>
      <c r="E3" s="65"/>
    </row>
    <row r="4" spans="1:8" x14ac:dyDescent="0.25">
      <c r="A4" s="65" t="s">
        <v>130</v>
      </c>
      <c r="B4" s="65"/>
      <c r="C4" s="65"/>
      <c r="D4" s="65"/>
      <c r="E4" s="65"/>
    </row>
    <row r="5" spans="1:8" x14ac:dyDescent="0.25">
      <c r="F5" s="34" t="s">
        <v>85</v>
      </c>
    </row>
    <row r="6" spans="1:8" ht="57" x14ac:dyDescent="0.25">
      <c r="A6" s="52"/>
      <c r="B6" s="53" t="s">
        <v>119</v>
      </c>
      <c r="C6" s="5" t="s">
        <v>13</v>
      </c>
      <c r="D6" s="5" t="s">
        <v>14</v>
      </c>
      <c r="E6" s="5" t="s">
        <v>15</v>
      </c>
      <c r="F6" s="5" t="s">
        <v>74</v>
      </c>
    </row>
    <row r="7" spans="1:8" x14ac:dyDescent="0.25">
      <c r="A7" s="7" t="s">
        <v>108</v>
      </c>
      <c r="B7" s="54"/>
      <c r="C7" s="15">
        <f>C18</f>
        <v>956377</v>
      </c>
      <c r="D7" s="15">
        <f t="shared" ref="D7:F7" si="0">D18</f>
        <v>171961</v>
      </c>
      <c r="E7" s="15">
        <f t="shared" si="0"/>
        <v>2493135</v>
      </c>
      <c r="F7" s="15">
        <f t="shared" si="0"/>
        <v>3621473</v>
      </c>
    </row>
    <row r="8" spans="1:8" x14ac:dyDescent="0.25">
      <c r="A8" s="10" t="s">
        <v>106</v>
      </c>
      <c r="B8" s="55"/>
      <c r="C8" s="14"/>
      <c r="D8" s="14"/>
      <c r="E8" s="12"/>
      <c r="F8" s="12"/>
    </row>
    <row r="9" spans="1:8" x14ac:dyDescent="0.25">
      <c r="A9" s="32" t="s">
        <v>43</v>
      </c>
      <c r="B9" s="56"/>
      <c r="C9" s="12"/>
      <c r="D9" s="12"/>
      <c r="E9" s="12">
        <f>[1]ОСД!C25</f>
        <v>699941</v>
      </c>
      <c r="F9" s="14">
        <f t="shared" ref="F9:F11" si="1">E9+D9+C9</f>
        <v>699941</v>
      </c>
    </row>
    <row r="10" spans="1:8" ht="30" x14ac:dyDescent="0.25">
      <c r="A10" s="32" t="s">
        <v>73</v>
      </c>
      <c r="B10" s="56"/>
      <c r="C10" s="12"/>
      <c r="D10" s="12"/>
      <c r="E10" s="12"/>
      <c r="F10" s="14">
        <f t="shared" si="1"/>
        <v>0</v>
      </c>
    </row>
    <row r="11" spans="1:8" x14ac:dyDescent="0.25">
      <c r="A11" s="10" t="s">
        <v>116</v>
      </c>
      <c r="B11" s="55"/>
      <c r="C11" s="12"/>
      <c r="D11" s="14"/>
      <c r="E11" s="14">
        <v>-200016</v>
      </c>
      <c r="F11" s="14">
        <f t="shared" si="1"/>
        <v>-200016</v>
      </c>
    </row>
    <row r="12" spans="1:8" x14ac:dyDescent="0.25">
      <c r="A12" s="7" t="s">
        <v>134</v>
      </c>
      <c r="B12" s="54"/>
      <c r="C12" s="14">
        <f>C7+C9+C10+C11</f>
        <v>956377</v>
      </c>
      <c r="D12" s="14">
        <f t="shared" ref="D12:E12" si="2">D7+D9+D10+D11</f>
        <v>171961</v>
      </c>
      <c r="E12" s="14">
        <f t="shared" si="2"/>
        <v>2993060</v>
      </c>
      <c r="F12" s="14">
        <f>F7+F8+F9+F10+F11</f>
        <v>4121398</v>
      </c>
      <c r="G12" s="48">
        <f>[1]ОФП!C34</f>
        <v>4121398</v>
      </c>
      <c r="H12" s="48">
        <f>F12-G12</f>
        <v>0</v>
      </c>
    </row>
    <row r="13" spans="1:8" x14ac:dyDescent="0.25">
      <c r="A13" s="7" t="s">
        <v>94</v>
      </c>
      <c r="B13" s="54"/>
      <c r="C13" s="15">
        <v>956377</v>
      </c>
      <c r="D13" s="15">
        <v>171961</v>
      </c>
      <c r="E13" s="15">
        <f>1865134-2</f>
        <v>1865132</v>
      </c>
      <c r="F13" s="15">
        <f>SUM(C13:E13)</f>
        <v>2993470</v>
      </c>
    </row>
    <row r="14" spans="1:8" ht="30" x14ac:dyDescent="0.25">
      <c r="A14" s="10" t="s">
        <v>115</v>
      </c>
      <c r="B14" s="55">
        <v>3</v>
      </c>
      <c r="C14" s="15"/>
      <c r="D14" s="15"/>
      <c r="E14" s="15">
        <v>-23811</v>
      </c>
      <c r="F14" s="15">
        <f t="shared" ref="F14:F16" si="3">SUM(C14:E14)</f>
        <v>-23811</v>
      </c>
    </row>
    <row r="15" spans="1:8" x14ac:dyDescent="0.25">
      <c r="A15" s="10" t="s">
        <v>72</v>
      </c>
      <c r="B15" s="55"/>
      <c r="C15" s="9"/>
      <c r="D15" s="9"/>
      <c r="E15" s="9">
        <v>820334</v>
      </c>
      <c r="F15" s="9">
        <f t="shared" si="3"/>
        <v>820334</v>
      </c>
    </row>
    <row r="16" spans="1:8" x14ac:dyDescent="0.25">
      <c r="A16" s="10" t="s">
        <v>116</v>
      </c>
      <c r="B16" s="55" t="s">
        <v>120</v>
      </c>
      <c r="C16" s="9"/>
      <c r="D16" s="9"/>
      <c r="E16" s="9">
        <v>-150008</v>
      </c>
      <c r="F16" s="9">
        <f t="shared" si="3"/>
        <v>-150008</v>
      </c>
    </row>
    <row r="17" spans="1:8" ht="30" x14ac:dyDescent="0.25">
      <c r="A17" s="10" t="s">
        <v>117</v>
      </c>
      <c r="B17" s="55" t="s">
        <v>121</v>
      </c>
      <c r="C17" s="9"/>
      <c r="D17" s="9"/>
      <c r="E17" s="9">
        <v>-18512</v>
      </c>
      <c r="F17" s="9">
        <f>SUM(C17:E17)</f>
        <v>-18512</v>
      </c>
    </row>
    <row r="18" spans="1:8" x14ac:dyDescent="0.25">
      <c r="A18" s="7" t="s">
        <v>109</v>
      </c>
      <c r="B18" s="54"/>
      <c r="C18" s="15">
        <f>SUM(C13:C17)</f>
        <v>956377</v>
      </c>
      <c r="D18" s="15">
        <f t="shared" ref="D18:F18" si="4">SUM(D13:D17)</f>
        <v>171961</v>
      </c>
      <c r="E18" s="15">
        <f t="shared" si="4"/>
        <v>2493135</v>
      </c>
      <c r="F18" s="15">
        <f t="shared" si="4"/>
        <v>3621473</v>
      </c>
      <c r="G18" s="48">
        <f>[1]ОФП!D34</f>
        <v>3621473</v>
      </c>
      <c r="H18" s="48">
        <f>F18-G18</f>
        <v>0</v>
      </c>
    </row>
    <row r="20" spans="1:8" x14ac:dyDescent="0.25">
      <c r="D20" s="19"/>
      <c r="E20" s="19"/>
    </row>
    <row r="21" spans="1:8" x14ac:dyDescent="0.25">
      <c r="D21" s="19"/>
      <c r="E21" s="19"/>
    </row>
    <row r="22" spans="1:8" x14ac:dyDescent="0.25">
      <c r="D22" s="19"/>
      <c r="E22" s="19"/>
    </row>
    <row r="23" spans="1:8" x14ac:dyDescent="0.25">
      <c r="A23" s="2" t="s">
        <v>118</v>
      </c>
      <c r="B23" s="58"/>
      <c r="D23" s="2" t="s">
        <v>122</v>
      </c>
    </row>
    <row r="24" spans="1:8" x14ac:dyDescent="0.25">
      <c r="A24" s="31" t="s">
        <v>92</v>
      </c>
      <c r="B24" s="31"/>
      <c r="D24" s="2"/>
    </row>
    <row r="26" spans="1:8" x14ac:dyDescent="0.25">
      <c r="A26" s="2" t="s">
        <v>34</v>
      </c>
      <c r="B26" s="58"/>
      <c r="D26" s="2" t="s">
        <v>88</v>
      </c>
    </row>
    <row r="27" spans="1:8" x14ac:dyDescent="0.25">
      <c r="A27" s="31" t="s">
        <v>91</v>
      </c>
      <c r="B27" s="31"/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2019-10-28T05:05:45Z</dcterms:modified>
</cp:coreProperties>
</file>