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45" windowWidth="17235" windowHeight="8730" firstSheet="1" activeTab="4"/>
  </bookViews>
  <sheets>
    <sheet name="EVDRE_DATACACHE" sheetId="1" state="veryHidden" r:id="rId1"/>
    <sheet name="Ф1" sheetId="2" r:id="rId2"/>
    <sheet name="Ф2" sheetId="3" r:id="rId3"/>
    <sheet name="Ф3" sheetId="4" r:id="rId4"/>
    <sheet name="Ф4" sheetId="5" r:id="rId5"/>
  </sheets>
  <definedNames>
    <definedName name="curIntCo">#REF!</definedName>
    <definedName name="currentRequest">#REF!</definedName>
    <definedName name="currentStatus">#REF!</definedName>
    <definedName name="EndFilter" localSheetId="1">'Ф1'!#REF!</definedName>
    <definedName name="EndFilter" localSheetId="2">'Ф2'!#REF!</definedName>
    <definedName name="EndFilter" localSheetId="3">'Ф3'!#REF!</definedName>
    <definedName name="EV__EVCOM_OPTIONS__" hidden="1">8</definedName>
    <definedName name="EV__EXPOPTIONS__" hidden="1">0</definedName>
    <definedName name="EV__LASTREFTIME__" hidden="1">"(GMT+06:00)06.11.2013 12:20:57"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FiltrIntCo">#REF!</definedName>
    <definedName name="MEWarning" hidden="1">1</definedName>
    <definedName name="PreviousPeriod">#REF!</definedName>
    <definedName name="_xlnm.Print_Area" localSheetId="1">'Ф1'!$A$1:$E$88</definedName>
    <definedName name="_xlnm.Print_Area" localSheetId="2">'Ф2'!$A$1:$E$85</definedName>
    <definedName name="_xlnm.Print_Area" localSheetId="3">'Ф3'!$A$2:$D$158</definedName>
    <definedName name="_xlnm.Print_Area" localSheetId="4">'Ф4'!$A$35:$Z$284</definedName>
  </definedNames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B17" authorId="0">
      <text>
        <r>
          <rPr>
            <sz val="8"/>
            <rFont val="Tahoma"/>
            <family val="2"/>
          </rPr>
          <t>Right-click to build filter</t>
        </r>
      </text>
    </comment>
    <comment ref="C17" authorId="0">
      <text>
        <r>
          <rPr>
            <sz val="8"/>
            <rFont val="Tahoma"/>
            <family val="2"/>
          </rPr>
          <t>Right-click to build filter</t>
        </r>
      </text>
    </comment>
    <comment ref="D17" authorId="0">
      <text>
        <r>
          <rPr>
            <sz val="8"/>
            <rFont val="Tahoma"/>
            <family val="2"/>
          </rPr>
          <t>Right-click to build filter</t>
        </r>
      </text>
    </comment>
    <comment ref="E17" authorId="0">
      <text>
        <r>
          <rPr>
            <sz val="8"/>
            <rFont val="Tahoma"/>
            <family val="2"/>
          </rPr>
          <t>Right-click to build filter</t>
        </r>
      </text>
    </comment>
    <comment ref="B109" authorId="0">
      <text>
        <r>
          <rPr>
            <sz val="8"/>
            <rFont val="Tahoma"/>
            <family val="2"/>
          </rPr>
          <t>Right-click to build filter</t>
        </r>
      </text>
    </comment>
    <comment ref="C109" authorId="0">
      <text>
        <r>
          <rPr>
            <sz val="8"/>
            <rFont val="Tahoma"/>
            <family val="2"/>
          </rPr>
          <t>Right-click to build filter</t>
        </r>
      </text>
    </comment>
    <comment ref="D109" authorId="0">
      <text>
        <r>
          <rPr>
            <sz val="8"/>
            <rFont val="Tahoma"/>
            <family val="2"/>
          </rPr>
          <t>Right-click to build filter</t>
        </r>
      </text>
    </comment>
    <comment ref="E109" authorId="0">
      <text>
        <r>
          <rPr>
            <sz val="8"/>
            <rFont val="Tahoma"/>
            <family val="2"/>
          </rPr>
          <t>Right-click to build filter</t>
        </r>
      </text>
    </comment>
  </commentList>
</comments>
</file>

<file path=xl/sharedStrings.xml><?xml version="1.0" encoding="utf-8"?>
<sst xmlns="http://schemas.openxmlformats.org/spreadsheetml/2006/main" count="898" uniqueCount="460">
  <si>
    <t>Таблица 1</t>
  </si>
  <si>
    <t>App</t>
  </si>
  <si>
    <t>LEGAL</t>
  </si>
  <si>
    <t>C_CATEGORY</t>
  </si>
  <si>
    <t>RANGE</t>
  </si>
  <si>
    <t>VALUE</t>
  </si>
  <si>
    <t>C_DATATS</t>
  </si>
  <si>
    <t>INPUT</t>
  </si>
  <si>
    <t>PageKeyRange</t>
  </si>
  <si>
    <t>C_ENTITY</t>
  </si>
  <si>
    <t>ColKeyRange</t>
  </si>
  <si>
    <t>C_M003</t>
  </si>
  <si>
    <t>RowKeyRange</t>
  </si>
  <si>
    <t>C_M004</t>
  </si>
  <si>
    <t>CellKeyRange</t>
  </si>
  <si>
    <t>FLOW</t>
  </si>
  <si>
    <t>I_T</t>
  </si>
  <si>
    <t>GetOnlyRange</t>
  </si>
  <si>
    <t>GROUPS</t>
  </si>
  <si>
    <t>F_CLO</t>
  </si>
  <si>
    <t>F_OPE</t>
  </si>
  <si>
    <t>FormatRange</t>
  </si>
  <si>
    <t>MEASURES</t>
  </si>
  <si>
    <t>OptionRange</t>
  </si>
  <si>
    <t>RPTCURRENCY</t>
  </si>
  <si>
    <t>SortRange</t>
  </si>
  <si>
    <t>TIME</t>
  </si>
  <si>
    <t>На конец отчетного периода</t>
  </si>
  <si>
    <t>На начало отчетного периода</t>
  </si>
  <si>
    <t>PARAMETER</t>
  </si>
  <si>
    <t>EXPANSION 1</t>
  </si>
  <si>
    <t>EXPANSION 2</t>
  </si>
  <si>
    <t>EXPANSION 3</t>
  </si>
  <si>
    <t>ExpandIn</t>
  </si>
  <si>
    <t>COL</t>
  </si>
  <si>
    <t>ROW</t>
  </si>
  <si>
    <t xml:space="preserve">АКТИВЫ </t>
  </si>
  <si>
    <t>Dimension</t>
  </si>
  <si>
    <t>INTCO</t>
  </si>
  <si>
    <t>C_ACCT</t>
  </si>
  <si>
    <t xml:space="preserve">Долгосрочные активы </t>
  </si>
  <si>
    <t>MemberSet</t>
  </si>
  <si>
    <t>BeforeRange</t>
  </si>
  <si>
    <t>AfterRange</t>
  </si>
  <si>
    <t>Suppress</t>
  </si>
  <si>
    <t>Insert</t>
  </si>
  <si>
    <t>Option</t>
  </si>
  <si>
    <t>Value</t>
  </si>
  <si>
    <t>AutoFitCol</t>
  </si>
  <si>
    <t>Bottom</t>
  </si>
  <si>
    <t>DumpDataCache</t>
  </si>
  <si>
    <t>ExpandOnly</t>
  </si>
  <si>
    <t>HideColKeys</t>
  </si>
  <si>
    <t>Y</t>
  </si>
  <si>
    <t>HideRowKeys</t>
  </si>
  <si>
    <t>NoRefresh</t>
  </si>
  <si>
    <t>NoSend</t>
  </si>
  <si>
    <t xml:space="preserve">Краткосрочные активы </t>
  </si>
  <si>
    <t>ShowComments</t>
  </si>
  <si>
    <t>ShowNullAsZero</t>
  </si>
  <si>
    <t>SortCol</t>
  </si>
  <si>
    <t>SumParent</t>
  </si>
  <si>
    <t>SuppressDataCol</t>
  </si>
  <si>
    <t>SuppressDataRow</t>
  </si>
  <si>
    <t>SuppressNoData</t>
  </si>
  <si>
    <t>DynamicHierarchyExpansion</t>
  </si>
  <si>
    <t>Top</t>
  </si>
  <si>
    <t xml:space="preserve">Итого активы </t>
  </si>
  <si>
    <t>CRITERIA</t>
  </si>
  <si>
    <t>EVALUATE IN</t>
  </si>
  <si>
    <t>FORMAT</t>
  </si>
  <si>
    <t>USE</t>
  </si>
  <si>
    <t>PARAMETERS</t>
  </si>
  <si>
    <t>APPLY TO</t>
  </si>
  <si>
    <t xml:space="preserve">КАПИТАЛ И ОБЯЗАТЕЛЬСТВА </t>
  </si>
  <si>
    <t>Капитал</t>
  </si>
  <si>
    <t>DEFAULT</t>
  </si>
  <si>
    <t>PATTERN</t>
  </si>
  <si>
    <t>KEY</t>
  </si>
  <si>
    <t>HEADING</t>
  </si>
  <si>
    <t>CALC</t>
  </si>
  <si>
    <t>LOCK</t>
  </si>
  <si>
    <t>DATA</t>
  </si>
  <si>
    <t xml:space="preserve">Долгосрочные обязательства </t>
  </si>
  <si>
    <t>INDENTLEVEL</t>
  </si>
  <si>
    <t>Краткосрочные обязательства</t>
  </si>
  <si>
    <t xml:space="preserve">Итого обязательства </t>
  </si>
  <si>
    <t xml:space="preserve">Итого капитал и обязательства </t>
  </si>
  <si>
    <t>I_F0001</t>
  </si>
  <si>
    <t>Относящийся к акционеру материнской компании</t>
  </si>
  <si>
    <t>FLOW.ID=F_CLO</t>
  </si>
  <si>
    <t>FONT</t>
  </si>
  <si>
    <t>_MGBkeFpv8</t>
  </si>
  <si>
    <t>2013.SEP</t>
  </si>
  <si>
    <t>&lt;EVDRE_CACHE&gt;&lt;EVDRE ID="Ф1|001-00001"&gt;&lt;CELL&gt;I_19|F_CLO|2013.SEP|203000000|M4_TOTAL|M3_TOTAL| - 39.0000000&lt;/CELL&gt;&lt;CELL&gt;I_19|F_CLO|2013.SEP|200000000|M4_TOTAL|M3_TOTAL| - 39.0000000&lt;/CELL&gt;&lt;CELL&gt;I_19|F_CLO|2013.SEP|103000000|M4_TOTAL|M3_TOTAL| - 1188779.0000000&lt;/CELL&gt;&lt;CELL&gt;I_19|F_CLO|2013.SEP|199000000|M4_TOTAL|M3_TOTAL| - 13666.0000000&lt;/CELL&gt;&lt;CELL&gt;I_19|F_CLO|2013.SEP|101000000|M4_TOTAL|M3_TOTAL| - 419642.0000000&lt;/CELL&gt;&lt;CELL&gt;I_19|F_CLO|2013.SEP|100000000|M4_TOTAL|M3_TOTAL| - 1622087.0000000&lt;/CELL&gt;&lt;CELL&gt;I_19|F_</t>
  </si>
  <si>
    <t>CLO|2013.SEP|402010000|M4_TOTAL|M3_TOTAL| - -216057.0000000&lt;/CELL&gt;&lt;CELL&gt;I_19|F_CLO|2013.SEP|400000000|M4_TOTAL|M3_TOTAL| - -216057.0000000&lt;/CELL&gt;&lt;CELL&gt;I_19|F_CLO|2013.SEP|302010000|M4_TOTAL|M3_TOTAL| - -6057854.0000000&lt;/CELL&gt;&lt;CELL&gt;I_19|F_CLO|2013.SEP|303000000|M4_TOTAL|M3_TOTAL| - -41860.0000000&lt;/CELL&gt;&lt;CELL&gt;I_19|F_CLO|2013.SEP|399000000|M4_TOTAL|M3_TOTAL| - -836740.0000000&lt;/CELL&gt;&lt;CELL&gt;I_19|F_CLO|2013.SEP|300000000|M4_TOTAL|M3_TOTAL| - -6936454.0000000&lt;/CELL&gt;&lt;CELL&gt;I_19|F_OPE|2013.SEP|203000000|M4_TOTAL|M3_TO</t>
  </si>
  <si>
    <t>TAL| - 40.0000000&lt;/CELL&gt;&lt;CELL&gt;I_19|F_OPE|2013.SEP|200000000|M4_TOTAL|M3_TOTAL| - 40.0000000&lt;/CELL&gt;&lt;CELL&gt;I_19|F_OPE|2013.SEP|103000000|M4_TOTAL|M3_TOTAL| - 748836.0000000&lt;/CELL&gt;&lt;CELL&gt;I_19|F_OPE|2013.SEP|199000000|M4_TOTAL|M3_TOTAL| - 20806.0000000&lt;/CELL&gt;&lt;CELL&gt;I_19|F_OPE|2013.SEP|101000000|M4_TOTAL|M3_TOTAL| - 6259261.0000000&lt;/CELL&gt;&lt;CELL&gt;I_19|F_OPE|2013.SEP|100000000|M4_TOTAL|M3_TOTAL| - 7028903.0000000&lt;/CELL&gt;&lt;CELL&gt;I_19|F_OPE|2013.SEP|402010000|M4_TOTAL|M3_TOTAL| - -404127.0000000&lt;/CELL&gt;&lt;CELL&gt;I_19|F_OPE|2013.</t>
  </si>
  <si>
    <t>SEP|402050000|M4_TOTAL|M3_TOTAL| - -1415843.0000000&lt;/CELL&gt;&lt;CELL&gt;I_19|F_OPE|2013.SEP|400000000|M4_TOTAL|M3_TOTAL| - -1819970.0000000&lt;/CELL&gt;&lt;CELL&gt;I_19|F_OPE|2013.SEP|302010000|M4_TOTAL|M3_TOTAL| - -5373514.0000000&lt;/CELL&gt;&lt;CELL&gt;I_19|F_OPE|2013.SEP|302050000|M4_TOTAL|M3_TOTAL| - -345030.0000000&lt;/CELL&gt;&lt;CELL&gt;I_19|F_OPE|2013.SEP|303000000|M4_TOTAL|M3_TOTAL| - -30262.0000000&lt;/CELL&gt;&lt;CELL&gt;I_19|F_OPE|2013.SEP|399000000|M4_TOTAL|M3_TOTAL| - -929358.0000000&lt;/CELL&gt;&lt;CELL&gt;I_19|F_OPE|2013.SEP|300000000|M4_TOTAL|M3_TOTAL| - -</t>
  </si>
  <si>
    <t>6678164.0000000&lt;/CELL&gt;&lt;CELL&gt;I_Internal|F_CLO|2013.SEP|203000000|M4_TOTAL|M3_TOTAL| - 2093.0000000&lt;/CELL&gt;&lt;CELL&gt;I_Internal|F_CLO|2013.SEP|299000000|M4_TOTAL|M3_TOTAL| - 434511.0000000&lt;/CELL&gt;&lt;CELL&gt;I_Internal|F_CLO|2013.SEP|200000000|M4_TOTAL|M3_TOTAL| - 436604.0000000&lt;/CELL&gt;&lt;CELL&gt;I_Internal|F_CLO|2013.SEP|103000000|M4_TOTAL|M3_TOTAL| - 2953344.0000000&lt;/CELL&gt;&lt;CELL&gt;I_Internal|F_CLO|2013.SEP|102010000|M4_TOTAL|M3_TOTAL| - 2325317.0000000&lt;/CELL&gt;&lt;CELL&gt;I_Internal|F_CLO|2013.SEP|199000000|M4_TOTAL|M3_TOTAL| - 8676163</t>
  </si>
  <si>
    <t>.0000000&lt;/CELL&gt;&lt;CELL&gt;I_Internal|F_CLO|2013.SEP|101000000|M4_TOTAL|M3_TOTAL| - 11266470.0000000&lt;/CELL&gt;&lt;CELL&gt;I_Internal|F_CLO|2013.SEP|100000000|M4_TOTAL|M3_TOTAL| - 26729742.0000000&lt;/CELL&gt;&lt;CELL&gt;I_Internal|F_CLO|2013.SEP|402010000|M4_TOTAL|M3_TOTAL| - -14255389.0000000&lt;/CELL&gt;&lt;CELL&gt;I_Internal|F_CLO|2013.SEP|402050000|M4_TOTAL|M3_TOTAL| - -927902.0000000&lt;/CELL&gt;&lt;CELL&gt;I_Internal|F_CLO|2013.SEP|403000000|M4_TOTAL|M3_TOTAL| - -748.0000000&lt;/CELL&gt;&lt;CELL&gt;I_Internal|F_CLO|2013.SEP|499000000|M4_TOTAL|M3_TOTAL| - -1258226</t>
  </si>
  <si>
    <t>.0000000&lt;/CELL&gt;&lt;CELL&gt;I_Internal|F_CLO|2013.SEP|400000000|M4_TOTAL|M3_TOTAL| - -16442265.0000000&lt;/CELL&gt;&lt;CELL&gt;I_Internal|F_CLO|2013.SEP|302010000|M4_TOTAL|M3_TOTAL| - -296980.0000000&lt;/CELL&gt;&lt;CELL&gt;I_Internal|F_CLO|2013.SEP|302050000|M4_TOTAL|M3_TOTAL| - -111410.0000000&lt;/CELL&gt;&lt;CELL&gt;I_Internal|F_CLO|2013.SEP|303000000|M4_TOTAL|M3_TOTAL| - -2470888.0000000&lt;/CELL&gt;&lt;CELL&gt;I_Internal|F_CLO|2013.SEP|399000000|M4_TOTAL|M3_TOTAL| - -15092907.0000000&lt;/CELL&gt;&lt;CELL&gt;I_Internal|F_CLO|2013.SEP|300000000|M4_TOTAL|M3_TOTAL| - -179</t>
  </si>
  <si>
    <t>72185.0000000&lt;/CELL&gt;&lt;CELL&gt;I_Internal|F_OPE|2013.SEP|203000000|M4_TOTAL|M3_TOTAL| - 2027.0000000&lt;/CELL&gt;&lt;CELL&gt;I_Internal|F_OPE|2013.SEP|299000000|M4_TOTAL|M3_TOTAL| - 1065585.0000000&lt;/CELL&gt;&lt;CELL&gt;I_Internal|F_OPE|2013.SEP|200000000|M4_TOTAL|M3_TOTAL| - 1067612.0000000&lt;/CELL&gt;&lt;CELL&gt;I_Internal|F_OPE|2013.SEP|103000000|M4_TOTAL|M3_TOTAL| - 1409152.0000000&lt;/CELL&gt;&lt;CELL&gt;I_Internal|F_OPE|2013.SEP|102010000|M4_TOTAL|M3_TOTAL| - 2168190.0000000&lt;/CELL&gt;&lt;CELL&gt;I_Internal|F_OPE|2013.SEP|199000000|M4_TOTAL|M3_TOTAL| - 3890856</t>
  </si>
  <si>
    <t>.0000000&lt;/CELL&gt;&lt;CELL&gt;I_Internal|F_OPE|2013.SEP|101000000|M4_TOTAL|M3_TOTAL| - 3855374.0000000&lt;/CELL&gt;&lt;CELL&gt;I_Internal|F_OPE|2013.SEP|100000000|M4_TOTAL|M3_TOTAL| - 11927581.0000000&lt;/CELL&gt;&lt;CELL&gt;I_Internal|F_OPE|2013.SEP|402010000|M4_TOTAL|M3_TOTAL| - -4386036.0000000&lt;/CELL&gt;&lt;CELL&gt;I_Internal|F_OPE|2013.SEP|499000000|M4_TOTAL|M3_TOTAL| - -412397.0000000&lt;/CELL&gt;&lt;CELL&gt;I_Internal|F_OPE|2013.SEP|400000000|M4_TOTAL|M3_TOTAL| - -4798433.0000000&lt;/CELL&gt;&lt;CELL&gt;I_Internal|F_OPE|2013.SEP|302010000|M4_TOTAL|M3_TOTAL| - -88092</t>
  </si>
  <si>
    <t>1.0000000&lt;/CELL&gt;&lt;CELL&gt;I_Internal|F_OPE|2013.SEP|302030000|M4_TOTAL|M3_TOTAL| - -204370.0000000&lt;/CELL&gt;&lt;CELL&gt;I_Internal|F_OPE|2013.SEP|303000000|M4_TOTAL|M3_TOTAL| - -3881291.0000000&lt;/CELL&gt;&lt;CELL&gt;I_Internal|F_OPE|2013.SEP|399000000|M4_TOTAL|M3_TOTAL| - -3878866.0000000&lt;/CELL&gt;&lt;CELL&gt;I_Internal|F_OPE|2013.SEP|300000000|M4_TOTAL|M3_TOTAL| - -8845448.0000000&lt;/CELL&gt;&lt;CELL&gt;I_T|F_CLO|2013.SEP|205000000|M4_TOTAL|M3_TOTAL| - 12402939.0000000&lt;/CELL&gt;&lt;CELL&gt;I_T|F_CLO|2013.SEP|207000000|M4_TOTAL|M3_TOTAL| - 242990.0000000&lt;/CE</t>
  </si>
  <si>
    <t>LL&gt;&lt;CELL&gt;I_T|F_CLO|2013.SEP|204000000|M4_TOTAL|M3_TOTAL| - 38054.0000000&lt;/CELL&gt;&lt;CELL&gt;I_T|F_CLO|2013.SEP|202070000|M4_TOTAL|M3_TOTAL| - 2227876.0000000&lt;/CELL&gt;&lt;CELL&gt;I_T|F_CLO|2013.SEP|202060000|M4_TOTAL|M3_TOTAL| - 1577868.0000000&lt;/CELL&gt;&lt;CELL&gt;I_T|F_CLO|2013.SEP|210000000|M4_TOTAL|M3_TOTAL| - 301006.0000000&lt;/CELL&gt;&lt;CELL&gt;I_T|F_CLO|2013.SEP|203000000|M4_TOTAL|M3_TOTAL| - 2132.0000000&lt;/CELL&gt;&lt;CELL&gt;I_T|F_CLO|2013.SEP|299000000|M4_TOTAL|M3_TOTAL| - 434511.0000000&lt;/CELL&gt;&lt;CELL&gt;I_T|F_CLO|2013.SEP|200000000|M4_TOTAL|M3_T</t>
  </si>
  <si>
    <t>OTAL| - 17227376.0000000&lt;/CELL&gt;&lt;CELL&gt;I_T|F_CLO|2013.SEP|104000000|M4_TOTAL|M3_TOTAL| - 18286170.0000000&lt;/CELL&gt;&lt;CELL&gt;I_T|F_CLO|2013.SEP|103000000|M4_TOTAL|M3_TOTAL| - 4142123.0000000&lt;/CELL&gt;&lt;CELL&gt;I_T|F_CLO|2013.SEP|102010000|M4_TOTAL|M3_TOTAL| - 2325317.0000000&lt;/CELL&gt;&lt;CELL&gt;I_T|F_CLO|2013.SEP|110010000|M4_TOTAL|M3_TOTAL| - 671757.0000000&lt;/CELL&gt;&lt;CELL&gt;I_T|F_CLO|2013.SEP|199000000|M4_TOTAL|M3_TOTAL| - 8689829.0000000&lt;/CELL&gt;&lt;CELL&gt;I_T|F_CLO|2013.SEP|101000000|M4_TOTAL|M3_TOTAL| - 11686112.0000000&lt;/CELL&gt;&lt;CELL&gt;I_T|F_</t>
  </si>
  <si>
    <t>CLO|2013.SEP|109000000|M4_TOTAL|M3_TOTAL| - 1288.0000000&lt;/CELL&gt;&lt;CELL&gt;I_T|F_CLO|2013.SEP|100000000|M4_TOTAL|M3_TOTAL| - 47311044.0000000&lt;/CELL&gt;&lt;CELL&gt;I_T|F_CLO|2013.SEP|501010000|M4_TOTAL|M3_TOTAL| - -12101802.0000000&lt;/CELL&gt;&lt;CELL&gt;I_T|F_CLO|2013.SEP|501020000|M4_TOTAL|M3_TOTAL| - -841018.0000000&lt;/CELL&gt;&lt;CELL&gt;I_T|F_CLO|2013.SEP|506000000|M4_TOTAL|M3_TOTAL| - -7662251.0000000&lt;/CELL&gt;&lt;CELL&gt;I_T|F_CLO|2013.SEP|599000000|M4_TOTAL|M3_TOTAL| - -669047.0000000&lt;/CELL&gt;&lt;CELL&gt;I_T|F_CLO|2013.SEP|500000000|M4_TOTAL|M3_TOTAL| -</t>
  </si>
  <si>
    <t xml:space="preserve"> -21274118.0000000&lt;/CELL&gt;&lt;CELL&gt;I_T|F_CLO|2013.SEP|402010000|M4_TOTAL|M3_TOTAL| - -14471446.0000000&lt;/CELL&gt;&lt;CELL&gt;I_T|F_CLO|2013.SEP|402050000|M4_TOTAL|M3_TOTAL| - -927902.0000000&lt;/CELL&gt;&lt;CELL&gt;I_T|F_CLO|2013.SEP|410000000|M4_TOTAL|M3_TOTAL| - -770539.0000000&lt;/CELL&gt;&lt;CELL&gt;I_T|F_CLO|2013.SEP|408000000|M4_TOTAL|M3_TOTAL| - -193564.0000000&lt;/CELL&gt;&lt;CELL&gt;I_T|F_CLO|2013.SEP|403000000|M4_TOTAL|M3_TOTAL| - -748.0000000&lt;/CELL&gt;&lt;CELL&gt;I_T|F_CLO|2013.SEP|499000000|M4_TOTAL|M3_TOTAL| - -1258226.0000000&lt;/CELL&gt;&lt;CELL&gt;I_T|F_CLO|201</t>
  </si>
  <si>
    <t>3.SEP|400000000|M4_TOTAL|M3_TOTAL| - -17622425.0000000&lt;/CELL&gt;&lt;CELL&gt;I_T|F_CLO|2013.SEP|302010000|M4_TOTAL|M3_TOTAL| - -6354834.0000000&lt;/CELL&gt;&lt;CELL&gt;I_T|F_CLO|2013.SEP|302050000|M4_TOTAL|M3_TOTAL| - -111410.0000000&lt;/CELL&gt;&lt;CELL&gt;I_T|F_CLO|2013.SEP|303000000|M4_TOTAL|M3_TOTAL| - -2512748.0000000&lt;/CELL&gt;&lt;CELL&gt;I_T|F_CLO|2013.SEP|310010000|M4_TOTAL|M3_TOTAL| - -60347.0000000&lt;/CELL&gt;&lt;CELL&gt;I_T|F_CLO|2013.SEP|310020000|M4_TOTAL|M3_TOTAL| - -471192.0000000&lt;/CELL&gt;&lt;CELL&gt;I_T|F_CLO|2013.SEP|308000000|M4_TOTAL|M3_TOTAL| - -201</t>
  </si>
  <si>
    <t>699.0000000&lt;/CELL&gt;&lt;CELL&gt;I_T|F_CLO|2013.SEP|399000000|M4_TOTAL|M3_TOTAL| - -15929647.0000000&lt;/CELL&gt;&lt;CELL&gt;I_T|F_CLO|2013.SEP|300000000|M4_TOTAL|M3_TOTAL| - -25641877.0000000&lt;/CELL&gt;&lt;CELL&gt;I_T|F_OPE|2013.SEP|205000000|M4_TOTAL|M3_TOTAL| - 10146158.0000000&lt;/CELL&gt;&lt;CELL&gt;I_T|F_OPE|2013.SEP|207000000|M4_TOTAL|M3_TOTAL| - 212306.0000000&lt;/CELL&gt;&lt;CELL&gt;I_T|F_OPE|2013.SEP|204000000|M4_TOTAL|M3_TOTAL| - 45196.0000000&lt;/CELL&gt;&lt;CELL&gt;I_T|F_OPE|2013.SEP|202070000|M4_TOTAL|M3_TOTAL| - 2755260.0000000&lt;/CELL&gt;&lt;CELL&gt;I_T|F_OPE|2013.SEP</t>
  </si>
  <si>
    <t>|202060000|M4_TOTAL|M3_TOTAL| - 1511816.0000000&lt;/CELL&gt;&lt;CELL&gt;I_T|F_OPE|2013.SEP|210000000|M4_TOTAL|M3_TOTAL| - 0.0000000&lt;/CELL&gt;&lt;CELL&gt;I_T|F_OPE|2013.SEP|203000000|M4_TOTAL|M3_TOTAL| - 2067.0000000&lt;/CELL&gt;&lt;CELL&gt;I_T|F_OPE|2013.SEP|299000000|M4_TOTAL|M3_TOTAL| - 1065585.0000000&lt;/CELL&gt;&lt;CELL&gt;I_T|F_OPE|2013.SEP|200000000|M4_TOTAL|M3_TOTAL| - 15738388.0000000&lt;/CELL&gt;&lt;CELL&gt;I_T|F_OPE|2013.SEP|104000000|M4_TOTAL|M3_TOTAL| - 10887246.0000000&lt;/CELL&gt;&lt;CELL&gt;I_T|F_OPE|2013.SEP|103000000|M4_TOTAL|M3_TOTAL| - 2157988.0000000&lt;/CE</t>
  </si>
  <si>
    <t>LL&gt;&lt;CELL&gt;I_T|F_OPE|2013.SEP|102010000|M4_TOTAL|M3_TOTAL| - 2168190.0000000&lt;/CELL&gt;&lt;CELL&gt;I_T|F_OPE|2013.SEP|110010000|M4_TOTAL|M3_TOTAL| - 146397.0000000&lt;/CELL&gt;&lt;CELL&gt;I_T|F_OPE|2013.SEP|199000000|M4_TOTAL|M3_TOTAL| - 3911662.0000000&lt;/CELL&gt;&lt;CELL&gt;I_T|F_OPE|2013.SEP|101000000|M4_TOTAL|M3_TOTAL| - 10114635.0000000&lt;/CELL&gt;&lt;CELL&gt;I_T|F_OPE|2013.SEP|109000000|M4_TOTAL|M3_TOTAL| - 1832.0000000&lt;/CELL&gt;&lt;CELL&gt;I_T|F_OPE|2013.SEP|100000000|M4_TOTAL|M3_TOTAL| - 29991959.0000000&lt;/CELL&gt;&lt;CELL&gt;I_T|F_OPE|2013.SEP|501010000|M4_TOTAL</t>
  </si>
  <si>
    <t>|M3_TOTAL| - -12101802.0000000&lt;/CELL&gt;&lt;CELL&gt;I_T|F_OPE|2013.SEP|501020000|M4_TOTAL|M3_TOTAL| - -743301.0000000&lt;/CELL&gt;&lt;CELL&gt;I_T|F_OPE|2013.SEP|506000000|M4_TOTAL|M3_TOTAL| - -7696411.0000000&lt;/CELL&gt;&lt;CELL&gt;I_T|F_OPE|2013.SEP|599000000|M4_TOTAL|M3_TOTAL| - -561383.0000000&lt;/CELL&gt;&lt;CELL&gt;I_T|F_OPE|2013.SEP|500000000|M4_TOTAL|M3_TOTAL| - -21102897.0000000&lt;/CELL&gt;&lt;CELL&gt;I_T|F_OPE|2013.SEP|402010000|M4_TOTAL|M3_TOTAL| - -4790163.0000000&lt;/CELL&gt;&lt;CELL&gt;I_T|F_OPE|2013.SEP|402050000|M4_TOTAL|M3_TOTAL| - -1415843.0000000&lt;/CELL&gt;&lt;C</t>
  </si>
  <si>
    <t>ELL&gt;I_T|F_OPE|2013.SEP|410000000|M4_TOTAL|M3_TOTAL| - -425958.0000000&lt;/CELL&gt;&lt;CELL&gt;I_T|F_OPE|2013.SEP|408000000|M4_TOTAL|M3_TOTAL| - -10891.0000000&lt;/CELL&gt;&lt;CELL&gt;I_T|F_OPE|2013.SEP|499000000|M4_TOTAL|M3_TOTAL| - -412397.0000000&lt;/CELL&gt;&lt;CELL&gt;I_T|F_OPE|2013.SEP|400000000|M4_TOTAL|M3_TOTAL| - -7055252.0000000&lt;/CELL&gt;&lt;CELL&gt;I_T|F_OPE|2013.SEP|302010000|M4_TOTAL|M3_TOTAL| - -6254435.0000000&lt;/CELL&gt;&lt;CELL&gt;I_T|F_OPE|2013.SEP|302050000|M4_TOTAL|M3_TOTAL| - -345030.0000000&lt;/CELL&gt;&lt;CELL&gt;I_T|F_OPE|2013.SEP|302030000|M4_TOTAL|M</t>
  </si>
  <si>
    <t xml:space="preserve">3_TOTAL| - -204370.0000000&lt;/CELL&gt;&lt;CELL&gt;I_T|F_OPE|2013.SEP|303000000|M4_TOTAL|M3_TOTAL| - -3911553.0000000&lt;/CELL&gt;&lt;CELL&gt;I_T|F_OPE|2013.SEP|310010000|M4_TOTAL|M3_TOTAL| - -236113.0000000&lt;/CELL&gt;&lt;CELL&gt;I_T|F_OPE|2013.SEP|310020000|M4_TOTAL|M3_TOTAL| - -1279924.0000000&lt;/CELL&gt;&lt;CELL&gt;I_T|F_OPE|2013.SEP|308000000|M4_TOTAL|M3_TOTAL| - -532549.0000000&lt;/CELL&gt;&lt;CELL&gt;I_T|F_OPE|2013.SEP|399000000|M4_TOTAL|M3_TOTAL| - -4808224.0000000&lt;/CELL&gt;&lt;CELL&gt;I_T|F_OPE|2013.SEP|300000000|M4_TOTAL|M3_TOTAL| - -17572198.0000000&lt;/CELL&gt;&lt;/EVDRE&gt;&lt;/EVDRE_CACHE&gt;
</t>
  </si>
  <si>
    <t>F_PL</t>
  </si>
  <si>
    <t>2012.SEP</t>
  </si>
  <si>
    <t>Отчетный период</t>
  </si>
  <si>
    <t>Аналогичный прошлый период</t>
  </si>
  <si>
    <t>Итого  доходы от реализации и процентные доходы</t>
  </si>
  <si>
    <t xml:space="preserve">Валовый доход </t>
  </si>
  <si>
    <t xml:space="preserve">Доход (убыток) от операционной деятельности </t>
  </si>
  <si>
    <t>Прибыль/(убыток) до налогообложения</t>
  </si>
  <si>
    <t xml:space="preserve">Прибыль/ (убыток) за год от продолжающейся деятельности </t>
  </si>
  <si>
    <t>Прибыль/(убыток) за год</t>
  </si>
  <si>
    <t>Совокупный доход (убыток) за год</t>
  </si>
  <si>
    <t>Доходы от реализации и процентные доходы</t>
  </si>
  <si>
    <t>Государственные субсидии</t>
  </si>
  <si>
    <t/>
  </si>
  <si>
    <t>Себестоимость реализации и процентные расходы</t>
  </si>
  <si>
    <t>Общие и административные расходы</t>
  </si>
  <si>
    <t>Расходы по транспортировке и реализации</t>
  </si>
  <si>
    <t>Прочие операционные доходы от банковской деятельности</t>
  </si>
  <si>
    <t>Прочие операционные расходы(убытки) от банковской деятельности</t>
  </si>
  <si>
    <t>Восстановление обесценения активов</t>
  </si>
  <si>
    <t>Убытки от обесценения активов</t>
  </si>
  <si>
    <t>Прочие неоперационные доходы</t>
  </si>
  <si>
    <t>Прочие неоперационные расходы</t>
  </si>
  <si>
    <t>Финансовый доход (реальный сектор)</t>
  </si>
  <si>
    <t>Финансовые затраты (реальный сектор)</t>
  </si>
  <si>
    <t>Доход (убыток) от курсовой разницы</t>
  </si>
  <si>
    <t>Доля в доходах (убытках) ассоциированных компаний</t>
  </si>
  <si>
    <t>Доля в доходах (убытках) совместно-контролируемых компаний</t>
  </si>
  <si>
    <t>Доход(убыток) от выбытия дочерних организаций</t>
  </si>
  <si>
    <t>Расходы по корпоративному подоходному налогу</t>
  </si>
  <si>
    <t>Прибыль/(убыток) за год от прекращенной деятельности</t>
  </si>
  <si>
    <t>Прочий совокупный доход (убыток) на долю акционеров материнской компании</t>
  </si>
  <si>
    <t>Эффект изменения в ставке подоходного налога на отсроченный налог дочерних организаций на долю акционеров материнской компании</t>
  </si>
  <si>
    <t>40</t>
  </si>
  <si>
    <t>Налоговый эффект компонентов совокупного дохода (убытка) на долю акционеров материнской компании</t>
  </si>
  <si>
    <t>Прочий совокупный доход (убыток) на неконтролирующие доли</t>
  </si>
  <si>
    <t>Эффект изменения в ставке подоходного налога на отсроченный налог дочерних организаций на неконтролирующие доли</t>
  </si>
  <si>
    <t>Налоговый эффект компонентов совокупного дохода (убытка) на неконтролирующие доли</t>
  </si>
  <si>
    <t>Совокупный доход (убыток) относящийся к акционерам материнской компании</t>
  </si>
  <si>
    <t>Совокупный доход (убыток) относящийся к неконтролирующим собственникам</t>
  </si>
  <si>
    <t>Прибыль/(убыток) за год относящийся к акционерам материнской компании</t>
  </si>
  <si>
    <t>Прибыль/(убыток) за год относящийся к неконтролирующим собственникам</t>
  </si>
  <si>
    <t>Доходы (расходы), возникающие при пересчете отчетности зарубежных предприятий</t>
  </si>
  <si>
    <t>Доход (убытки) от переоценки финансовых активов, удерживаемых  для продажи</t>
  </si>
  <si>
    <t>Доход (убытки) от переоценки основных средств</t>
  </si>
  <si>
    <t>Доходы (убытки) по инструментам хеджирования денежных потоков</t>
  </si>
  <si>
    <t>Доходы (убытки) по инструментам хеджирования чистых инвестиций в зарубежные операции</t>
  </si>
  <si>
    <t>Реклассификация прибыли/убытка по хеджированию денежных потоков на прибыль/убыток отчетного периода (реализованная прибыль/(убыток))</t>
  </si>
  <si>
    <t>Реклассификация  на прибыль или убытки резерва по переоценке при продаже и обесценении инвестиций, имеющихся в наличии для продажи (реализованная прибыль/(убыток))</t>
  </si>
  <si>
    <t>Реклассификация на прибыль или убытки резерва по пересчету иностранной валюты при выбытии иностранных дочерних предприятий</t>
  </si>
  <si>
    <t>Актуарные прибыли (убытки) по плану с установленными выплатами</t>
  </si>
  <si>
    <t>TVSEGO</t>
  </si>
  <si>
    <t>Раскрытие движения денежных средств (прямой метод)</t>
  </si>
  <si>
    <t>Чистое изменение денежных средств и их эквивалентов</t>
  </si>
  <si>
    <t>1. Движение денежных средств по операционной деятельности</t>
  </si>
  <si>
    <t>1.1. Поступление денежных средств, всего</t>
  </si>
  <si>
    <t>реализация продукции и товаров</t>
  </si>
  <si>
    <t>прочая выручка</t>
  </si>
  <si>
    <t>авансы полученные</t>
  </si>
  <si>
    <t>дивиденды</t>
  </si>
  <si>
    <t>полученные вознаграждения (проценты)</t>
  </si>
  <si>
    <t>Полученные вознаграждения по  займам выданным, КРОМЕ дебиторской задолженности по финансовой аренде)</t>
  </si>
  <si>
    <t>Полученные вознаграждения по  займам выданным в части дебиторской задолженности по финансовой аренде</t>
  </si>
  <si>
    <t>Полученные вознаграждения по средствам в кредитных учреждениях</t>
  </si>
  <si>
    <t>Полученные вознаграждения по финансовым активам (долговым ценным бумагам)</t>
  </si>
  <si>
    <t>поступления по операциям с финансовыми активами и обязательствами (для финансовых организаций):</t>
  </si>
  <si>
    <t>Погашение краткосрочных займов выданных</t>
  </si>
  <si>
    <t>Погашение долгосрочных займов выданных</t>
  </si>
  <si>
    <t>Погашение средств кредитных учреждений</t>
  </si>
  <si>
    <t>Погашение финансовых активов (долговых ценных бумаг)</t>
  </si>
  <si>
    <t>Погашение дебиторской задолженности по финансовой аренде</t>
  </si>
  <si>
    <t>Поступления по средствам клиентов</t>
  </si>
  <si>
    <t>Поступления по краткосрочным займам полученным</t>
  </si>
  <si>
    <t>Поступления по долгосрочным займам полученным</t>
  </si>
  <si>
    <t>Поступления по выпущенным долговым ценным бумагам (облигациям)</t>
  </si>
  <si>
    <t>Поступления по Займам из Республиканского бюджета РК</t>
  </si>
  <si>
    <t>Поступления по Займам из Национального фонда РК</t>
  </si>
  <si>
    <t>Поступления по Займам, предоставленным Национальным Банком РК</t>
  </si>
  <si>
    <t>Поступления по Займам, предоставленным Национальными Банками других государств</t>
  </si>
  <si>
    <t>поступления по операциям с иностранной валютой</t>
  </si>
  <si>
    <t>поступления по договорам страхования (для страховых организаций)</t>
  </si>
  <si>
    <t>реализация услуг</t>
  </si>
  <si>
    <t>прочие поступления</t>
  </si>
  <si>
    <t>1.2.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</si>
  <si>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</si>
  <si>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</si>
  <si>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</si>
  <si>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(процентов)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</si>
  <si>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</si>
  <si>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</si>
  <si>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Выплата вознаграждения по Займам из Республиканского бюджета РК</t>
  </si>
  <si>
    <t>Выплата вознаграждения по Займам из Национального фонда РК</t>
  </si>
  <si>
    <t>Выплата вознаграждения по Займам, предоставленные Национальным Банком РК</t>
  </si>
  <si>
    <t>Выплата вознаграждения по Займам, предоставленным Национальными Банками других государств</t>
  </si>
  <si>
    <t>Выплата вознаграждения по средствам клиентов</t>
  </si>
  <si>
    <t>Выплата вознаграждения по обязательствам по финансовой аренде</t>
  </si>
  <si>
    <t>корпоративный подоходный налог</t>
  </si>
  <si>
    <t>другие платежи в бюджет</t>
  </si>
  <si>
    <t>выбытия по операциям с финансовыми активами и обязательствами (для финансовых организаций):</t>
  </si>
  <si>
    <t>Предоставление краткосрочных займов выданных</t>
  </si>
  <si>
    <t>Предоставление долгосрочных займов выданных</t>
  </si>
  <si>
    <t>Размещение средств в кредитных учреждениях</t>
  </si>
  <si>
    <t>Размещение средств в финансовые активы (долговые ценные бумаги)</t>
  </si>
  <si>
    <t>Выплата основного долга по средствам клиентов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</si>
  <si>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</si>
  <si>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</si>
  <si>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Займам из Республиканского бюджета РК</t>
  </si>
  <si>
    <t>Выплата основного долга по Займам из Национального фонда РК</t>
  </si>
  <si>
    <t>Выплата основного долга по Займам, предоставленным Национальным Банком РК</t>
  </si>
  <si>
    <t>Выплата основного долга по Займам, предоставленным Национальными Банками других государств</t>
  </si>
  <si>
    <t>Выплата основного долга по выпущенным долговым ценным бумагам (облигациям)</t>
  </si>
  <si>
    <t>выплаты по операциям с иностранной валютой</t>
  </si>
  <si>
    <t>выплаты по договорам страхования (для страховых организаций)</t>
  </si>
  <si>
    <t>прочие выплаты</t>
  </si>
  <si>
    <t>2. Движение денежных средств по инвестиционной деятельности</t>
  </si>
  <si>
    <t>2.1. Поступление денежных средств, всего</t>
  </si>
  <si>
    <t>Поступления от продажи основных средств</t>
  </si>
  <si>
    <t>Поступления от продажи нематериальных активов</t>
  </si>
  <si>
    <t>Поступления от продажи других долгосрочных активов</t>
  </si>
  <si>
    <t>Поступления от продажи дочерних организаций</t>
  </si>
  <si>
    <t>Поступления от продажи долей участия в ассоциированных организациях</t>
  </si>
  <si>
    <t>Поступления от продажи долей участия в совместном предпринимательстве</t>
  </si>
  <si>
    <t>Поступления от реализации прочих долевых инструментов (для реального сектора)</t>
  </si>
  <si>
    <t>Поступления от реализации долговых инструментов</t>
  </si>
  <si>
    <t>Возврат банковских вкладов</t>
  </si>
  <si>
    <t>Поступления по фьючерсным и форвардным контрактам, опционам и свопам</t>
  </si>
  <si>
    <t>Дивиденды и прочие выплаты от дочерних компаний</t>
  </si>
  <si>
    <t>Дивиденды и прочие выплаты от ассоциированных компаний</t>
  </si>
  <si>
    <t>Дивиденды и прочие выплаты от совместно-контролируемых организаций</t>
  </si>
  <si>
    <t>Погашение краткосрочных займов выданных (для реального сектора)</t>
  </si>
  <si>
    <t>Погашение долгосрочных займов выданных (для реального сектора)</t>
  </si>
  <si>
    <t>Поступления от погашения долговых инструментов эмитентами</t>
  </si>
  <si>
    <t>Прочие поступления</t>
  </si>
  <si>
    <t>2.2.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</si>
  <si>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</si>
  <si>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</si>
  <si>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</si>
  <si>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дочерних организаций</t>
  </si>
  <si>
    <t>Приобретение долей участия в ассоциированных организациях</t>
  </si>
  <si>
    <t>Приобретение долей участия в совместном предпринимательстве</t>
  </si>
  <si>
    <t>Приобретение прочих долевых инструментов (для реального сектора)</t>
  </si>
  <si>
    <t>Приобретение долговых инструментов</t>
  </si>
  <si>
    <t>Размещение банковских вкладов</t>
  </si>
  <si>
    <t>Выбытия по фьючерсным и форвардным контрактам, опционам и свопам</t>
  </si>
  <si>
    <t>Предоставление краткосрочных займов выданных (для реального сектора)</t>
  </si>
  <si>
    <t>Предоставление долгосрочных займов выданных (для реального сектора)</t>
  </si>
  <si>
    <t>Взносы в уставный капитал дочерних организаций</t>
  </si>
  <si>
    <t>Денежные средства дочерних организаций, которые перегруппированы в группы выбытия</t>
  </si>
  <si>
    <t>Прочие выплаты</t>
  </si>
  <si>
    <t>3. Движение денежных средств по финансовой деятельности</t>
  </si>
  <si>
    <t>3.1. Поступление денежных средств, всего</t>
  </si>
  <si>
    <t>Поступления от выпуска акций и взносы в уставный капитал</t>
  </si>
  <si>
    <t>размещение акций на фондовых рынках контролирующим собственникам</t>
  </si>
  <si>
    <t>взносы контролирующих собственников за счет Республиканского бюджета</t>
  </si>
  <si>
    <t>прочие взносы контролирующих собственников</t>
  </si>
  <si>
    <t>размещение акций на фондовых рынках НЕконтролирующим собственникам</t>
  </si>
  <si>
    <t>прочие взносы НЕконтролирующих собственников</t>
  </si>
  <si>
    <t>Поступления от выпуска акций дочерних организаций</t>
  </si>
  <si>
    <t>Продажа собственных акций (не первичное размещение)</t>
  </si>
  <si>
    <t>3.2. Выбытие денежных средств, всего</t>
  </si>
  <si>
    <t>Приобретение собственных акций</t>
  </si>
  <si>
    <t>Выплата основного долга по обязательствам по финансовой аренде</t>
  </si>
  <si>
    <t>Дивиденды выплаченные</t>
  </si>
  <si>
    <t>дивиденды выплаченные акционерам материнской компании</t>
  </si>
  <si>
    <t>дивиденды выплаченные неконтролирующим собственникам</t>
  </si>
  <si>
    <t>прочие выплаты акционерам материнской компании</t>
  </si>
  <si>
    <t>прочие выплаты неконтролирующим собственникам</t>
  </si>
  <si>
    <t>4. Влияние изменений обменного курса на сальдо денежных средств в иностранной валюте</t>
  </si>
  <si>
    <t>Контроль</t>
  </si>
  <si>
    <t>Денежные средства и их эквиваленты сальдо на начало</t>
  </si>
  <si>
    <t>Денежные средства и их эквиваленты сальдо на конец</t>
  </si>
  <si>
    <t>EXPANSION 4</t>
  </si>
  <si>
    <t>501010000,503000000,504000000,501020000,505010000,505020000,505030000,505040000,505990000,502000000,506000000|599990000,500000000</t>
  </si>
  <si>
    <t>Text</t>
  </si>
  <si>
    <t>INTERIOR.COLOR,LOCK</t>
  </si>
  <si>
    <t>FLOW.GROUP2=SALDO</t>
  </si>
  <si>
    <t>FLOW.PARENTH1=M1_04_07</t>
  </si>
  <si>
    <t>Level 1 members</t>
  </si>
  <si>
    <t>FLOW.PARENTH1=M1_04_20</t>
  </si>
  <si>
    <t>Таблица 1 - 2 й EVDRE</t>
  </si>
  <si>
    <t>M1_04_08</t>
  </si>
  <si>
    <t>M1_04_09</t>
  </si>
  <si>
    <t>M1_04_10</t>
  </si>
  <si>
    <t>M1_04_11</t>
  </si>
  <si>
    <t>M1_04_12</t>
  </si>
  <si>
    <t>M1_04_13</t>
  </si>
  <si>
    <t>M1_04_14</t>
  </si>
  <si>
    <t>M1_04_15</t>
  </si>
  <si>
    <t>M1_04_19</t>
  </si>
  <si>
    <t>M1_04_20</t>
  </si>
  <si>
    <t>M1_04_21</t>
  </si>
  <si>
    <t>M1_04_22</t>
  </si>
  <si>
    <t>M1_04_23</t>
  </si>
  <si>
    <t>M1_04_24</t>
  </si>
  <si>
    <t>M1_04_25</t>
  </si>
  <si>
    <t>M1_04_52</t>
  </si>
  <si>
    <t>M1_04_53</t>
  </si>
  <si>
    <t>M1_04_54</t>
  </si>
  <si>
    <t>Уставный капитал</t>
  </si>
  <si>
    <t>Выкупленные собственные долевые инструменты</t>
  </si>
  <si>
    <t>Эмиссионный доход</t>
  </si>
  <si>
    <t>Дополнительно оплаченный капитал</t>
  </si>
  <si>
    <t>Резерв переоценки инвестиций, имеющихся в наличии для продаж</t>
  </si>
  <si>
    <t>Резерв по пересчету иностранной валюты</t>
  </si>
  <si>
    <t>Резерв переоценки основных средств</t>
  </si>
  <si>
    <t>Резерв хеджирования</t>
  </si>
  <si>
    <t>Прочий резервный капитал</t>
  </si>
  <si>
    <t>Опционы по расчетам акциями</t>
  </si>
  <si>
    <t>Нераспределенная прибыль</t>
  </si>
  <si>
    <t>Итого</t>
  </si>
  <si>
    <t>КАПИТАЛ И РЕЗЕРВЫ</t>
  </si>
  <si>
    <t>I_NONE</t>
  </si>
  <si>
    <t>M1_04_01</t>
  </si>
  <si>
    <t>Совокупный доход (убыток) за период</t>
  </si>
  <si>
    <t>M1_04_02</t>
  </si>
  <si>
    <t>Взносы в капитал (выпуск акций)</t>
  </si>
  <si>
    <t>M1_04_03</t>
  </si>
  <si>
    <t>Взносы в капитал (выпуск акций), связанный с объединением бизнеса</t>
  </si>
  <si>
    <t>M1_04_04</t>
  </si>
  <si>
    <t>Долевой компонент конвертируемых инструментов(за минусом налогового эффекта)</t>
  </si>
  <si>
    <t>M1_04_05</t>
  </si>
  <si>
    <t>Обратный выкуп собственных акций</t>
  </si>
  <si>
    <t>M1_04_06</t>
  </si>
  <si>
    <t>Продажа собственных выкупленных  акций (вторичное размещение)</t>
  </si>
  <si>
    <t>M1_04_07</t>
  </si>
  <si>
    <t>Прочие вклады акционеров</t>
  </si>
  <si>
    <t>M1_04_07_001</t>
  </si>
  <si>
    <t>Вклад КЦ Фонда_дисконт по долгосрочной кредиторской задолженности</t>
  </si>
  <si>
    <t>M1_04_07_002</t>
  </si>
  <si>
    <t>Вклад КЦ Фонда_дисконт по займам полученным от акционера</t>
  </si>
  <si>
    <t>M1_04_07_003</t>
  </si>
  <si>
    <t>Вклад КЦ Фонда_дисконт по облигациям выпущенным и размещенным акционеру</t>
  </si>
  <si>
    <t>M1_04_07_004</t>
  </si>
  <si>
    <t>Прочие вклады КЦ Фонда</t>
  </si>
  <si>
    <t>M1_04_07_099</t>
  </si>
  <si>
    <t>Прочие вклады других акционеров</t>
  </si>
  <si>
    <t>Выбытие дочерних организаций</t>
  </si>
  <si>
    <t>Приобретение неконтрольных долей участия в дочерних организациях</t>
  </si>
  <si>
    <t>Продажа неконтрольных долей участия в дочерних организациях</t>
  </si>
  <si>
    <t>Изменение доли владения в дочерних организациях в результате взносов в капитал (приобретения акций) дочерних организаций</t>
  </si>
  <si>
    <t>Изменение доли владения в дочерних организациях в результате взносов в капитал (приобретения акций) дочерних организаций неконтролирующими долями</t>
  </si>
  <si>
    <t>Переводы между прочим резервным капиталом и нераспределенным доходом</t>
  </si>
  <si>
    <t>Амортизация резерва переоценки основных средств, за минусом налога</t>
  </si>
  <si>
    <t>M1_04_16</t>
  </si>
  <si>
    <t>Сделки с акционером, действующим в качестве акционера</t>
  </si>
  <si>
    <t>M1_04_17</t>
  </si>
  <si>
    <t>Дивиденды акционерам материнской организации</t>
  </si>
  <si>
    <t>M1_04_18</t>
  </si>
  <si>
    <t>Дивиденды неконтролирующим собственникам</t>
  </si>
  <si>
    <t>Прочие изменения в ассоциированных и совместно-контролируемых компаниях</t>
  </si>
  <si>
    <t>Прочие распределения акционерам</t>
  </si>
  <si>
    <t>M1_04_20_001</t>
  </si>
  <si>
    <t>Распределение КЦ Фонда_дисконт по долгосрочной дебиторской задолженности</t>
  </si>
  <si>
    <t>M1_04_20_002</t>
  </si>
  <si>
    <t>Распределение КЦ Фонда_дисконт по займам выданным акционеру</t>
  </si>
  <si>
    <t>M1_04_20_003</t>
  </si>
  <si>
    <t>Распределение КЦ Фонда_дисконт по облигациям акционера</t>
  </si>
  <si>
    <t>M1_04_20_004</t>
  </si>
  <si>
    <t>Прочие распределения КЦ Фонда</t>
  </si>
  <si>
    <t>M1_04_20_099</t>
  </si>
  <si>
    <t>Прочие распределения другим акционерам</t>
  </si>
  <si>
    <t>Признание выплат на основе акций (стоимость услуг работников)</t>
  </si>
  <si>
    <t>Исполнение выплат на основе акций (выпуск акций)</t>
  </si>
  <si>
    <t>Изъятие опционов по выплатам на основе акций</t>
  </si>
  <si>
    <t>Налоговый эффект в отношении расчетов акциями</t>
  </si>
  <si>
    <t>Выкуп акций с рынка дочерней организацией</t>
  </si>
  <si>
    <t>M1_04_51</t>
  </si>
  <si>
    <t>Сальдо на начало предыдущего периода, отраженное в предыдущей отчетности</t>
  </si>
  <si>
    <t>Корректировки сальдо на начало предыдущего периода вследствие изменения учетной политики</t>
  </si>
  <si>
    <t>Корректировки сальдо на начало предыдущего периода вследствие исправления ошибок</t>
  </si>
  <si>
    <t>Пересчет сальдо на начало предыдущего периода в связи с применением метода объединения интересов</t>
  </si>
  <si>
    <t>Основные средства</t>
  </si>
  <si>
    <t>Нематериальные активы</t>
  </si>
  <si>
    <t>Разведочные и оценочные активы</t>
  </si>
  <si>
    <t>Инвестиционная собственность</t>
  </si>
  <si>
    <t>Инвестиции в дочерние организации</t>
  </si>
  <si>
    <t>Инвестиции в совместно-контролируемые организации</t>
  </si>
  <si>
    <t>Инвестиции в ассоциированные организации (АО)</t>
  </si>
  <si>
    <t>Займы выданные - долгосрочная часть</t>
  </si>
  <si>
    <t>Средства в кредитных учреждениях - долгосрочная часть</t>
  </si>
  <si>
    <t>Долгосрочные финансовые активы</t>
  </si>
  <si>
    <t>Производные финансовые инструменты - долгосрочные активы</t>
  </si>
  <si>
    <t>Отложенные налоговые активы (ОНА)</t>
  </si>
  <si>
    <t>Долгосрочная дебиторская задолженность</t>
  </si>
  <si>
    <t>Прочие долгосрочные активы</t>
  </si>
  <si>
    <t>ДОЛГОСРОЧНЫЕ АКТИВЫ</t>
  </si>
  <si>
    <t>Товарно-материальные запасы</t>
  </si>
  <si>
    <t>Краткосрочная дебиторская задолженность</t>
  </si>
  <si>
    <t>Займы выданные - текущая часть</t>
  </si>
  <si>
    <t>Средства в кредитных учреждениях - текущая часть</t>
  </si>
  <si>
    <t>Краткосрочные финансовые активы</t>
  </si>
  <si>
    <t>Производные финансовые инструменты - краткосрочные активы</t>
  </si>
  <si>
    <t>Предоплата по подоходному налогу</t>
  </si>
  <si>
    <t>НДС к возмещению</t>
  </si>
  <si>
    <t>Прочие краткосрочные активы</t>
  </si>
  <si>
    <t>Денежные средства</t>
  </si>
  <si>
    <t>Долгосрочные активы или группы выбытия, предназначенные для продажи</t>
  </si>
  <si>
    <t>КРАТКОСРОЧНЫЕ АКТИВЫ</t>
  </si>
  <si>
    <t>Резерв переоценки инвестиций, имеющихся в наличии для продажи</t>
  </si>
  <si>
    <t>Доля неконтролирующих собственников</t>
  </si>
  <si>
    <t>Средства Правительства РК и Национальных банков - долгосрочная часть</t>
  </si>
  <si>
    <t>Привлеченные средства клиентов - долгосрочная часть</t>
  </si>
  <si>
    <t>Обязательства по финансовой аренде</t>
  </si>
  <si>
    <t>Обязательства по вознаграждениям работникам</t>
  </si>
  <si>
    <t>Производные финансовые инструменты - долгосрочные обязательства</t>
  </si>
  <si>
    <t>Отложенные налоговые обязательства (ОНО)</t>
  </si>
  <si>
    <t>Долгосрочная часть резервов под обязательства и отчисления</t>
  </si>
  <si>
    <t>Долгосрочная кредиторская задолженность</t>
  </si>
  <si>
    <t>Прочие долгосрочные обязательства</t>
  </si>
  <si>
    <t>ДОЛГОСРОЧНЫЕ ОБЯЗАТЕЛЬСТВА</t>
  </si>
  <si>
    <t>Средства Правительства РК и Национальных банков - текущая часть</t>
  </si>
  <si>
    <t>Привлеченные средства клиентов - текущая часть</t>
  </si>
  <si>
    <t>Производные финансовые инструменты - краткосрочные обязательства</t>
  </si>
  <si>
    <t>Краткосрочная кредиторская задолженность</t>
  </si>
  <si>
    <t>Обязательства по подоходному налогу</t>
  </si>
  <si>
    <t>Обязательства по прочим налогам и обязательным платежам</t>
  </si>
  <si>
    <t>Краткосрочная часть резервов под обязательства и отчисления</t>
  </si>
  <si>
    <t>Прочие краткосрочные обязательства</t>
  </si>
  <si>
    <t>Обязательства, непосредственно связанные с долгосрочными активами, удерживаемыми для продажи и группами выбытия</t>
  </si>
  <si>
    <t>КРАТКОСРОЧНЫЕ ОБЯЗАТЕЛЬСТВА</t>
  </si>
  <si>
    <t>Балансовая стоимость одной простой акции</t>
  </si>
  <si>
    <t>Наименование компании: АО «НК «Казахстан инжиниринг»</t>
  </si>
  <si>
    <t>тыс. тенге</t>
  </si>
  <si>
    <t>Примечание</t>
  </si>
  <si>
    <t>ДНС: Доля неконтролирующих собственников (на уровне ДО Фонда)</t>
  </si>
  <si>
    <t>Консолидированный отчет о финансовом положении по состоянию на 31 марта 2014 года</t>
  </si>
  <si>
    <t>Консолидированный отчет о совокупном доходе за 1 квартал 2014 года</t>
  </si>
  <si>
    <t>Консолидированный отчет о движении денежных средств (прямой метод) за 1 квартал 2014 года</t>
  </si>
  <si>
    <t>Полученные вознаграждения по денежным средствам</t>
  </si>
  <si>
    <t>Консолидированный отчет об изменении в собственном капитале по состоянию на 31 марта 2014 года</t>
  </si>
  <si>
    <t>На конец отчетного периода (31.03.2014 г.)</t>
  </si>
  <si>
    <t>На начало отчетного периода (01.01.2014 г.)</t>
  </si>
  <si>
    <t>На начало аналогичного предыдущего периода (01.01.2013 г.)</t>
  </si>
  <si>
    <t>На конец аналогичного предыдущего периода (31.03.2013 г.)</t>
  </si>
  <si>
    <t>Выпущенные долговые ценные бумаги - долгосрочная часть</t>
  </si>
  <si>
    <t>Выпущенные долговые ценные бумаги - текущая часть</t>
  </si>
  <si>
    <t>Главный менеджер – главный бухгалтер:  __________________________________________ А. Буркитбаева</t>
  </si>
  <si>
    <t>Управляющий директор:                                 __________________________________________  А. Жетенова</t>
  </si>
  <si>
    <t>Управляющий директор:                              __________________________________________  А. Жетенова</t>
  </si>
  <si>
    <t>Управляющий директор:                                    __________________________________________  А. Жетенова</t>
  </si>
  <si>
    <t>Прибыль на акцию:</t>
  </si>
  <si>
    <t>Базовая прибыль на акцию:</t>
  </si>
  <si>
    <t>от продолжающейся деятельности</t>
  </si>
  <si>
    <t>Разводненная прибыль на акцию:</t>
  </si>
  <si>
    <t>от прекращенной деятельности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</si>
</sst>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0_ ;[Red]\-#,##0.00\ "/>
    <numFmt numFmtId="166" formatCode="&quot;Период, за который составляется отчетность (с нарастающим итогом): &quot;@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7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1"/>
      <color indexed="63"/>
      <name val="Arial"/>
      <family val="2"/>
    </font>
    <font>
      <b/>
      <sz val="10"/>
      <color indexed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B05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FF"/>
      <name val="Calibri"/>
      <family val="2"/>
    </font>
    <font>
      <sz val="10"/>
      <color rgb="FFFF0000"/>
      <name val="Calibri"/>
      <family val="2"/>
    </font>
    <font>
      <b/>
      <sz val="11"/>
      <color rgb="FF222222"/>
      <name val="Arial"/>
      <family val="2"/>
    </font>
    <font>
      <b/>
      <sz val="10"/>
      <color rgb="FFFF0000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CFFCC"/>
        <bgColor indexed="64"/>
      </patternFill>
    </fill>
    <fill>
      <patternFill patternType="lightUp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55" fillId="33" borderId="0" xfId="0" applyFont="1" applyFill="1" applyAlignment="1">
      <alignment/>
    </xf>
    <xf numFmtId="0" fontId="0" fillId="34" borderId="0" xfId="0" applyFill="1" applyAlignment="1">
      <alignment/>
    </xf>
    <xf numFmtId="0" fontId="21" fillId="35" borderId="0" xfId="0" applyFont="1" applyFill="1" applyBorder="1" applyAlignment="1" applyProtection="1">
      <alignment horizontal="left" indent="1"/>
      <protection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55" fillId="35" borderId="0" xfId="0" applyFont="1" applyFill="1" applyAlignment="1">
      <alignment/>
    </xf>
    <xf numFmtId="0" fontId="55" fillId="36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5" fillId="35" borderId="0" xfId="0" applyFont="1" applyFill="1" applyAlignment="1">
      <alignment horizontal="left" indent="1"/>
    </xf>
    <xf numFmtId="0" fontId="56" fillId="35" borderId="0" xfId="0" applyFont="1" applyFill="1" applyAlignment="1">
      <alignment horizontal="right"/>
    </xf>
    <xf numFmtId="0" fontId="0" fillId="35" borderId="0" xfId="0" applyFill="1" applyAlignment="1">
      <alignment horizontal="center"/>
    </xf>
    <xf numFmtId="0" fontId="0" fillId="37" borderId="11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 applyProtection="1">
      <alignment horizontal="center" wrapText="1"/>
      <protection/>
    </xf>
    <xf numFmtId="164" fontId="0" fillId="38" borderId="12" xfId="52" applyNumberFormat="1" applyFill="1" applyBorder="1" applyAlignment="1">
      <alignment horizontal="right"/>
      <protection/>
    </xf>
    <xf numFmtId="164" fontId="0" fillId="33" borderId="12" xfId="0" applyNumberFormat="1" applyFill="1" applyBorder="1" applyAlignment="1" applyProtection="1">
      <alignment horizontal="right"/>
      <protection locked="0"/>
    </xf>
    <xf numFmtId="164" fontId="0" fillId="38" borderId="12" xfId="52" applyNumberFormat="1" applyFill="1" applyBorder="1" applyAlignment="1">
      <alignment horizontal="right" wrapText="1"/>
      <protection/>
    </xf>
    <xf numFmtId="49" fontId="55" fillId="36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55" fillId="39" borderId="10" xfId="0" applyFont="1" applyFill="1" applyBorder="1" applyAlignment="1" applyProtection="1">
      <alignment horizontal="left" wrapText="1" indent="1"/>
      <protection hidden="1"/>
    </xf>
    <xf numFmtId="0" fontId="55" fillId="35" borderId="10" xfId="0" applyFont="1" applyFill="1" applyBorder="1" applyAlignment="1" applyProtection="1">
      <alignment horizontal="left" wrapText="1" indent="1"/>
      <protection hidden="1"/>
    </xf>
    <xf numFmtId="164" fontId="55" fillId="39" borderId="10" xfId="0" applyNumberFormat="1" applyFont="1" applyFill="1" applyBorder="1" applyAlignment="1" applyProtection="1">
      <alignment horizontal="right"/>
      <protection hidden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55" fillId="39" borderId="10" xfId="0" applyNumberFormat="1" applyFont="1" applyFill="1" applyBorder="1" applyAlignment="1" applyProtection="1">
      <alignment horizontal="left" wrapText="1" indent="1"/>
      <protection/>
    </xf>
    <xf numFmtId="0" fontId="0" fillId="33" borderId="0" xfId="0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55" fillId="39" borderId="10" xfId="0" applyNumberFormat="1" applyFont="1" applyFill="1" applyBorder="1" applyAlignment="1" applyProtection="1">
      <alignment horizontal="center" wrapText="1"/>
      <protection/>
    </xf>
    <xf numFmtId="0" fontId="0" fillId="33" borderId="10" xfId="0" applyNumberFormat="1" applyFill="1" applyBorder="1" applyAlignment="1" applyProtection="1">
      <alignment horizontal="left" wrapText="1" indent="1"/>
      <protection hidden="1"/>
    </xf>
    <xf numFmtId="0" fontId="55" fillId="39" borderId="10" xfId="0" applyNumberFormat="1" applyFont="1" applyFill="1" applyBorder="1" applyAlignment="1" applyProtection="1">
      <alignment horizontal="left" wrapText="1" indent="1"/>
      <protection hidden="1"/>
    </xf>
    <xf numFmtId="0" fontId="55" fillId="37" borderId="11" xfId="53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left" indent="3"/>
      <protection hidden="1"/>
    </xf>
    <xf numFmtId="0" fontId="55" fillId="39" borderId="10" xfId="0" applyNumberFormat="1" applyFont="1" applyFill="1" applyBorder="1" applyAlignment="1" applyProtection="1">
      <alignment horizontal="center" wrapText="1"/>
      <protection hidden="1"/>
    </xf>
    <xf numFmtId="0" fontId="0" fillId="40" borderId="0" xfId="0" applyFill="1" applyAlignment="1">
      <alignment/>
    </xf>
    <xf numFmtId="0" fontId="0" fillId="40" borderId="0" xfId="0" applyFill="1" applyAlignment="1">
      <alignment/>
    </xf>
    <xf numFmtId="0" fontId="57" fillId="35" borderId="0" xfId="0" applyFont="1" applyFill="1" applyAlignment="1">
      <alignment horizontal="left" indent="1"/>
    </xf>
    <xf numFmtId="0" fontId="0" fillId="33" borderId="0" xfId="0" applyFill="1" applyBorder="1" applyAlignment="1" applyProtection="1">
      <alignment/>
      <protection/>
    </xf>
    <xf numFmtId="0" fontId="55" fillId="39" borderId="10" xfId="0" applyFont="1" applyFill="1" applyBorder="1" applyAlignment="1" applyProtection="1">
      <alignment horizontal="left" wrapText="1"/>
      <protection hidden="1"/>
    </xf>
    <xf numFmtId="0" fontId="55" fillId="39" borderId="10" xfId="0" applyFont="1" applyFill="1" applyBorder="1" applyAlignment="1" applyProtection="1">
      <alignment horizontal="center" wrapText="1"/>
      <protection hidden="1"/>
    </xf>
    <xf numFmtId="0" fontId="55" fillId="39" borderId="10" xfId="0" applyFont="1" applyFill="1" applyBorder="1" applyAlignment="1" applyProtection="1">
      <alignment horizontal="left" wrapText="1" indent="2"/>
      <protection hidden="1"/>
    </xf>
    <xf numFmtId="0" fontId="55" fillId="39" borderId="10" xfId="0" applyFont="1" applyFill="1" applyBorder="1" applyAlignment="1" applyProtection="1">
      <alignment horizontal="left" wrapText="1" indent="3"/>
      <protection hidden="1"/>
    </xf>
    <xf numFmtId="0" fontId="55" fillId="39" borderId="10" xfId="0" applyFont="1" applyFill="1" applyBorder="1" applyAlignment="1" applyProtection="1">
      <alignment horizontal="left" wrapText="1" indent="4"/>
      <protection hidden="1"/>
    </xf>
    <xf numFmtId="164" fontId="0" fillId="41" borderId="12" xfId="0" applyNumberFormat="1" applyFill="1" applyBorder="1" applyAlignment="1" applyProtection="1">
      <alignment horizontal="right"/>
      <protection/>
    </xf>
    <xf numFmtId="0" fontId="55" fillId="33" borderId="10" xfId="0" applyNumberFormat="1" applyFont="1" applyFill="1" applyBorder="1" applyAlignment="1" applyProtection="1">
      <alignment horizontal="left" wrapText="1" indent="2"/>
      <protection hidden="1"/>
    </xf>
    <xf numFmtId="0" fontId="58" fillId="33" borderId="0" xfId="0" applyNumberFormat="1" applyFont="1" applyFill="1" applyBorder="1" applyAlignment="1" applyProtection="1">
      <alignment horizontal="left" wrapText="1" indent="2"/>
      <protection hidden="1"/>
    </xf>
    <xf numFmtId="164" fontId="59" fillId="35" borderId="0" xfId="52" applyNumberFormat="1" applyFont="1" applyFill="1" applyBorder="1" applyAlignment="1">
      <alignment horizontal="right"/>
      <protection/>
    </xf>
    <xf numFmtId="0" fontId="55" fillId="42" borderId="10" xfId="0" applyFont="1" applyFill="1" applyBorder="1" applyAlignment="1">
      <alignment/>
    </xf>
    <xf numFmtId="0" fontId="57" fillId="43" borderId="18" xfId="0" applyFont="1" applyFill="1" applyBorder="1" applyAlignment="1">
      <alignment/>
    </xf>
    <xf numFmtId="0" fontId="60" fillId="43" borderId="19" xfId="0" applyFont="1" applyFill="1" applyBorder="1" applyAlignment="1">
      <alignment/>
    </xf>
    <xf numFmtId="0" fontId="60" fillId="43" borderId="2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 vertical="top"/>
    </xf>
    <xf numFmtId="0" fontId="0" fillId="33" borderId="0" xfId="0" applyNumberFormat="1" applyFill="1" applyAlignment="1">
      <alignment/>
    </xf>
    <xf numFmtId="0" fontId="0" fillId="42" borderId="0" xfId="0" applyFill="1" applyAlignment="1">
      <alignment/>
    </xf>
    <xf numFmtId="0" fontId="55" fillId="42" borderId="13" xfId="0" applyFont="1" applyFill="1" applyBorder="1" applyAlignment="1">
      <alignment/>
    </xf>
    <xf numFmtId="0" fontId="55" fillId="42" borderId="15" xfId="0" applyFont="1" applyFill="1" applyBorder="1" applyAlignment="1">
      <alignment/>
    </xf>
    <xf numFmtId="0" fontId="0" fillId="33" borderId="0" xfId="0" applyFill="1" applyAlignment="1" quotePrefix="1">
      <alignment/>
    </xf>
    <xf numFmtId="0" fontId="0" fillId="33" borderId="0" xfId="0" applyNumberFormat="1" applyFill="1" applyAlignment="1" quotePrefix="1">
      <alignment/>
    </xf>
    <xf numFmtId="0" fontId="55" fillId="42" borderId="18" xfId="0" applyFont="1" applyFill="1" applyBorder="1" applyAlignment="1">
      <alignment/>
    </xf>
    <xf numFmtId="0" fontId="55" fillId="42" borderId="19" xfId="0" applyFont="1" applyFill="1" applyBorder="1" applyAlignment="1">
      <alignment/>
    </xf>
    <xf numFmtId="0" fontId="55" fillId="42" borderId="20" xfId="0" applyFont="1" applyFill="1" applyBorder="1" applyAlignment="1">
      <alignment/>
    </xf>
    <xf numFmtId="38" fontId="0" fillId="33" borderId="12" xfId="0" applyNumberFormat="1" applyFill="1" applyBorder="1" applyAlignment="1" applyProtection="1">
      <alignment horizontal="right"/>
      <protection locked="0"/>
    </xf>
    <xf numFmtId="164" fontId="0" fillId="33" borderId="0" xfId="0" applyNumberFormat="1" applyFill="1" applyBorder="1" applyAlignment="1">
      <alignment/>
    </xf>
    <xf numFmtId="49" fontId="0" fillId="44" borderId="0" xfId="0" applyNumberFormat="1" applyFill="1" applyBorder="1" applyAlignment="1">
      <alignment/>
    </xf>
    <xf numFmtId="0" fontId="0" fillId="37" borderId="21" xfId="0" applyNumberFormat="1" applyFill="1" applyBorder="1" applyAlignment="1" applyProtection="1">
      <alignment horizontal="center" vertical="center" wrapText="1"/>
      <protection hidden="1"/>
    </xf>
    <xf numFmtId="38" fontId="0" fillId="38" borderId="12" xfId="0" applyNumberFormat="1" applyFill="1" applyBorder="1" applyAlignment="1" applyProtection="1">
      <alignment horizontal="right"/>
      <protection/>
    </xf>
    <xf numFmtId="38" fontId="0" fillId="39" borderId="10" xfId="0" applyNumberFormat="1" applyFill="1" applyBorder="1" applyAlignment="1" applyProtection="1">
      <alignment horizontal="right"/>
      <protection/>
    </xf>
    <xf numFmtId="0" fontId="55" fillId="33" borderId="0" xfId="0" applyFont="1" applyFill="1" applyBorder="1" applyAlignment="1" applyProtection="1">
      <alignment horizontal="left" indent="1"/>
      <protection hidden="1"/>
    </xf>
    <xf numFmtId="164" fontId="55" fillId="39" borderId="10" xfId="0" applyNumberFormat="1" applyFont="1" applyFill="1" applyBorder="1" applyAlignment="1" applyProtection="1">
      <alignment horizontal="right" indent="1"/>
      <protection/>
    </xf>
    <xf numFmtId="164" fontId="0" fillId="33" borderId="22" xfId="0" applyNumberForma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61" fillId="33" borderId="0" xfId="0" applyFont="1" applyFill="1" applyAlignment="1">
      <alignment horizontal="left" indent="1"/>
    </xf>
    <xf numFmtId="0" fontId="0" fillId="37" borderId="11" xfId="0" applyNumberFormat="1" applyFill="1" applyBorder="1" applyAlignment="1">
      <alignment vertical="center" wrapText="1"/>
    </xf>
    <xf numFmtId="0" fontId="0" fillId="37" borderId="13" xfId="0" applyNumberFormat="1" applyFill="1" applyBorder="1" applyAlignment="1">
      <alignment horizontal="center" vertical="center" wrapText="1"/>
    </xf>
    <xf numFmtId="0" fontId="0" fillId="37" borderId="11" xfId="0" applyNumberForma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40" borderId="0" xfId="0" applyFill="1" applyAlignment="1">
      <alignment horizontal="left"/>
    </xf>
    <xf numFmtId="0" fontId="0" fillId="37" borderId="10" xfId="0" applyNumberFormat="1" applyFill="1" applyBorder="1" applyAlignment="1">
      <alignment horizontal="center" vertical="center" wrapText="1"/>
    </xf>
    <xf numFmtId="164" fontId="55" fillId="39" borderId="10" xfId="0" applyNumberFormat="1" applyFont="1" applyFill="1" applyBorder="1" applyAlignment="1">
      <alignment horizontal="right" indent="1"/>
    </xf>
    <xf numFmtId="38" fontId="0" fillId="38" borderId="12" xfId="0" applyNumberFormat="1" applyFill="1" applyBorder="1" applyAlignment="1">
      <alignment horizontal="right"/>
    </xf>
    <xf numFmtId="164" fontId="0" fillId="35" borderId="0" xfId="0" applyNumberFormat="1" applyFill="1" applyAlignment="1">
      <alignment/>
    </xf>
    <xf numFmtId="164" fontId="59" fillId="45" borderId="0" xfId="52" applyNumberFormat="1" applyFont="1" applyFill="1" applyBorder="1" applyAlignment="1">
      <alignment horizontal="right"/>
      <protection/>
    </xf>
    <xf numFmtId="0" fontId="59" fillId="33" borderId="0" xfId="0" applyFont="1" applyFill="1" applyAlignment="1">
      <alignment/>
    </xf>
    <xf numFmtId="38" fontId="59" fillId="33" borderId="0" xfId="0" applyNumberFormat="1" applyFont="1" applyFill="1" applyAlignment="1">
      <alignment/>
    </xf>
    <xf numFmtId="0" fontId="55" fillId="37" borderId="18" xfId="53" applyNumberFormat="1" applyFont="1" applyFill="1" applyBorder="1" applyAlignment="1" applyProtection="1">
      <alignment horizontal="center" vertical="center" wrapText="1"/>
      <protection hidden="1"/>
    </xf>
    <xf numFmtId="0" fontId="55" fillId="37" borderId="18" xfId="53" applyNumberFormat="1" applyFont="1" applyFill="1" applyBorder="1" applyAlignment="1">
      <alignment horizontal="center" vertical="center" wrapText="1"/>
      <protection/>
    </xf>
    <xf numFmtId="0" fontId="62" fillId="35" borderId="0" xfId="0" applyFont="1" applyFill="1" applyAlignment="1">
      <alignment/>
    </xf>
    <xf numFmtId="0" fontId="62" fillId="35" borderId="0" xfId="0" applyFont="1" applyFill="1" applyAlignment="1">
      <alignment horizontal="center"/>
    </xf>
    <xf numFmtId="0" fontId="0" fillId="33" borderId="10" xfId="0" applyNumberFormat="1" applyFont="1" applyFill="1" applyBorder="1" applyAlignment="1" applyProtection="1">
      <alignment horizontal="center" wrapText="1"/>
      <protection/>
    </xf>
    <xf numFmtId="0" fontId="0" fillId="35" borderId="0" xfId="0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left" wrapText="1" indent="1"/>
      <protection hidden="1"/>
    </xf>
    <xf numFmtId="0" fontId="0" fillId="33" borderId="10" xfId="0" applyNumberFormat="1" applyFont="1" applyFill="1" applyBorder="1" applyAlignment="1" applyProtection="1">
      <alignment horizontal="center" wrapText="1"/>
      <protection hidden="1"/>
    </xf>
    <xf numFmtId="164" fontId="0" fillId="39" borderId="10" xfId="52" applyNumberFormat="1" applyFont="1" applyFill="1" applyBorder="1" applyAlignment="1">
      <alignment horizontal="right" wrapText="1"/>
      <protection/>
    </xf>
    <xf numFmtId="0" fontId="0" fillId="35" borderId="0" xfId="0" applyFont="1" applyFill="1" applyAlignment="1">
      <alignment horizontal="center"/>
    </xf>
    <xf numFmtId="0" fontId="63" fillId="35" borderId="0" xfId="0" applyFont="1" applyFill="1" applyAlignment="1">
      <alignment/>
    </xf>
    <xf numFmtId="0" fontId="63" fillId="35" borderId="0" xfId="0" applyFont="1" applyFill="1" applyAlignment="1">
      <alignment horizontal="center"/>
    </xf>
    <xf numFmtId="0" fontId="30" fillId="35" borderId="0" xfId="0" applyFont="1" applyFill="1" applyBorder="1" applyAlignment="1" applyProtection="1">
      <alignment horizontal="left" indent="1"/>
      <protection/>
    </xf>
    <xf numFmtId="0" fontId="64" fillId="35" borderId="0" xfId="0" applyFont="1" applyFill="1" applyAlignment="1">
      <alignment horizontal="left" indent="1"/>
    </xf>
    <xf numFmtId="0" fontId="0" fillId="37" borderId="11" xfId="0" applyNumberFormat="1" applyFont="1" applyFill="1" applyBorder="1" applyAlignment="1">
      <alignment horizontal="center"/>
    </xf>
    <xf numFmtId="0" fontId="65" fillId="35" borderId="0" xfId="0" applyFont="1" applyFill="1" applyAlignment="1">
      <alignment/>
    </xf>
    <xf numFmtId="0" fontId="65" fillId="35" borderId="0" xfId="0" applyFont="1" applyFill="1" applyAlignment="1">
      <alignment horizontal="left" indent="1"/>
    </xf>
    <xf numFmtId="0" fontId="66" fillId="35" borderId="0" xfId="0" applyFont="1" applyFill="1" applyAlignment="1">
      <alignment horizontal="right"/>
    </xf>
    <xf numFmtId="164" fontId="67" fillId="46" borderId="0" xfId="0" applyNumberFormat="1" applyFont="1" applyFill="1" applyAlignment="1">
      <alignment/>
    </xf>
    <xf numFmtId="0" fontId="35" fillId="35" borderId="0" xfId="0" applyFont="1" applyFill="1" applyAlignment="1">
      <alignment horizontal="right"/>
    </xf>
    <xf numFmtId="0" fontId="21" fillId="35" borderId="0" xfId="0" applyFont="1" applyFill="1" applyAlignment="1">
      <alignment horizontal="right"/>
    </xf>
    <xf numFmtId="0" fontId="55" fillId="37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 applyProtection="1">
      <alignment horizontal="left" wrapText="1" indent="2"/>
      <protection/>
    </xf>
    <xf numFmtId="0" fontId="0" fillId="33" borderId="10" xfId="0" applyNumberFormat="1" applyFont="1" applyFill="1" applyBorder="1" applyAlignment="1" applyProtection="1">
      <alignment horizontal="left" wrapText="1" indent="1"/>
      <protection/>
    </xf>
    <xf numFmtId="0" fontId="0" fillId="33" borderId="10" xfId="0" applyNumberFormat="1" applyFont="1" applyFill="1" applyBorder="1" applyAlignment="1" applyProtection="1">
      <alignment horizontal="left" wrapText="1" indent="4"/>
      <protection hidden="1"/>
    </xf>
    <xf numFmtId="0" fontId="0" fillId="33" borderId="10" xfId="0" applyNumberFormat="1" applyFont="1" applyFill="1" applyBorder="1" applyAlignment="1" applyProtection="1">
      <alignment horizontal="left" wrapText="1" indent="5"/>
      <protection hidden="1"/>
    </xf>
    <xf numFmtId="0" fontId="0" fillId="33" borderId="10" xfId="0" applyNumberFormat="1" applyFont="1" applyFill="1" applyBorder="1" applyAlignment="1" applyProtection="1">
      <alignment horizontal="left" wrapText="1" indent="2"/>
      <protection hidden="1"/>
    </xf>
    <xf numFmtId="0" fontId="55" fillId="37" borderId="10" xfId="0" applyNumberFormat="1" applyFont="1" applyFill="1" applyBorder="1" applyAlignment="1">
      <alignment horizontal="center" vertical="center" wrapText="1"/>
    </xf>
    <xf numFmtId="0" fontId="55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35" borderId="10" xfId="0" applyFont="1" applyFill="1" applyBorder="1" applyAlignment="1">
      <alignment/>
    </xf>
    <xf numFmtId="164" fontId="0" fillId="38" borderId="10" xfId="52" applyNumberFormat="1" applyFont="1" applyFill="1" applyBorder="1" applyAlignment="1">
      <alignment horizontal="right" wrapText="1"/>
      <protection/>
    </xf>
    <xf numFmtId="0" fontId="68" fillId="0" borderId="0" xfId="0" applyFont="1" applyAlignment="1">
      <alignment/>
    </xf>
    <xf numFmtId="0" fontId="55" fillId="35" borderId="0" xfId="0" applyFont="1" applyFill="1" applyAlignment="1">
      <alignment horizontal="center"/>
    </xf>
    <xf numFmtId="164" fontId="0" fillId="38" borderId="10" xfId="52" applyNumberFormat="1" applyFill="1" applyBorder="1" applyAlignment="1">
      <alignment horizontal="right"/>
      <protection/>
    </xf>
    <xf numFmtId="164" fontId="0" fillId="38" borderId="10" xfId="52" applyNumberFormat="1" applyFill="1" applyBorder="1" applyAlignment="1">
      <alignment horizontal="right" wrapText="1"/>
      <protection/>
    </xf>
    <xf numFmtId="0" fontId="55" fillId="37" borderId="10" xfId="53" applyNumberFormat="1" applyFont="1" applyFill="1" applyBorder="1" applyAlignment="1">
      <alignment horizontal="center" vertical="center" wrapText="1"/>
      <protection/>
    </xf>
    <xf numFmtId="0" fontId="0" fillId="37" borderId="10" xfId="0" applyNumberFormat="1" applyFon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0" fillId="33" borderId="0" xfId="0" applyFill="1" applyAlignment="1">
      <alignment horizontal="right"/>
    </xf>
    <xf numFmtId="164" fontId="63" fillId="35" borderId="0" xfId="0" applyNumberFormat="1" applyFont="1" applyFill="1" applyAlignment="1">
      <alignment/>
    </xf>
    <xf numFmtId="164" fontId="0" fillId="39" borderId="10" xfId="0" applyNumberFormat="1" applyFont="1" applyFill="1" applyBorder="1" applyAlignment="1" applyProtection="1">
      <alignment horizontal="right"/>
      <protection hidden="1"/>
    </xf>
    <xf numFmtId="164" fontId="55" fillId="47" borderId="10" xfId="0" applyNumberFormat="1" applyFont="1" applyFill="1" applyBorder="1" applyAlignment="1" applyProtection="1">
      <alignment horizontal="right"/>
      <protection hidden="1"/>
    </xf>
    <xf numFmtId="0" fontId="55" fillId="48" borderId="10" xfId="0" applyNumberFormat="1" applyFont="1" applyFill="1" applyBorder="1" applyAlignment="1" applyProtection="1">
      <alignment horizontal="left" wrapText="1" indent="1"/>
      <protection hidden="1"/>
    </xf>
    <xf numFmtId="38" fontId="0" fillId="33" borderId="24" xfId="0" applyNumberFormat="1" applyFill="1" applyBorder="1" applyAlignment="1" applyProtection="1">
      <alignment horizontal="right"/>
      <protection locked="0"/>
    </xf>
    <xf numFmtId="38" fontId="0" fillId="38" borderId="24" xfId="0" applyNumberFormat="1" applyFill="1" applyBorder="1" applyAlignment="1">
      <alignment horizontal="right"/>
    </xf>
    <xf numFmtId="38" fontId="0" fillId="38" borderId="24" xfId="0" applyNumberFormat="1" applyFill="1" applyBorder="1" applyAlignment="1" applyProtection="1">
      <alignment horizontal="right"/>
      <protection/>
    </xf>
    <xf numFmtId="38" fontId="0" fillId="33" borderId="25" xfId="0" applyNumberFormat="1" applyFill="1" applyBorder="1" applyAlignment="1" applyProtection="1">
      <alignment horizontal="right"/>
      <protection locked="0"/>
    </xf>
    <xf numFmtId="38" fontId="0" fillId="38" borderId="25" xfId="0" applyNumberFormat="1" applyFill="1" applyBorder="1" applyAlignment="1">
      <alignment horizontal="right"/>
    </xf>
    <xf numFmtId="38" fontId="0" fillId="38" borderId="25" xfId="0" applyNumberFormat="1" applyFill="1" applyBorder="1" applyAlignment="1" applyProtection="1">
      <alignment horizontal="right"/>
      <protection/>
    </xf>
    <xf numFmtId="49" fontId="55" fillId="33" borderId="0" xfId="0" applyNumberFormat="1" applyFont="1" applyFill="1" applyBorder="1" applyAlignment="1">
      <alignment horizontal="center" vertical="top"/>
    </xf>
    <xf numFmtId="0" fontId="55" fillId="40" borderId="0" xfId="0" applyFont="1" applyFill="1" applyAlignment="1">
      <alignment/>
    </xf>
    <xf numFmtId="38" fontId="55" fillId="39" borderId="10" xfId="0" applyNumberFormat="1" applyFont="1" applyFill="1" applyBorder="1" applyAlignment="1" applyProtection="1">
      <alignment horizontal="right"/>
      <protection/>
    </xf>
    <xf numFmtId="0" fontId="58" fillId="33" borderId="0" xfId="0" applyFont="1" applyFill="1" applyAlignment="1">
      <alignment/>
    </xf>
    <xf numFmtId="38" fontId="55" fillId="48" borderId="10" xfId="0" applyNumberFormat="1" applyFont="1" applyFill="1" applyBorder="1" applyAlignment="1" applyProtection="1">
      <alignment horizontal="right"/>
      <protection locked="0"/>
    </xf>
    <xf numFmtId="38" fontId="55" fillId="48" borderId="10" xfId="0" applyNumberFormat="1" applyFont="1" applyFill="1" applyBorder="1" applyAlignment="1">
      <alignment horizontal="right"/>
    </xf>
    <xf numFmtId="38" fontId="55" fillId="48" borderId="10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ont="1" applyFill="1" applyBorder="1" applyAlignment="1" applyProtection="1">
      <alignment horizontal="left" wrapText="1" indent="1"/>
      <protection hidden="1"/>
    </xf>
    <xf numFmtId="0" fontId="0" fillId="33" borderId="21" xfId="0" applyNumberFormat="1" applyFont="1" applyFill="1" applyBorder="1" applyAlignment="1" applyProtection="1">
      <alignment horizontal="left" wrapText="1" indent="1"/>
      <protection hidden="1"/>
    </xf>
    <xf numFmtId="0" fontId="0" fillId="37" borderId="21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 applyProtection="1">
      <alignment horizontal="left" wrapText="1" indent="3"/>
      <protection hidden="1"/>
    </xf>
    <xf numFmtId="38" fontId="0" fillId="0" borderId="12" xfId="0" applyNumberFormat="1" applyFill="1" applyBorder="1" applyAlignment="1" applyProtection="1">
      <alignment horizontal="right"/>
      <protection/>
    </xf>
    <xf numFmtId="0" fontId="68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0" fillId="0" borderId="0" xfId="0" applyFill="1" applyAlignment="1">
      <alignment/>
    </xf>
    <xf numFmtId="0" fontId="69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wrapText="1"/>
      <protection hidden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72" fontId="0" fillId="35" borderId="10" xfId="0" applyNumberFormat="1" applyFill="1" applyBorder="1" applyAlignment="1">
      <alignment/>
    </xf>
    <xf numFmtId="172" fontId="0" fillId="35" borderId="0" xfId="0" applyNumberFormat="1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7" borderId="19" xfId="0" applyNumberFormat="1" applyFill="1" applyBorder="1" applyAlignment="1">
      <alignment horizontal="center" vertical="center" wrapText="1"/>
    </xf>
    <xf numFmtId="0" fontId="0" fillId="37" borderId="20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U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1" ht="409.5">
      <c r="A1" s="32" t="s">
        <v>94</v>
      </c>
      <c r="B1" s="31" t="s">
        <v>95</v>
      </c>
      <c r="C1" s="31" t="s">
        <v>96</v>
      </c>
      <c r="D1" s="31" t="s">
        <v>97</v>
      </c>
      <c r="E1" s="31" t="s">
        <v>98</v>
      </c>
      <c r="F1" s="31" t="s">
        <v>99</v>
      </c>
      <c r="G1" s="31" t="s">
        <v>100</v>
      </c>
      <c r="H1" s="31" t="s">
        <v>101</v>
      </c>
      <c r="I1" s="32" t="s">
        <v>102</v>
      </c>
      <c r="J1" s="32" t="s">
        <v>103</v>
      </c>
      <c r="K1" s="32" t="s">
        <v>104</v>
      </c>
      <c r="L1" s="32" t="s">
        <v>105</v>
      </c>
      <c r="M1" s="32" t="s">
        <v>106</v>
      </c>
      <c r="N1" s="32" t="s">
        <v>107</v>
      </c>
      <c r="O1" s="32" t="s">
        <v>108</v>
      </c>
      <c r="P1" s="31" t="s">
        <v>109</v>
      </c>
      <c r="Q1" s="32" t="s">
        <v>110</v>
      </c>
      <c r="R1" s="32" t="s">
        <v>111</v>
      </c>
      <c r="S1" s="31" t="s">
        <v>112</v>
      </c>
      <c r="T1" s="31" t="s">
        <v>113</v>
      </c>
      <c r="U1" s="32" t="s">
        <v>114</v>
      </c>
    </row>
  </sheetData>
  <sheetProtection password="82F3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E89"/>
  <sheetViews>
    <sheetView view="pageBreakPreview" zoomScaleSheetLayoutView="100" workbookViewId="0" topLeftCell="A55">
      <selection activeCell="C9" sqref="C9"/>
    </sheetView>
  </sheetViews>
  <sheetFormatPr defaultColWidth="9.140625" defaultRowHeight="15"/>
  <cols>
    <col min="1" max="1" width="0.85546875" style="102" customWidth="1"/>
    <col min="2" max="2" width="57.140625" style="102" customWidth="1"/>
    <col min="3" max="3" width="12.7109375" style="103" customWidth="1"/>
    <col min="4" max="5" width="21.7109375" style="102" customWidth="1"/>
    <col min="6" max="6" width="8.421875" style="102" customWidth="1"/>
    <col min="7" max="89" width="21.7109375" style="102" customWidth="1"/>
    <col min="90" max="16384" width="9.140625" style="102" customWidth="1"/>
  </cols>
  <sheetData>
    <row r="2" spans="2:4" ht="15.75">
      <c r="B2" s="104" t="s">
        <v>436</v>
      </c>
      <c r="C2" s="95"/>
      <c r="D2" s="94"/>
    </row>
    <row r="3" spans="2:4" ht="15.75">
      <c r="B3" s="105" t="s">
        <v>440</v>
      </c>
      <c r="C3" s="95"/>
      <c r="D3" s="94"/>
    </row>
    <row r="4" spans="2:3" ht="15">
      <c r="B4" s="41"/>
      <c r="C4" s="101"/>
    </row>
    <row r="5" spans="2:83" ht="15.75" customHeight="1">
      <c r="B5" s="108"/>
      <c r="E5" s="111" t="s">
        <v>437</v>
      </c>
      <c r="F5" s="109"/>
      <c r="H5" s="109"/>
      <c r="J5" s="109"/>
      <c r="L5" s="109"/>
      <c r="M5" s="109"/>
      <c r="N5" s="109"/>
      <c r="O5" s="109"/>
      <c r="Q5" s="109"/>
      <c r="CE5" s="109"/>
    </row>
    <row r="6" spans="2:5" ht="35.25" customHeight="1">
      <c r="B6" s="106"/>
      <c r="C6" s="119" t="s">
        <v>438</v>
      </c>
      <c r="D6" s="92" t="s">
        <v>27</v>
      </c>
      <c r="E6" s="120" t="s">
        <v>28</v>
      </c>
    </row>
    <row r="7" spans="2:5" ht="16.5" customHeight="1">
      <c r="B7" s="21" t="s">
        <v>36</v>
      </c>
      <c r="C7" s="96"/>
      <c r="D7" s="121"/>
      <c r="E7" s="121"/>
    </row>
    <row r="8" spans="2:5" ht="16.5" customHeight="1">
      <c r="B8" s="21" t="s">
        <v>40</v>
      </c>
      <c r="C8" s="96"/>
      <c r="D8" s="121"/>
      <c r="E8" s="121"/>
    </row>
    <row r="9" spans="2:6" ht="16.5" customHeight="1">
      <c r="B9" s="98" t="s">
        <v>386</v>
      </c>
      <c r="C9" s="159">
        <v>2</v>
      </c>
      <c r="D9" s="122">
        <v>14293105</v>
      </c>
      <c r="E9" s="122">
        <v>13368531</v>
      </c>
      <c r="F9" s="131"/>
    </row>
    <row r="10" spans="2:6" ht="16.5" customHeight="1">
      <c r="B10" s="98" t="s">
        <v>387</v>
      </c>
      <c r="C10" s="159">
        <v>3</v>
      </c>
      <c r="D10" s="122">
        <v>337006</v>
      </c>
      <c r="E10" s="122">
        <v>347467</v>
      </c>
      <c r="F10" s="131"/>
    </row>
    <row r="11" spans="2:6" ht="16.5" customHeight="1">
      <c r="B11" s="98" t="s">
        <v>388</v>
      </c>
      <c r="C11" s="159"/>
      <c r="D11" s="122"/>
      <c r="E11" s="122"/>
      <c r="F11" s="131"/>
    </row>
    <row r="12" spans="2:6" ht="16.5" customHeight="1">
      <c r="B12" s="98" t="s">
        <v>389</v>
      </c>
      <c r="C12" s="159">
        <v>4</v>
      </c>
      <c r="D12" s="122">
        <v>33293</v>
      </c>
      <c r="E12" s="122">
        <v>35674</v>
      </c>
      <c r="F12" s="131"/>
    </row>
    <row r="13" spans="2:6" ht="16.5" customHeight="1">
      <c r="B13" s="98" t="s">
        <v>390</v>
      </c>
      <c r="C13" s="159"/>
      <c r="D13" s="122"/>
      <c r="E13" s="122"/>
      <c r="F13" s="131"/>
    </row>
    <row r="14" spans="2:6" ht="16.5" customHeight="1">
      <c r="B14" s="98" t="s">
        <v>391</v>
      </c>
      <c r="C14" s="159">
        <v>5</v>
      </c>
      <c r="D14" s="122">
        <v>3056651</v>
      </c>
      <c r="E14" s="122">
        <v>3057799</v>
      </c>
      <c r="F14" s="131"/>
    </row>
    <row r="15" spans="2:6" ht="16.5" customHeight="1">
      <c r="B15" s="98" t="s">
        <v>392</v>
      </c>
      <c r="C15" s="159">
        <v>5</v>
      </c>
      <c r="D15" s="122">
        <v>1541338</v>
      </c>
      <c r="E15" s="122">
        <v>1707626</v>
      </c>
      <c r="F15" s="131"/>
    </row>
    <row r="16" spans="2:6" ht="16.5" customHeight="1">
      <c r="B16" s="98" t="s">
        <v>393</v>
      </c>
      <c r="C16" s="159"/>
      <c r="D16" s="122"/>
      <c r="E16" s="122"/>
      <c r="F16" s="131"/>
    </row>
    <row r="17" spans="2:6" ht="16.5" customHeight="1">
      <c r="B17" s="98" t="s">
        <v>394</v>
      </c>
      <c r="C17" s="99"/>
      <c r="D17" s="122"/>
      <c r="E17" s="122"/>
      <c r="F17" s="131"/>
    </row>
    <row r="18" spans="2:6" ht="16.5" customHeight="1">
      <c r="B18" s="98" t="s">
        <v>395</v>
      </c>
      <c r="C18" s="99"/>
      <c r="D18" s="122"/>
      <c r="E18" s="122"/>
      <c r="F18" s="131"/>
    </row>
    <row r="19" spans="2:6" ht="30.75" customHeight="1">
      <c r="B19" s="98" t="s">
        <v>396</v>
      </c>
      <c r="C19" s="99"/>
      <c r="D19" s="122"/>
      <c r="E19" s="122"/>
      <c r="F19" s="131"/>
    </row>
    <row r="20" spans="2:6" ht="16.5" customHeight="1">
      <c r="B20" s="98" t="s">
        <v>397</v>
      </c>
      <c r="C20" s="159">
        <v>19</v>
      </c>
      <c r="D20" s="122">
        <v>456721</v>
      </c>
      <c r="E20" s="122">
        <v>456721</v>
      </c>
      <c r="F20" s="131"/>
    </row>
    <row r="21" spans="2:6" ht="16.5" customHeight="1">
      <c r="B21" s="98" t="s">
        <v>398</v>
      </c>
      <c r="C21" s="159">
        <v>8</v>
      </c>
      <c r="D21" s="122">
        <v>43853</v>
      </c>
      <c r="E21" s="122">
        <v>41320</v>
      </c>
      <c r="F21" s="131"/>
    </row>
    <row r="22" spans="2:6" ht="16.5" customHeight="1">
      <c r="B22" s="98" t="s">
        <v>399</v>
      </c>
      <c r="C22" s="159">
        <v>6</v>
      </c>
      <c r="D22" s="122">
        <v>493552</v>
      </c>
      <c r="E22" s="122">
        <v>852779</v>
      </c>
      <c r="F22" s="131"/>
    </row>
    <row r="23" spans="2:5" ht="16.5" customHeight="1">
      <c r="B23" s="35" t="s">
        <v>400</v>
      </c>
      <c r="C23" s="38" t="s">
        <v>128</v>
      </c>
      <c r="D23" s="100">
        <f>SUM(D9:D22)</f>
        <v>20255519</v>
      </c>
      <c r="E23" s="100">
        <f>SUM(E9:E22)</f>
        <v>19867917</v>
      </c>
    </row>
    <row r="24" spans="2:5" ht="16.5" customHeight="1">
      <c r="B24" s="21" t="s">
        <v>57</v>
      </c>
      <c r="C24" s="96"/>
      <c r="D24" s="121"/>
      <c r="E24" s="121"/>
    </row>
    <row r="25" spans="2:6" ht="16.5" customHeight="1">
      <c r="B25" s="98" t="s">
        <v>401</v>
      </c>
      <c r="C25" s="159">
        <v>7</v>
      </c>
      <c r="D25" s="122">
        <v>15946302</v>
      </c>
      <c r="E25" s="122">
        <v>13684008</v>
      </c>
      <c r="F25" s="131"/>
    </row>
    <row r="26" spans="2:6" ht="16.5" customHeight="1">
      <c r="B26" s="98" t="s">
        <v>402</v>
      </c>
      <c r="C26" s="159">
        <v>8</v>
      </c>
      <c r="D26" s="122">
        <v>2239051</v>
      </c>
      <c r="E26" s="122">
        <v>2600816</v>
      </c>
      <c r="F26" s="131"/>
    </row>
    <row r="27" spans="2:6" ht="16.5" customHeight="1">
      <c r="B27" s="98" t="s">
        <v>403</v>
      </c>
      <c r="C27" s="159">
        <v>9</v>
      </c>
      <c r="D27" s="122">
        <v>3232469</v>
      </c>
      <c r="E27" s="122">
        <v>2692992</v>
      </c>
      <c r="F27" s="131"/>
    </row>
    <row r="28" spans="2:6" ht="16.5" customHeight="1">
      <c r="B28" s="98" t="s">
        <v>404</v>
      </c>
      <c r="C28" s="159">
        <v>13</v>
      </c>
      <c r="D28" s="122">
        <v>18710644</v>
      </c>
      <c r="E28" s="122">
        <v>20110038</v>
      </c>
      <c r="F28" s="131"/>
    </row>
    <row r="29" spans="2:6" ht="16.5" customHeight="1">
      <c r="B29" s="98" t="s">
        <v>405</v>
      </c>
      <c r="C29" s="159"/>
      <c r="D29" s="122"/>
      <c r="E29" s="122"/>
      <c r="F29" s="131"/>
    </row>
    <row r="30" spans="2:6" ht="33.75" customHeight="1">
      <c r="B30" s="98" t="s">
        <v>406</v>
      </c>
      <c r="C30" s="159"/>
      <c r="D30" s="122"/>
      <c r="E30" s="122"/>
      <c r="F30" s="131"/>
    </row>
    <row r="31" spans="2:6" ht="16.5" customHeight="1">
      <c r="B31" s="98" t="s">
        <v>407</v>
      </c>
      <c r="C31" s="159">
        <v>24</v>
      </c>
      <c r="D31" s="122">
        <v>602204</v>
      </c>
      <c r="E31" s="122">
        <v>495478</v>
      </c>
      <c r="F31" s="131"/>
    </row>
    <row r="32" spans="2:6" ht="16.5" customHeight="1">
      <c r="B32" s="98" t="s">
        <v>408</v>
      </c>
      <c r="C32" s="159">
        <v>10</v>
      </c>
      <c r="D32" s="122">
        <v>1288695</v>
      </c>
      <c r="E32" s="122">
        <v>941909</v>
      </c>
      <c r="F32" s="131"/>
    </row>
    <row r="33" spans="2:7" ht="16.5" customHeight="1">
      <c r="B33" s="98" t="s">
        <v>409</v>
      </c>
      <c r="C33" s="159">
        <v>11</v>
      </c>
      <c r="D33" s="122">
        <v>1554755</v>
      </c>
      <c r="E33" s="122">
        <v>2926036</v>
      </c>
      <c r="F33" s="131"/>
      <c r="G33" s="131"/>
    </row>
    <row r="34" spans="2:6" ht="16.5" customHeight="1">
      <c r="B34" s="98" t="s">
        <v>410</v>
      </c>
      <c r="C34" s="159">
        <v>12</v>
      </c>
      <c r="D34" s="122">
        <v>15178149</v>
      </c>
      <c r="E34" s="122">
        <v>10758902</v>
      </c>
      <c r="F34" s="131"/>
    </row>
    <row r="35" spans="2:6" ht="31.5" customHeight="1">
      <c r="B35" s="98" t="s">
        <v>411</v>
      </c>
      <c r="C35" s="99"/>
      <c r="D35" s="122">
        <v>5844</v>
      </c>
      <c r="E35" s="122">
        <v>8708</v>
      </c>
      <c r="F35" s="131"/>
    </row>
    <row r="36" spans="2:6" ht="16.5" customHeight="1">
      <c r="B36" s="35" t="s">
        <v>412</v>
      </c>
      <c r="C36" s="38" t="s">
        <v>128</v>
      </c>
      <c r="D36" s="100">
        <f>SUM(D25:D35)</f>
        <v>58758113</v>
      </c>
      <c r="E36" s="100">
        <f>SUM(E25:E35)</f>
        <v>54218887</v>
      </c>
      <c r="F36" s="131"/>
    </row>
    <row r="37" spans="2:6" ht="16.5" customHeight="1">
      <c r="B37" s="20" t="s">
        <v>67</v>
      </c>
      <c r="C37" s="33"/>
      <c r="D37" s="22">
        <f>D23+D36</f>
        <v>79013632</v>
      </c>
      <c r="E37" s="22">
        <f>E23+E36</f>
        <v>74086804</v>
      </c>
      <c r="F37" s="131"/>
    </row>
    <row r="38" spans="2:5" ht="15">
      <c r="B38" s="21" t="s">
        <v>74</v>
      </c>
      <c r="C38" s="96"/>
      <c r="D38" s="121"/>
      <c r="E38" s="121"/>
    </row>
    <row r="39" spans="2:5" ht="15">
      <c r="B39" s="21" t="s">
        <v>75</v>
      </c>
      <c r="C39" s="96"/>
      <c r="D39" s="121"/>
      <c r="E39" s="121"/>
    </row>
    <row r="40" spans="2:6" ht="15">
      <c r="B40" s="98" t="s">
        <v>313</v>
      </c>
      <c r="C40" s="159">
        <v>14</v>
      </c>
      <c r="D40" s="122">
        <v>12101802</v>
      </c>
      <c r="E40" s="122">
        <v>12101802</v>
      </c>
      <c r="F40" s="131"/>
    </row>
    <row r="41" spans="2:6" ht="15">
      <c r="B41" s="98" t="s">
        <v>314</v>
      </c>
      <c r="C41" s="159"/>
      <c r="D41" s="122"/>
      <c r="E41" s="122"/>
      <c r="F41" s="131"/>
    </row>
    <row r="42" spans="2:6" ht="15">
      <c r="B42" s="98" t="s">
        <v>315</v>
      </c>
      <c r="C42" s="159"/>
      <c r="D42" s="122"/>
      <c r="E42" s="122"/>
      <c r="F42" s="131"/>
    </row>
    <row r="43" spans="2:6" ht="15">
      <c r="B43" s="98" t="s">
        <v>316</v>
      </c>
      <c r="C43" s="159">
        <v>15</v>
      </c>
      <c r="D43" s="122">
        <v>841018</v>
      </c>
      <c r="E43" s="122">
        <v>841018</v>
      </c>
      <c r="F43" s="131"/>
    </row>
    <row r="44" spans="2:6" ht="30">
      <c r="B44" s="98" t="s">
        <v>413</v>
      </c>
      <c r="C44" s="159"/>
      <c r="D44" s="122"/>
      <c r="E44" s="122"/>
      <c r="F44" s="131"/>
    </row>
    <row r="45" spans="2:6" ht="15">
      <c r="B45" s="98" t="s">
        <v>318</v>
      </c>
      <c r="C45" s="99"/>
      <c r="D45" s="122"/>
      <c r="E45" s="122"/>
      <c r="F45" s="131"/>
    </row>
    <row r="46" spans="2:6" ht="15">
      <c r="B46" s="98" t="s">
        <v>319</v>
      </c>
      <c r="C46" s="99"/>
      <c r="D46" s="122"/>
      <c r="E46" s="122"/>
      <c r="F46" s="131"/>
    </row>
    <row r="47" spans="2:6" ht="15">
      <c r="B47" s="98" t="s">
        <v>320</v>
      </c>
      <c r="C47" s="99"/>
      <c r="D47" s="122"/>
      <c r="E47" s="122"/>
      <c r="F47" s="131"/>
    </row>
    <row r="48" spans="2:6" ht="15">
      <c r="B48" s="98" t="s">
        <v>321</v>
      </c>
      <c r="C48" s="99"/>
      <c r="D48" s="122"/>
      <c r="E48" s="122"/>
      <c r="F48" s="131"/>
    </row>
    <row r="49" spans="2:6" ht="15">
      <c r="B49" s="98" t="s">
        <v>322</v>
      </c>
      <c r="C49" s="99"/>
      <c r="D49" s="122"/>
      <c r="E49" s="122"/>
      <c r="F49" s="131"/>
    </row>
    <row r="50" spans="2:6" ht="15">
      <c r="B50" s="98" t="s">
        <v>323</v>
      </c>
      <c r="C50" s="99"/>
      <c r="D50" s="122">
        <v>9546267</v>
      </c>
      <c r="E50" s="122">
        <v>10005198</v>
      </c>
      <c r="F50" s="131"/>
    </row>
    <row r="51" spans="2:6" ht="15">
      <c r="B51" s="29" t="s">
        <v>89</v>
      </c>
      <c r="C51" s="33"/>
      <c r="D51" s="100">
        <f>IF(SUM(D40:D50)=0,"",SUM(D40:D50))</f>
        <v>22489087</v>
      </c>
      <c r="E51" s="100">
        <f>IF(SUM(E40:E50)=0,"",SUM(E40:E50))</f>
        <v>22948018</v>
      </c>
      <c r="F51" s="131"/>
    </row>
    <row r="52" spans="2:6" ht="15">
      <c r="B52" s="98" t="s">
        <v>414</v>
      </c>
      <c r="C52" s="99"/>
      <c r="D52" s="122">
        <v>652603</v>
      </c>
      <c r="E52" s="122">
        <v>631934</v>
      </c>
      <c r="F52" s="131"/>
    </row>
    <row r="53" spans="2:6" ht="15">
      <c r="B53" s="35" t="s">
        <v>325</v>
      </c>
      <c r="C53" s="38" t="s">
        <v>128</v>
      </c>
      <c r="D53" s="100">
        <f>D51+D52</f>
        <v>23141690</v>
      </c>
      <c r="E53" s="100">
        <f>E51+E52</f>
        <v>23579952</v>
      </c>
      <c r="F53" s="131"/>
    </row>
    <row r="54" spans="2:5" ht="15">
      <c r="B54" s="21" t="s">
        <v>83</v>
      </c>
      <c r="C54" s="96"/>
      <c r="D54" s="121"/>
      <c r="E54" s="121"/>
    </row>
    <row r="55" spans="2:6" ht="30">
      <c r="B55" s="98" t="s">
        <v>449</v>
      </c>
      <c r="C55" s="159">
        <v>16</v>
      </c>
      <c r="D55" s="122">
        <v>46568624</v>
      </c>
      <c r="E55" s="122">
        <v>40556598</v>
      </c>
      <c r="F55" s="131"/>
    </row>
    <row r="56" spans="2:6" ht="30">
      <c r="B56" s="98" t="s">
        <v>415</v>
      </c>
      <c r="C56" s="159"/>
      <c r="D56" s="122"/>
      <c r="E56" s="122"/>
      <c r="F56" s="131"/>
    </row>
    <row r="57" spans="2:6" ht="15">
      <c r="B57" s="98" t="s">
        <v>416</v>
      </c>
      <c r="C57" s="159"/>
      <c r="D57" s="122"/>
      <c r="E57" s="122"/>
      <c r="F57" s="131"/>
    </row>
    <row r="58" spans="2:6" ht="15">
      <c r="B58" s="98" t="s">
        <v>417</v>
      </c>
      <c r="C58" s="159">
        <v>17</v>
      </c>
      <c r="D58" s="122">
        <v>881969</v>
      </c>
      <c r="E58" s="122">
        <v>881969</v>
      </c>
      <c r="F58" s="131"/>
    </row>
    <row r="59" spans="2:6" ht="15">
      <c r="B59" s="98" t="s">
        <v>418</v>
      </c>
      <c r="C59" s="159">
        <v>23</v>
      </c>
      <c r="D59" s="122">
        <v>41218</v>
      </c>
      <c r="E59" s="122">
        <v>38800</v>
      </c>
      <c r="F59" s="131"/>
    </row>
    <row r="60" spans="2:6" ht="30">
      <c r="B60" s="98" t="s">
        <v>419</v>
      </c>
      <c r="C60" s="159"/>
      <c r="D60" s="122"/>
      <c r="E60" s="122"/>
      <c r="F60" s="131"/>
    </row>
    <row r="61" spans="2:6" ht="15">
      <c r="B61" s="98" t="s">
        <v>420</v>
      </c>
      <c r="C61" s="159">
        <v>19</v>
      </c>
      <c r="D61" s="122">
        <v>704597</v>
      </c>
      <c r="E61" s="122">
        <v>704597</v>
      </c>
      <c r="F61" s="131"/>
    </row>
    <row r="62" spans="2:6" ht="30">
      <c r="B62" s="98" t="s">
        <v>421</v>
      </c>
      <c r="C62" s="159">
        <v>20</v>
      </c>
      <c r="D62" s="122">
        <v>12251</v>
      </c>
      <c r="E62" s="122">
        <v>12349</v>
      </c>
      <c r="F62" s="131"/>
    </row>
    <row r="63" spans="2:6" ht="15">
      <c r="B63" s="98" t="s">
        <v>422</v>
      </c>
      <c r="C63" s="159">
        <v>18</v>
      </c>
      <c r="D63" s="122">
        <v>882</v>
      </c>
      <c r="E63" s="122">
        <v>496</v>
      </c>
      <c r="F63" s="131"/>
    </row>
    <row r="64" spans="2:6" ht="15">
      <c r="B64" s="98" t="s">
        <v>423</v>
      </c>
      <c r="C64" s="159">
        <v>22</v>
      </c>
      <c r="D64" s="122">
        <v>140237</v>
      </c>
      <c r="E64" s="122">
        <v>333985</v>
      </c>
      <c r="F64" s="131"/>
    </row>
    <row r="65" spans="2:6" ht="15">
      <c r="B65" s="35" t="s">
        <v>424</v>
      </c>
      <c r="C65" s="38" t="s">
        <v>128</v>
      </c>
      <c r="D65" s="100">
        <f>SUM(D55:D64)</f>
        <v>48349778</v>
      </c>
      <c r="E65" s="100">
        <f>SUM(E55:E64)</f>
        <v>42528794</v>
      </c>
      <c r="F65" s="131"/>
    </row>
    <row r="66" spans="2:5" ht="15">
      <c r="B66" s="21" t="s">
        <v>85</v>
      </c>
      <c r="C66" s="96"/>
      <c r="D66" s="121"/>
      <c r="E66" s="121"/>
    </row>
    <row r="67" spans="2:6" ht="15">
      <c r="B67" s="98" t="s">
        <v>450</v>
      </c>
      <c r="C67" s="159">
        <v>16</v>
      </c>
      <c r="D67" s="122">
        <v>708301</v>
      </c>
      <c r="E67" s="122">
        <v>183026</v>
      </c>
      <c r="F67" s="131"/>
    </row>
    <row r="68" spans="2:6" ht="30">
      <c r="B68" s="98" t="s">
        <v>425</v>
      </c>
      <c r="C68" s="159"/>
      <c r="D68" s="122"/>
      <c r="E68" s="122"/>
      <c r="F68" s="131"/>
    </row>
    <row r="69" spans="2:6" ht="15">
      <c r="B69" s="98" t="s">
        <v>426</v>
      </c>
      <c r="C69" s="159"/>
      <c r="D69" s="122"/>
      <c r="E69" s="122"/>
      <c r="F69" s="131"/>
    </row>
    <row r="70" spans="2:6" ht="15">
      <c r="B70" s="98" t="s">
        <v>417</v>
      </c>
      <c r="C70" s="159">
        <v>17</v>
      </c>
      <c r="D70" s="122">
        <v>124311</v>
      </c>
      <c r="E70" s="122">
        <v>124311</v>
      </c>
      <c r="F70" s="131"/>
    </row>
    <row r="71" spans="2:6" ht="15">
      <c r="B71" s="98" t="s">
        <v>418</v>
      </c>
      <c r="C71" s="159">
        <v>23</v>
      </c>
      <c r="D71" s="122">
        <v>1143</v>
      </c>
      <c r="E71" s="122">
        <v>4642</v>
      </c>
      <c r="F71" s="131"/>
    </row>
    <row r="72" spans="2:6" ht="30">
      <c r="B72" s="98" t="s">
        <v>427</v>
      </c>
      <c r="C72" s="159"/>
      <c r="D72" s="122"/>
      <c r="E72" s="122"/>
      <c r="F72" s="131"/>
    </row>
    <row r="73" spans="2:6" ht="15">
      <c r="B73" s="98" t="s">
        <v>428</v>
      </c>
      <c r="C73" s="159">
        <v>18</v>
      </c>
      <c r="D73" s="122">
        <v>1998058</v>
      </c>
      <c r="E73" s="122">
        <v>3236839</v>
      </c>
      <c r="F73" s="131"/>
    </row>
    <row r="74" spans="2:6" ht="15">
      <c r="B74" s="98" t="s">
        <v>429</v>
      </c>
      <c r="C74" s="159">
        <v>24</v>
      </c>
      <c r="D74" s="122">
        <v>73342</v>
      </c>
      <c r="E74" s="122">
        <v>66067</v>
      </c>
      <c r="F74" s="131"/>
    </row>
    <row r="75" spans="2:6" ht="30">
      <c r="B75" s="98" t="s">
        <v>430</v>
      </c>
      <c r="C75" s="159">
        <v>21</v>
      </c>
      <c r="D75" s="122">
        <v>485552</v>
      </c>
      <c r="E75" s="122">
        <v>895331</v>
      </c>
      <c r="F75" s="131"/>
    </row>
    <row r="76" spans="2:6" ht="30">
      <c r="B76" s="98" t="s">
        <v>431</v>
      </c>
      <c r="C76" s="159">
        <v>20</v>
      </c>
      <c r="D76" s="122">
        <v>47835</v>
      </c>
      <c r="E76" s="122">
        <v>62232</v>
      </c>
      <c r="F76" s="131"/>
    </row>
    <row r="77" spans="2:6" ht="15">
      <c r="B77" s="98" t="s">
        <v>432</v>
      </c>
      <c r="C77" s="159">
        <v>22</v>
      </c>
      <c r="D77" s="122">
        <v>4083622</v>
      </c>
      <c r="E77" s="122">
        <v>3405610</v>
      </c>
      <c r="F77" s="131"/>
    </row>
    <row r="78" spans="2:6" ht="45">
      <c r="B78" s="98" t="s">
        <v>433</v>
      </c>
      <c r="C78" s="99"/>
      <c r="D78" s="122"/>
      <c r="E78" s="122"/>
      <c r="F78" s="131"/>
    </row>
    <row r="79" spans="2:6" ht="15">
      <c r="B79" s="35" t="s">
        <v>434</v>
      </c>
      <c r="C79" s="38" t="s">
        <v>128</v>
      </c>
      <c r="D79" s="100">
        <f>SUM(D67:D78)</f>
        <v>7522164</v>
      </c>
      <c r="E79" s="100">
        <f>SUM(E67:E78)</f>
        <v>7978058</v>
      </c>
      <c r="F79" s="131"/>
    </row>
    <row r="80" spans="2:6" ht="15">
      <c r="B80" s="20" t="s">
        <v>86</v>
      </c>
      <c r="C80" s="33"/>
      <c r="D80" s="22">
        <f>D65+D79</f>
        <v>55871942</v>
      </c>
      <c r="E80" s="22">
        <f>E65+E79</f>
        <v>50506852</v>
      </c>
      <c r="F80" s="131"/>
    </row>
    <row r="81" spans="2:6" ht="15">
      <c r="B81" s="20" t="s">
        <v>87</v>
      </c>
      <c r="C81" s="33"/>
      <c r="D81" s="22">
        <f>D80+D53</f>
        <v>79013632</v>
      </c>
      <c r="E81" s="22">
        <f>E80+E53</f>
        <v>74086804</v>
      </c>
      <c r="F81" s="131"/>
    </row>
    <row r="82" spans="2:6" ht="15">
      <c r="B82" s="98" t="s">
        <v>435</v>
      </c>
      <c r="C82" s="99">
        <v>25</v>
      </c>
      <c r="D82" s="122">
        <v>1884</v>
      </c>
      <c r="E82" s="122">
        <v>1920</v>
      </c>
      <c r="F82" s="131"/>
    </row>
    <row r="84" spans="2:3" ht="15">
      <c r="B84" s="97"/>
      <c r="C84" s="101"/>
    </row>
    <row r="85" spans="2:5" ht="19.5" customHeight="1">
      <c r="B85" s="123" t="s">
        <v>452</v>
      </c>
      <c r="C85" s="154"/>
      <c r="D85" s="157"/>
      <c r="E85" s="158"/>
    </row>
    <row r="86" spans="2:4" ht="30.75" customHeight="1">
      <c r="B86" s="123" t="s">
        <v>451</v>
      </c>
      <c r="C86" s="124"/>
      <c r="D86" s="107"/>
    </row>
    <row r="87" spans="2:4" ht="15">
      <c r="B87" s="6"/>
      <c r="C87" s="124"/>
      <c r="D87" s="107"/>
    </row>
    <row r="88" spans="2:3" ht="15">
      <c r="B88" s="97"/>
      <c r="C88" s="101"/>
    </row>
    <row r="89" spans="2:5" ht="15">
      <c r="B89" s="97"/>
      <c r="C89" s="101"/>
      <c r="D89" s="110">
        <f>D37-D81</f>
        <v>0</v>
      </c>
      <c r="E89" s="110">
        <f>E37-E81</f>
        <v>0</v>
      </c>
    </row>
  </sheetData>
  <sheetProtection/>
  <printOptions/>
  <pageMargins left="0.96" right="0.2362204724409449" top="0.7" bottom="1.535433070866142" header="0.15748031496062992" footer="0.15748031496062992"/>
  <pageSetup horizontalDpi="1200" verticalDpi="1200" orientation="portrait" paperSize="9" scale="75" r:id="rId1"/>
  <rowBreaks count="1" manualBreakCount="1">
    <brk id="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88"/>
  <sheetViews>
    <sheetView view="pageBreakPreview" zoomScale="90" zoomScaleNormal="80" zoomScaleSheetLayoutView="90" zoomScalePageLayoutView="0" workbookViewId="0" topLeftCell="A19">
      <selection activeCell="G72" sqref="G72"/>
    </sheetView>
  </sheetViews>
  <sheetFormatPr defaultColWidth="21.7109375" defaultRowHeight="15"/>
  <cols>
    <col min="1" max="1" width="0.9921875" style="4" customWidth="1"/>
    <col min="2" max="2" width="62.421875" style="4" customWidth="1"/>
    <col min="3" max="3" width="13.8515625" style="11" customWidth="1"/>
    <col min="4" max="4" width="24.00390625" style="4" customWidth="1"/>
    <col min="5" max="22" width="21.7109375" style="4" customWidth="1"/>
    <col min="23" max="16384" width="21.7109375" style="4" customWidth="1"/>
  </cols>
  <sheetData>
    <row r="1" ht="15">
      <c r="B1" s="3"/>
    </row>
    <row r="2" spans="2:7" ht="15">
      <c r="B2" s="3"/>
      <c r="F2" s="6"/>
      <c r="G2" s="6"/>
    </row>
    <row r="3" ht="15">
      <c r="B3" s="3" t="s">
        <v>436</v>
      </c>
    </row>
    <row r="4" ht="15">
      <c r="B4" s="9" t="s">
        <v>441</v>
      </c>
    </row>
    <row r="5" ht="15">
      <c r="B5" s="41"/>
    </row>
    <row r="6" spans="2:21" ht="15">
      <c r="B6" s="9"/>
      <c r="E6" s="112" t="s">
        <v>437</v>
      </c>
      <c r="G6" s="10"/>
      <c r="I6" s="10"/>
      <c r="K6" s="10"/>
      <c r="L6" s="10"/>
      <c r="M6" s="10"/>
      <c r="N6" s="10"/>
      <c r="P6" s="10"/>
      <c r="Q6" s="10"/>
      <c r="U6" s="10"/>
    </row>
    <row r="7" spans="2:5" ht="31.5" customHeight="1">
      <c r="B7" s="12"/>
      <c r="C7" s="113" t="s">
        <v>438</v>
      </c>
      <c r="D7" s="93" t="s">
        <v>117</v>
      </c>
      <c r="E7" s="127" t="s">
        <v>118</v>
      </c>
    </row>
    <row r="8" spans="2:5" ht="15">
      <c r="B8" s="43" t="s">
        <v>126</v>
      </c>
      <c r="C8" s="44">
        <v>26</v>
      </c>
      <c r="D8" s="132">
        <v>4086330</v>
      </c>
      <c r="E8" s="132">
        <v>6529608</v>
      </c>
    </row>
    <row r="9" spans="2:5" ht="15">
      <c r="B9" s="43" t="s">
        <v>127</v>
      </c>
      <c r="C9" s="44"/>
      <c r="D9" s="132"/>
      <c r="E9" s="132"/>
    </row>
    <row r="10" spans="2:5" ht="15">
      <c r="B10" s="43" t="s">
        <v>119</v>
      </c>
      <c r="C10" s="44" t="s">
        <v>128</v>
      </c>
      <c r="D10" s="22">
        <f>D8+D9</f>
        <v>4086330</v>
      </c>
      <c r="E10" s="22">
        <f>E8+E9</f>
        <v>6529608</v>
      </c>
    </row>
    <row r="11" spans="2:5" ht="15">
      <c r="B11" s="43" t="s">
        <v>129</v>
      </c>
      <c r="C11" s="44">
        <v>27</v>
      </c>
      <c r="D11" s="132">
        <v>-2805253</v>
      </c>
      <c r="E11" s="132">
        <v>-5391878</v>
      </c>
    </row>
    <row r="12" spans="2:5" ht="15">
      <c r="B12" s="43" t="s">
        <v>120</v>
      </c>
      <c r="C12" s="44" t="s">
        <v>128</v>
      </c>
      <c r="D12" s="22">
        <f>D10+D11</f>
        <v>1281077</v>
      </c>
      <c r="E12" s="22">
        <f>E10+E11</f>
        <v>1137730</v>
      </c>
    </row>
    <row r="13" spans="2:5" ht="15">
      <c r="B13" s="43" t="s">
        <v>130</v>
      </c>
      <c r="C13" s="44">
        <v>28</v>
      </c>
      <c r="D13" s="132">
        <v>-619288</v>
      </c>
      <c r="E13" s="132">
        <v>-837265</v>
      </c>
    </row>
    <row r="14" spans="2:5" ht="15">
      <c r="B14" s="43" t="s">
        <v>131</v>
      </c>
      <c r="C14" s="44">
        <v>29</v>
      </c>
      <c r="D14" s="132">
        <v>-73704</v>
      </c>
      <c r="E14" s="132">
        <v>-246849</v>
      </c>
    </row>
    <row r="15" spans="2:5" ht="15">
      <c r="B15" s="43" t="s">
        <v>132</v>
      </c>
      <c r="C15" s="44"/>
      <c r="D15" s="132"/>
      <c r="E15" s="132"/>
    </row>
    <row r="16" spans="2:5" ht="30">
      <c r="B16" s="43" t="s">
        <v>133</v>
      </c>
      <c r="C16" s="44"/>
      <c r="D16" s="132"/>
      <c r="E16" s="132"/>
    </row>
    <row r="17" spans="2:5" ht="15">
      <c r="B17" s="43" t="s">
        <v>134</v>
      </c>
      <c r="C17" s="44"/>
      <c r="D17" s="132">
        <v>434</v>
      </c>
      <c r="E17" s="132">
        <v>135</v>
      </c>
    </row>
    <row r="18" spans="2:5" ht="15">
      <c r="B18" s="43" t="s">
        <v>135</v>
      </c>
      <c r="C18" s="44"/>
      <c r="D18" s="132"/>
      <c r="E18" s="132">
        <v>-42826</v>
      </c>
    </row>
    <row r="19" spans="2:5" ht="15">
      <c r="B19" s="43" t="s">
        <v>121</v>
      </c>
      <c r="C19" s="44" t="s">
        <v>128</v>
      </c>
      <c r="D19" s="22">
        <f>SUM(D12:D18)</f>
        <v>588519</v>
      </c>
      <c r="E19" s="22">
        <f>SUM(E12:E18)</f>
        <v>10925</v>
      </c>
    </row>
    <row r="20" spans="2:5" ht="15">
      <c r="B20" s="43" t="s">
        <v>136</v>
      </c>
      <c r="C20" s="44">
        <v>30</v>
      </c>
      <c r="D20" s="132">
        <v>98629</v>
      </c>
      <c r="E20" s="132">
        <v>138165</v>
      </c>
    </row>
    <row r="21" spans="2:5" ht="15">
      <c r="B21" s="43" t="s">
        <v>137</v>
      </c>
      <c r="C21" s="44">
        <v>30</v>
      </c>
      <c r="D21" s="132">
        <v>-112010</v>
      </c>
      <c r="E21" s="132">
        <v>-137989</v>
      </c>
    </row>
    <row r="22" spans="2:5" ht="15">
      <c r="B22" s="43" t="s">
        <v>138</v>
      </c>
      <c r="C22" s="44">
        <v>31</v>
      </c>
      <c r="D22" s="132">
        <v>603072</v>
      </c>
      <c r="E22" s="132">
        <v>129498</v>
      </c>
    </row>
    <row r="23" spans="2:5" ht="15">
      <c r="B23" s="43" t="s">
        <v>139</v>
      </c>
      <c r="C23" s="44">
        <v>32</v>
      </c>
      <c r="D23" s="132">
        <v>-417739</v>
      </c>
      <c r="E23" s="132">
        <v>-235466</v>
      </c>
    </row>
    <row r="24" spans="2:5" ht="15">
      <c r="B24" s="43" t="s">
        <v>140</v>
      </c>
      <c r="C24" s="44">
        <v>33</v>
      </c>
      <c r="D24" s="132">
        <v>-1031297</v>
      </c>
      <c r="E24" s="132">
        <v>-18735</v>
      </c>
    </row>
    <row r="25" spans="2:5" ht="15">
      <c r="B25" s="43" t="s">
        <v>141</v>
      </c>
      <c r="C25" s="44">
        <v>5</v>
      </c>
      <c r="D25" s="132">
        <v>-166288</v>
      </c>
      <c r="E25" s="132">
        <v>-45060</v>
      </c>
    </row>
    <row r="26" spans="2:5" ht="30">
      <c r="B26" s="43" t="s">
        <v>142</v>
      </c>
      <c r="C26" s="44">
        <v>5</v>
      </c>
      <c r="D26" s="132">
        <v>-1148</v>
      </c>
      <c r="E26" s="132">
        <v>-81230</v>
      </c>
    </row>
    <row r="27" spans="2:5" ht="15">
      <c r="B27" s="43" t="s">
        <v>143</v>
      </c>
      <c r="C27" s="44"/>
      <c r="D27" s="22"/>
      <c r="E27" s="22"/>
    </row>
    <row r="28" spans="2:5" ht="15">
      <c r="B28" s="43" t="s">
        <v>122</v>
      </c>
      <c r="C28" s="44" t="s">
        <v>128</v>
      </c>
      <c r="D28" s="22">
        <f>SUM(D19:D27)</f>
        <v>-438262</v>
      </c>
      <c r="E28" s="22">
        <f>SUM(E19:E27)</f>
        <v>-239892</v>
      </c>
    </row>
    <row r="29" spans="2:5" ht="15">
      <c r="B29" s="43" t="s">
        <v>144</v>
      </c>
      <c r="C29" s="44">
        <v>34</v>
      </c>
      <c r="D29" s="132"/>
      <c r="E29" s="132">
        <v>-50649</v>
      </c>
    </row>
    <row r="30" spans="2:5" ht="15">
      <c r="B30" s="43" t="s">
        <v>123</v>
      </c>
      <c r="C30" s="44" t="s">
        <v>128</v>
      </c>
      <c r="D30" s="22">
        <f>D28+D29</f>
        <v>-438262</v>
      </c>
      <c r="E30" s="22">
        <f>E28+E29</f>
        <v>-290541</v>
      </c>
    </row>
    <row r="31" spans="2:5" ht="15">
      <c r="B31" s="43" t="s">
        <v>145</v>
      </c>
      <c r="C31" s="44"/>
      <c r="D31" s="22"/>
      <c r="E31" s="22"/>
    </row>
    <row r="32" spans="2:5" ht="15" hidden="1">
      <c r="B32" s="115" t="e">
        <f>IF(_XLL.EVPRO(#REF!,#REF!,"U_EVDESCRIPTION")="#NODATA","",_XLL.EVPRO(#REF!,#REF!,"U_EVDESCRIPTION"))</f>
        <v>#NAME?</v>
      </c>
      <c r="C32" s="14" t="e">
        <f>IF(_XLL.EVPRO("LEGAL",#REF!,"FORM")="Ф2","",IF(_XLL.EVPRO("LEGAL",#REF!,"FORM")="#NODATA","",_XLL.EVPRO("LEGAL",#REF!,"FORM")))</f>
        <v>#NAME?</v>
      </c>
      <c r="D32" s="22"/>
      <c r="E32" s="22"/>
    </row>
    <row r="33" spans="2:5" ht="15">
      <c r="B33" s="43" t="s">
        <v>124</v>
      </c>
      <c r="C33" s="44" t="s">
        <v>128</v>
      </c>
      <c r="D33" s="22">
        <f>D30+D31</f>
        <v>-438262</v>
      </c>
      <c r="E33" s="22">
        <f>E30+E31</f>
        <v>-290541</v>
      </c>
    </row>
    <row r="34" spans="2:5" ht="15" hidden="1">
      <c r="B34" s="115"/>
      <c r="C34" s="14" t="e">
        <f>IF(_XLL.EVPRO("LEGAL",#REF!,"FORM")="Ф2","",IF(_XLL.EVPRO("LEGAL",#REF!,"FORM")="#NODATA","",_XLL.EVPRO("LEGAL",#REF!,"FORM")))</f>
        <v>#NAME?</v>
      </c>
      <c r="D34" s="22"/>
      <c r="E34" s="22"/>
    </row>
    <row r="35" spans="2:5" ht="15" hidden="1">
      <c r="B35" s="115"/>
      <c r="C35" s="14" t="e">
        <f>IF(_XLL.EVPRO("LEGAL",#REF!,"FORM")="Ф2","",IF(_XLL.EVPRO("LEGAL",#REF!,"FORM")="#NODATA","",_XLL.EVPRO("LEGAL",#REF!,"FORM")))</f>
        <v>#NAME?</v>
      </c>
      <c r="D35" s="22"/>
      <c r="E35" s="22"/>
    </row>
    <row r="36" spans="2:5" ht="15" hidden="1">
      <c r="B36" s="97"/>
      <c r="C36" s="44" t="s">
        <v>128</v>
      </c>
      <c r="D36" s="22" t="s">
        <v>16</v>
      </c>
      <c r="E36" s="22" t="s">
        <v>16</v>
      </c>
    </row>
    <row r="37" spans="2:5" ht="15" hidden="1">
      <c r="B37" s="97"/>
      <c r="C37" s="44" t="s">
        <v>128</v>
      </c>
      <c r="D37" s="22" t="s">
        <v>115</v>
      </c>
      <c r="E37" s="22" t="s">
        <v>115</v>
      </c>
    </row>
    <row r="38" spans="2:5" ht="15" hidden="1">
      <c r="B38" s="97"/>
      <c r="C38" s="44" t="s">
        <v>128</v>
      </c>
      <c r="D38" s="22" t="s">
        <v>93</v>
      </c>
      <c r="E38" s="22" t="s">
        <v>116</v>
      </c>
    </row>
    <row r="39" spans="2:6" ht="30">
      <c r="B39" s="115" t="s">
        <v>155</v>
      </c>
      <c r="C39" s="14"/>
      <c r="D39" s="125">
        <f>D33-D40</f>
        <v>-458931</v>
      </c>
      <c r="E39" s="126">
        <f>E33-E40</f>
        <v>-277666</v>
      </c>
      <c r="F39" s="88"/>
    </row>
    <row r="40" spans="2:5" ht="30">
      <c r="B40" s="115" t="s">
        <v>156</v>
      </c>
      <c r="C40" s="14"/>
      <c r="D40" s="125">
        <v>20669</v>
      </c>
      <c r="E40" s="126">
        <v>-12875</v>
      </c>
    </row>
    <row r="41" spans="2:5" ht="30" hidden="1">
      <c r="B41" s="20" t="s">
        <v>146</v>
      </c>
      <c r="C41" s="44" t="s">
        <v>128</v>
      </c>
      <c r="D41" s="22"/>
      <c r="E41" s="22"/>
    </row>
    <row r="42" spans="2:5" ht="15" hidden="1">
      <c r="B42" s="115" t="e">
        <f>IF(_XLL.EVPRO(#REF!,#REF!,"U_EVDESCRIPTION")="#NODATA","",_XLL.EVPRO(#REF!,#REF!,"U_EVDESCRIPTION"))</f>
        <v>#NAME?</v>
      </c>
      <c r="C42" s="14" t="e">
        <f>IF(_XLL.EVPRO("LEGAL",#REF!,"FORM")="Ф2","",IF(_XLL.EVPRO("LEGAL",#REF!,"FORM")="#NODATA","",_XLL.EVPRO("LEGAL",#REF!,"FORM")))</f>
        <v>#NAME?</v>
      </c>
      <c r="D42" s="15"/>
      <c r="E42" s="17"/>
    </row>
    <row r="43" spans="2:5" ht="30" hidden="1">
      <c r="B43" s="114" t="s">
        <v>157</v>
      </c>
      <c r="C43" s="14"/>
      <c r="D43" s="15"/>
      <c r="E43" s="17"/>
    </row>
    <row r="44" spans="2:5" ht="30" hidden="1">
      <c r="B44" s="114" t="s">
        <v>158</v>
      </c>
      <c r="C44" s="14"/>
      <c r="D44" s="15"/>
      <c r="E44" s="17"/>
    </row>
    <row r="45" spans="2:5" ht="15" hidden="1">
      <c r="B45" s="114" t="s">
        <v>159</v>
      </c>
      <c r="C45" s="14"/>
      <c r="D45" s="15"/>
      <c r="E45" s="17"/>
    </row>
    <row r="46" spans="2:5" ht="30" hidden="1">
      <c r="B46" s="114" t="s">
        <v>160</v>
      </c>
      <c r="C46" s="14"/>
      <c r="D46" s="15"/>
      <c r="E46" s="17"/>
    </row>
    <row r="47" spans="2:5" ht="30" hidden="1">
      <c r="B47" s="114" t="s">
        <v>161</v>
      </c>
      <c r="C47" s="14"/>
      <c r="D47" s="15"/>
      <c r="E47" s="17"/>
    </row>
    <row r="48" spans="2:5" ht="45" hidden="1">
      <c r="B48" s="114" t="s">
        <v>162</v>
      </c>
      <c r="C48" s="14"/>
      <c r="D48" s="15"/>
      <c r="E48" s="17"/>
    </row>
    <row r="49" spans="2:5" ht="60" hidden="1">
      <c r="B49" s="114" t="s">
        <v>163</v>
      </c>
      <c r="C49" s="14"/>
      <c r="D49" s="15"/>
      <c r="E49" s="17"/>
    </row>
    <row r="50" spans="2:5" ht="45" hidden="1">
      <c r="B50" s="114" t="s">
        <v>164</v>
      </c>
      <c r="C50" s="14"/>
      <c r="D50" s="15"/>
      <c r="E50" s="17"/>
    </row>
    <row r="51" spans="2:5" ht="30" hidden="1">
      <c r="B51" s="114" t="s">
        <v>165</v>
      </c>
      <c r="C51" s="14"/>
      <c r="D51" s="15"/>
      <c r="E51" s="17"/>
    </row>
    <row r="52" spans="2:5" ht="45" hidden="1">
      <c r="B52" s="45" t="s">
        <v>147</v>
      </c>
      <c r="C52" s="44" t="s">
        <v>148</v>
      </c>
      <c r="D52" s="22"/>
      <c r="E52" s="22"/>
    </row>
    <row r="53" spans="2:5" ht="15" hidden="1">
      <c r="B53" s="115" t="e">
        <f>IF(_XLL.EVPRO(#REF!,#REF!,"U_EVDESCRIPTION")="#NODATA","",_XLL.EVPRO(#REF!,#REF!,"U_EVDESCRIPTION"))</f>
        <v>#NAME?</v>
      </c>
      <c r="C53" s="14" t="e">
        <f>IF(_XLL.EVPRO("LEGAL",#REF!,"FORM")="Ф2","",IF(_XLL.EVPRO("LEGAL",#REF!,"FORM")="#NODATA","",_XLL.EVPRO("LEGAL",#REF!,"FORM")))</f>
        <v>#NAME?</v>
      </c>
      <c r="D53" s="15"/>
      <c r="E53" s="17"/>
    </row>
    <row r="54" spans="2:5" ht="30" hidden="1">
      <c r="B54" s="45" t="s">
        <v>149</v>
      </c>
      <c r="C54" s="44" t="s">
        <v>148</v>
      </c>
      <c r="D54" s="22"/>
      <c r="E54" s="22"/>
    </row>
    <row r="55" spans="2:5" ht="15" hidden="1">
      <c r="B55" s="115" t="e">
        <f>IF(_XLL.EVPRO(#REF!,#REF!,"U_EVDESCRIPTION")="#NODATA","",_XLL.EVPRO(#REF!,#REF!,"U_EVDESCRIPTION"))</f>
        <v>#NAME?</v>
      </c>
      <c r="C55" s="14" t="e">
        <f>IF(_XLL.EVPRO("LEGAL",#REF!,"FORM")="Ф2","",IF(_XLL.EVPRO("LEGAL",#REF!,"FORM")="#NODATA","",_XLL.EVPRO("LEGAL",#REF!,"FORM")))</f>
        <v>#NAME?</v>
      </c>
      <c r="D55" s="15"/>
      <c r="E55" s="17"/>
    </row>
    <row r="56" spans="2:5" ht="30" hidden="1">
      <c r="B56" s="20" t="s">
        <v>150</v>
      </c>
      <c r="C56" s="44" t="s">
        <v>128</v>
      </c>
      <c r="D56" s="22"/>
      <c r="E56" s="22"/>
    </row>
    <row r="57" spans="2:5" ht="15" hidden="1">
      <c r="B57" s="115" t="e">
        <f>IF(_XLL.EVPRO(#REF!,#REF!,"U_EVDESCRIPTION")="#NODATA","",_XLL.EVPRO(#REF!,#REF!,"U_EVDESCRIPTION"))</f>
        <v>#NAME?</v>
      </c>
      <c r="C57" s="14" t="e">
        <f>IF(_XLL.EVPRO("LEGAL",#REF!,"FORM")="Ф2","",IF(_XLL.EVPRO("LEGAL",#REF!,"FORM")="#NODATA","",_XLL.EVPRO("LEGAL",#REF!,"FORM")))</f>
        <v>#NAME?</v>
      </c>
      <c r="D57" s="15"/>
      <c r="E57" s="17"/>
    </row>
    <row r="58" spans="2:5" ht="30" hidden="1">
      <c r="B58" s="114" t="s">
        <v>157</v>
      </c>
      <c r="C58" s="14"/>
      <c r="D58" s="15"/>
      <c r="E58" s="17"/>
    </row>
    <row r="59" spans="2:5" ht="30" hidden="1">
      <c r="B59" s="114" t="s">
        <v>158</v>
      </c>
      <c r="C59" s="14"/>
      <c r="D59" s="15"/>
      <c r="E59" s="17"/>
    </row>
    <row r="60" spans="2:5" ht="15" hidden="1">
      <c r="B60" s="114" t="s">
        <v>159</v>
      </c>
      <c r="C60" s="14"/>
      <c r="D60" s="15"/>
      <c r="E60" s="17"/>
    </row>
    <row r="61" spans="2:5" ht="30" hidden="1">
      <c r="B61" s="114" t="s">
        <v>160</v>
      </c>
      <c r="C61" s="14"/>
      <c r="D61" s="15"/>
      <c r="E61" s="17"/>
    </row>
    <row r="62" spans="2:5" ht="30" hidden="1">
      <c r="B62" s="114" t="s">
        <v>161</v>
      </c>
      <c r="C62" s="14"/>
      <c r="D62" s="15"/>
      <c r="E62" s="17"/>
    </row>
    <row r="63" spans="2:5" ht="45" hidden="1">
      <c r="B63" s="114" t="s">
        <v>162</v>
      </c>
      <c r="C63" s="14"/>
      <c r="D63" s="15"/>
      <c r="E63" s="17"/>
    </row>
    <row r="64" spans="2:5" ht="60" hidden="1">
      <c r="B64" s="114" t="s">
        <v>163</v>
      </c>
      <c r="C64" s="14"/>
      <c r="D64" s="15"/>
      <c r="E64" s="17"/>
    </row>
    <row r="65" spans="2:5" ht="45" hidden="1">
      <c r="B65" s="114" t="s">
        <v>164</v>
      </c>
      <c r="C65" s="14"/>
      <c r="D65" s="15"/>
      <c r="E65" s="17"/>
    </row>
    <row r="66" spans="2:5" ht="30" hidden="1">
      <c r="B66" s="114" t="s">
        <v>165</v>
      </c>
      <c r="C66" s="14"/>
      <c r="D66" s="15"/>
      <c r="E66" s="17"/>
    </row>
    <row r="67" spans="2:5" ht="45" hidden="1">
      <c r="B67" s="45" t="s">
        <v>151</v>
      </c>
      <c r="C67" s="44" t="s">
        <v>148</v>
      </c>
      <c r="D67" s="22"/>
      <c r="E67" s="22"/>
    </row>
    <row r="68" spans="2:5" ht="15" hidden="1">
      <c r="B68" s="115" t="e">
        <f>IF(_XLL.EVPRO(#REF!,#REF!,"U_EVDESCRIPTION")="#NODATA","",_XLL.EVPRO(#REF!,#REF!,"U_EVDESCRIPTION"))</f>
        <v>#NAME?</v>
      </c>
      <c r="C68" s="14" t="e">
        <f>IF(_XLL.EVPRO("LEGAL",#REF!,"FORM")="Ф2","",IF(_XLL.EVPRO("LEGAL",#REF!,"FORM")="#NODATA","",_XLL.EVPRO("LEGAL",#REF!,"FORM")))</f>
        <v>#NAME?</v>
      </c>
      <c r="D68" s="15"/>
      <c r="E68" s="17"/>
    </row>
    <row r="69" spans="2:5" ht="30" hidden="1">
      <c r="B69" s="45" t="s">
        <v>152</v>
      </c>
      <c r="C69" s="44" t="s">
        <v>148</v>
      </c>
      <c r="D69" s="22"/>
      <c r="E69" s="22"/>
    </row>
    <row r="70" spans="2:5" ht="15" hidden="1">
      <c r="B70" s="115" t="e">
        <f>IF(_XLL.EVPRO(#REF!,#REF!,"U_EVDESCRIPTION")="#NODATA","",_XLL.EVPRO(#REF!,#REF!,"U_EVDESCRIPTION"))</f>
        <v>#NAME?</v>
      </c>
      <c r="C70" s="14" t="e">
        <f>IF(_XLL.EVPRO("LEGAL",#REF!,"FORM")="Ф2","",IF(_XLL.EVPRO("LEGAL",#REF!,"FORM")="#NODATA","",_XLL.EVPRO("LEGAL",#REF!,"FORM")))</f>
        <v>#NAME?</v>
      </c>
      <c r="D70" s="15"/>
      <c r="E70" s="17"/>
    </row>
    <row r="71" spans="2:5" ht="15">
      <c r="B71" s="43" t="s">
        <v>125</v>
      </c>
      <c r="C71" s="44" t="s">
        <v>128</v>
      </c>
      <c r="D71" s="22">
        <f>D33</f>
        <v>-438262</v>
      </c>
      <c r="E71" s="22">
        <f>E33</f>
        <v>-290541</v>
      </c>
    </row>
    <row r="72" spans="2:5" ht="30">
      <c r="B72" s="43" t="s">
        <v>153</v>
      </c>
      <c r="C72" s="44" t="s">
        <v>128</v>
      </c>
      <c r="D72" s="22">
        <f>D39</f>
        <v>-458931</v>
      </c>
      <c r="E72" s="22">
        <f>E39</f>
        <v>-277666</v>
      </c>
    </row>
    <row r="73" spans="2:5" ht="30">
      <c r="B73" s="43" t="s">
        <v>154</v>
      </c>
      <c r="C73" s="44" t="s">
        <v>128</v>
      </c>
      <c r="D73" s="22">
        <f>D40</f>
        <v>20669</v>
      </c>
      <c r="E73" s="22">
        <f>E40</f>
        <v>-12875</v>
      </c>
    </row>
    <row r="74" spans="2:5" ht="15">
      <c r="B74" s="160" t="s">
        <v>455</v>
      </c>
      <c r="C74" s="161"/>
      <c r="D74" s="160"/>
      <c r="E74" s="160"/>
    </row>
    <row r="75" spans="2:5" ht="15">
      <c r="B75" s="160" t="s">
        <v>456</v>
      </c>
      <c r="C75" s="161"/>
      <c r="D75" s="160"/>
      <c r="E75" s="160"/>
    </row>
    <row r="76" spans="2:5" ht="15">
      <c r="B76" s="160" t="s">
        <v>457</v>
      </c>
      <c r="C76" s="161"/>
      <c r="D76" s="162">
        <f>D72/12101802</f>
        <v>-0.03792253418127317</v>
      </c>
      <c r="E76" s="162">
        <f>E72/12101802</f>
        <v>-0.022944186328614533</v>
      </c>
    </row>
    <row r="77" spans="2:5" ht="15">
      <c r="B77" s="160" t="s">
        <v>459</v>
      </c>
      <c r="C77" s="161"/>
      <c r="D77" s="160"/>
      <c r="E77" s="160"/>
    </row>
    <row r="78" spans="2:5" ht="15">
      <c r="B78" s="160" t="s">
        <v>458</v>
      </c>
      <c r="C78" s="161"/>
      <c r="D78" s="160"/>
      <c r="E78" s="160"/>
    </row>
    <row r="79" spans="2:5" ht="15">
      <c r="B79" s="160" t="s">
        <v>457</v>
      </c>
      <c r="C79" s="161"/>
      <c r="D79" s="162">
        <f>D76</f>
        <v>-0.03792253418127317</v>
      </c>
      <c r="E79" s="162">
        <f>E76</f>
        <v>-0.022944186328614533</v>
      </c>
    </row>
    <row r="80" spans="2:5" ht="15">
      <c r="B80" s="160" t="s">
        <v>459</v>
      </c>
      <c r="C80" s="161"/>
      <c r="D80" s="160"/>
      <c r="E80" s="160"/>
    </row>
    <row r="81" spans="2:5" ht="15">
      <c r="B81" s="164"/>
      <c r="C81" s="165"/>
      <c r="D81" s="164"/>
      <c r="E81" s="164"/>
    </row>
    <row r="83" spans="2:5" ht="23.25" customHeight="1">
      <c r="B83" s="153" t="s">
        <v>453</v>
      </c>
      <c r="C83" s="154"/>
      <c r="D83" s="155"/>
      <c r="E83" s="156"/>
    </row>
    <row r="84" spans="2:4" ht="26.25" customHeight="1">
      <c r="B84" s="123" t="s">
        <v>451</v>
      </c>
      <c r="C84" s="124"/>
      <c r="D84" s="107"/>
    </row>
    <row r="85" spans="2:4" ht="15">
      <c r="B85" s="6"/>
      <c r="C85" s="124"/>
      <c r="D85" s="107"/>
    </row>
    <row r="88" ht="15">
      <c r="D88" s="163"/>
    </row>
  </sheetData>
  <sheetProtection/>
  <printOptions/>
  <pageMargins left="0.66" right="0.35" top="0.32" bottom="0.24" header="0.17" footer="0.17"/>
  <pageSetup horizontalDpi="1200" verticalDpi="1200" orientation="portrait" paperSize="9" scale="75" r:id="rId1"/>
  <colBreaks count="1" manualBreakCount="1">
    <brk id="5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CX159"/>
  <sheetViews>
    <sheetView view="pageBreakPreview" zoomScale="80" zoomScaleNormal="80" zoomScaleSheetLayoutView="80" zoomScalePageLayoutView="0" workbookViewId="0" topLeftCell="A120">
      <selection activeCell="B166" sqref="B166"/>
    </sheetView>
  </sheetViews>
  <sheetFormatPr defaultColWidth="21.7109375" defaultRowHeight="15"/>
  <cols>
    <col min="1" max="1" width="7.8515625" style="4" customWidth="1"/>
    <col min="2" max="2" width="108.00390625" style="4" customWidth="1"/>
    <col min="3" max="5" width="21.7109375" style="4" customWidth="1"/>
    <col min="6" max="7" width="21.7109375" style="4" hidden="1" customWidth="1"/>
    <col min="8" max="8" width="21.7109375" style="4" customWidth="1"/>
    <col min="9" max="10" width="21.7109375" style="4" hidden="1" customWidth="1"/>
    <col min="11" max="16384" width="21.7109375" style="4" customWidth="1"/>
  </cols>
  <sheetData>
    <row r="2" spans="2:4" ht="15">
      <c r="B2" s="3" t="s">
        <v>436</v>
      </c>
      <c r="D2" s="6"/>
    </row>
    <row r="3" ht="15">
      <c r="B3" s="9" t="s">
        <v>442</v>
      </c>
    </row>
    <row r="4" ht="15">
      <c r="B4" s="41"/>
    </row>
    <row r="5" spans="2:102" ht="15">
      <c r="B5" s="9"/>
      <c r="D5" s="112" t="s">
        <v>437</v>
      </c>
      <c r="F5" s="10"/>
      <c r="L5" s="10"/>
      <c r="N5" s="10"/>
      <c r="P5" s="10"/>
      <c r="R5" s="10"/>
      <c r="CD5" s="10"/>
      <c r="CF5" s="10"/>
      <c r="CX5" s="10"/>
    </row>
    <row r="6" spans="2:10" ht="15" customHeight="1" hidden="1">
      <c r="B6"/>
      <c r="C6" s="39" t="s">
        <v>166</v>
      </c>
      <c r="D6" s="39" t="s">
        <v>166</v>
      </c>
      <c r="F6" s="39"/>
      <c r="G6" s="39"/>
      <c r="I6" s="39"/>
      <c r="J6" s="39"/>
    </row>
    <row r="7" spans="2:10" ht="15" customHeight="1" hidden="1">
      <c r="B7"/>
      <c r="C7" s="39" t="s">
        <v>115</v>
      </c>
      <c r="D7" s="39" t="s">
        <v>115</v>
      </c>
      <c r="F7" s="39"/>
      <c r="G7" s="39"/>
      <c r="I7" s="39"/>
      <c r="J7" s="39"/>
    </row>
    <row r="8" spans="2:10" ht="15" hidden="1">
      <c r="B8"/>
      <c r="C8" s="39" t="s">
        <v>93</v>
      </c>
      <c r="D8" s="39" t="s">
        <v>116</v>
      </c>
      <c r="F8" s="39"/>
      <c r="G8" s="39"/>
      <c r="I8" s="39"/>
      <c r="J8" s="39"/>
    </row>
    <row r="9" spans="2:10" ht="40.5" customHeight="1">
      <c r="B9" s="128"/>
      <c r="C9" s="120" t="s">
        <v>117</v>
      </c>
      <c r="D9" s="120" t="s">
        <v>118</v>
      </c>
      <c r="F9" s="36"/>
      <c r="G9" s="36"/>
      <c r="I9" s="36"/>
      <c r="J9" s="36"/>
    </row>
    <row r="10" spans="2:10" ht="15" hidden="1">
      <c r="B10" s="43" t="s">
        <v>167</v>
      </c>
      <c r="C10" s="133"/>
      <c r="D10" s="133"/>
      <c r="F10" s="22">
        <v>0</v>
      </c>
      <c r="G10" s="22">
        <v>0</v>
      </c>
      <c r="I10" s="22">
        <v>0</v>
      </c>
      <c r="J10" s="22">
        <v>0</v>
      </c>
    </row>
    <row r="11" spans="2:10" ht="15">
      <c r="B11" s="20" t="s">
        <v>168</v>
      </c>
      <c r="C11" s="22">
        <f>C12+C73+C108</f>
        <v>4419247</v>
      </c>
      <c r="D11" s="22">
        <f>D12+D73+D108</f>
        <v>5024435</v>
      </c>
      <c r="F11" s="22">
        <v>0</v>
      </c>
      <c r="G11" s="22">
        <v>0</v>
      </c>
      <c r="I11" s="22">
        <v>0</v>
      </c>
      <c r="J11" s="22">
        <v>0</v>
      </c>
    </row>
    <row r="12" spans="2:10" ht="15">
      <c r="B12" s="45" t="s">
        <v>169</v>
      </c>
      <c r="C12" s="22">
        <f>C13+C42</f>
        <v>3401961</v>
      </c>
      <c r="D12" s="22">
        <f>D13+D42</f>
        <v>752679</v>
      </c>
      <c r="F12" s="22">
        <v>1</v>
      </c>
      <c r="G12" s="22">
        <v>0</v>
      </c>
      <c r="I12" s="22">
        <v>0</v>
      </c>
      <c r="J12" s="22">
        <v>0</v>
      </c>
    </row>
    <row r="13" spans="2:10" ht="15">
      <c r="B13" s="46" t="s">
        <v>170</v>
      </c>
      <c r="C13" s="22">
        <f>SUM(C14:C18)+C24</f>
        <v>8650739</v>
      </c>
      <c r="D13" s="22">
        <f>SUM(D14:D18)+D24</f>
        <v>13083786</v>
      </c>
      <c r="F13" s="22">
        <v>1</v>
      </c>
      <c r="G13" s="22">
        <v>0</v>
      </c>
      <c r="I13" s="22">
        <v>1</v>
      </c>
      <c r="J13" s="22">
        <v>0</v>
      </c>
    </row>
    <row r="14" spans="2:10" ht="15">
      <c r="B14" s="116" t="s">
        <v>171</v>
      </c>
      <c r="C14" s="125">
        <v>2971307</v>
      </c>
      <c r="D14" s="125">
        <v>7732767</v>
      </c>
      <c r="F14" s="16" t="e">
        <f>IF(_XLL.EVPRO(#REF!,#REF!,"HLEVEL")="4",F13+1,F13)</f>
        <v>#NAME?</v>
      </c>
      <c r="G14" s="16" t="e">
        <f>IF(_XLL.EVPRO(#REF!,B14,"HLEVEL")="4",G13+1,G13)</f>
        <v>#NAME?</v>
      </c>
      <c r="I14" s="16" t="e">
        <f>IF(_XLL.EVPRO(#REF!,#REF!,"HLEVEL")="5",IF(I13+1=3,1,I13+1),I13)</f>
        <v>#NAME?</v>
      </c>
      <c r="J14" s="16" t="e">
        <f>IF(_XLL.EVPRO(#REF!,B14,"HLEVEL")="5",IF(J13+1=3,1,J13+1),J13)</f>
        <v>#NAME?</v>
      </c>
    </row>
    <row r="15" spans="2:10" ht="15">
      <c r="B15" s="116" t="s">
        <v>172</v>
      </c>
      <c r="C15" s="125">
        <v>3642</v>
      </c>
      <c r="D15" s="125">
        <v>748</v>
      </c>
      <c r="F15" s="16" t="e">
        <f>IF(_XLL.EVPRO(#REF!,#REF!,"HLEVEL")="4",F14+1,F14)</f>
        <v>#NAME?</v>
      </c>
      <c r="G15" s="16" t="e">
        <f>IF(_XLL.EVPRO(#REF!,B15,"HLEVEL")="4",G14+1,G14)</f>
        <v>#NAME?</v>
      </c>
      <c r="I15" s="16" t="e">
        <f>IF(_XLL.EVPRO(#REF!,#REF!,"HLEVEL")="5",IF(I14+1=3,1,I14+1),I14)</f>
        <v>#NAME?</v>
      </c>
      <c r="J15" s="16" t="e">
        <f>IF(_XLL.EVPRO(#REF!,B15,"HLEVEL")="5",IF(J14+1=3,1,J14+1),J14)</f>
        <v>#NAME?</v>
      </c>
    </row>
    <row r="16" spans="2:10" ht="15">
      <c r="B16" s="116" t="s">
        <v>173</v>
      </c>
      <c r="C16" s="125">
        <v>2927680</v>
      </c>
      <c r="D16" s="125">
        <v>4003142</v>
      </c>
      <c r="F16" s="16" t="e">
        <f>IF(_XLL.EVPRO(#REF!,#REF!,"HLEVEL")="4",F15+1,F15)</f>
        <v>#NAME?</v>
      </c>
      <c r="G16" s="16" t="e">
        <f>IF(_XLL.EVPRO(#REF!,B16,"HLEVEL")="4",G15+1,G15)</f>
        <v>#NAME?</v>
      </c>
      <c r="I16" s="16" t="e">
        <f>IF(_XLL.EVPRO(#REF!,#REF!,"HLEVEL")="5",IF(I15+1=3,1,I15+1),I15)</f>
        <v>#NAME?</v>
      </c>
      <c r="J16" s="16" t="e">
        <f>IF(_XLL.EVPRO(#REF!,B16,"HLEVEL")="5",IF(J15+1=3,1,J15+1),J15)</f>
        <v>#NAME?</v>
      </c>
    </row>
    <row r="17" spans="2:10" ht="15">
      <c r="B17" s="116" t="s">
        <v>174</v>
      </c>
      <c r="C17" s="125"/>
      <c r="D17" s="125"/>
      <c r="F17" s="16" t="e">
        <f>IF(_XLL.EVPRO(#REF!,#REF!,"HLEVEL")="4",F16+1,F16)</f>
        <v>#NAME?</v>
      </c>
      <c r="G17" s="16" t="e">
        <f>IF(_XLL.EVPRO(#REF!,B17,"HLEVEL")="4",G16+1,G16)</f>
        <v>#NAME?</v>
      </c>
      <c r="I17" s="16" t="e">
        <f>IF(_XLL.EVPRO(#REF!,#REF!,"HLEVEL")="5",IF(I16+1=3,1,I16+1),I16)</f>
        <v>#NAME?</v>
      </c>
      <c r="J17" s="16" t="e">
        <f>IF(_XLL.EVPRO(#REF!,B17,"HLEVEL")="5",IF(J16+1=3,1,J16+1),J16)</f>
        <v>#NAME?</v>
      </c>
    </row>
    <row r="18" spans="2:10" ht="15">
      <c r="B18" s="47" t="s">
        <v>175</v>
      </c>
      <c r="C18" s="22">
        <f>SUM(C19:C23)</f>
        <v>1246</v>
      </c>
      <c r="D18" s="22">
        <f>SUM(D19:D23)</f>
        <v>5278</v>
      </c>
      <c r="F18" s="22">
        <v>1</v>
      </c>
      <c r="G18" s="22">
        <v>0</v>
      </c>
      <c r="I18" s="22">
        <v>1</v>
      </c>
      <c r="J18" s="22">
        <v>0</v>
      </c>
    </row>
    <row r="19" spans="2:10" ht="30">
      <c r="B19" s="117" t="s">
        <v>176</v>
      </c>
      <c r="C19" s="125"/>
      <c r="D19" s="125"/>
      <c r="F19" s="16" t="e">
        <f>IF(_XLL.EVPRO(#REF!,#REF!,"HLEVEL")="4",F18+1,F18)</f>
        <v>#NAME?</v>
      </c>
      <c r="G19" s="16" t="e">
        <f>IF(_XLL.EVPRO(#REF!,B19,"HLEVEL")="4",G18+1,G18)</f>
        <v>#NAME?</v>
      </c>
      <c r="I19" s="16" t="e">
        <f>IF(_XLL.EVPRO(#REF!,#REF!,"HLEVEL")="5",IF(I18+1=3,1,I18+1),I18)</f>
        <v>#NAME?</v>
      </c>
      <c r="J19" s="16" t="e">
        <f>IF(_XLL.EVPRO(#REF!,B19,"HLEVEL")="5",IF(J18+1=3,1,J18+1),J18)</f>
        <v>#NAME?</v>
      </c>
    </row>
    <row r="20" spans="2:10" ht="30">
      <c r="B20" s="117" t="s">
        <v>177</v>
      </c>
      <c r="C20" s="125"/>
      <c r="D20" s="125"/>
      <c r="F20" s="16" t="e">
        <f>IF(_XLL.EVPRO(#REF!,#REF!,"HLEVEL")="4",F19+1,F19)</f>
        <v>#NAME?</v>
      </c>
      <c r="G20" s="16" t="e">
        <f>IF(_XLL.EVPRO(#REF!,B20,"HLEVEL")="4",G19+1,G19)</f>
        <v>#NAME?</v>
      </c>
      <c r="I20" s="16" t="e">
        <f>IF(_XLL.EVPRO(#REF!,#REF!,"HLEVEL")="5",IF(I19+1=3,1,I19+1),I19)</f>
        <v>#NAME?</v>
      </c>
      <c r="J20" s="16" t="e">
        <f>IF(_XLL.EVPRO(#REF!,B20,"HLEVEL")="5",IF(J19+1=3,1,J19+1),J19)</f>
        <v>#NAME?</v>
      </c>
    </row>
    <row r="21" spans="2:10" ht="15">
      <c r="B21" s="117" t="s">
        <v>178</v>
      </c>
      <c r="C21" s="125"/>
      <c r="D21" s="125"/>
      <c r="F21" s="16" t="e">
        <f>IF(_XLL.EVPRO(#REF!,#REF!,"HLEVEL")="4",F20+1,F20)</f>
        <v>#NAME?</v>
      </c>
      <c r="G21" s="16" t="e">
        <f>IF(_XLL.EVPRO(#REF!,B21,"HLEVEL")="4",G20+1,G20)</f>
        <v>#NAME?</v>
      </c>
      <c r="I21" s="16" t="e">
        <f>IF(_XLL.EVPRO(#REF!,#REF!,"HLEVEL")="5",IF(I20+1=3,1,I20+1),I20)</f>
        <v>#NAME?</v>
      </c>
      <c r="J21" s="16" t="e">
        <f>IF(_XLL.EVPRO(#REF!,B21,"HLEVEL")="5",IF(J20+1=3,1,J20+1),J20)</f>
        <v>#NAME?</v>
      </c>
    </row>
    <row r="22" spans="2:10" ht="15">
      <c r="B22" s="117" t="s">
        <v>443</v>
      </c>
      <c r="C22" s="125">
        <v>1246</v>
      </c>
      <c r="D22" s="125">
        <v>5278</v>
      </c>
      <c r="F22" s="16" t="e">
        <f>IF(_XLL.EVPRO(#REF!,#REF!,"HLEVEL")="4",F21+1,F21)</f>
        <v>#NAME?</v>
      </c>
      <c r="G22" s="16" t="e">
        <f>IF(_XLL.EVPRO(#REF!,B22,"HLEVEL")="4",G21+1,G21)</f>
        <v>#NAME?</v>
      </c>
      <c r="I22" s="16" t="e">
        <f>IF(_XLL.EVPRO(#REF!,#REF!,"HLEVEL")="5",IF(I21+1=3,1,I21+1),I21)</f>
        <v>#NAME?</v>
      </c>
      <c r="J22" s="16" t="e">
        <f>IF(_XLL.EVPRO(#REF!,B22,"HLEVEL")="5",IF(J21+1=3,1,J21+1),J21)</f>
        <v>#NAME?</v>
      </c>
    </row>
    <row r="23" spans="2:10" ht="12.75" customHeight="1">
      <c r="B23" s="117" t="s">
        <v>179</v>
      </c>
      <c r="C23" s="125"/>
      <c r="D23" s="125"/>
      <c r="F23" s="16" t="e">
        <f>IF(_XLL.EVPRO(#REF!,#REF!,"HLEVEL")="4",F22+1,F22)</f>
        <v>#NAME?</v>
      </c>
      <c r="G23" s="16" t="e">
        <f>IF(_XLL.EVPRO(#REF!,B23,"HLEVEL")="4",G22+1,G22)</f>
        <v>#NAME?</v>
      </c>
      <c r="I23" s="16" t="e">
        <f>IF(_XLL.EVPRO(#REF!,#REF!,"HLEVEL")="5",IF(I22+1=3,1,I22+1),I22)</f>
        <v>#NAME?</v>
      </c>
      <c r="J23" s="16" t="e">
        <f>IF(_XLL.EVPRO(#REF!,B23,"HLEVEL")="5",IF(J22+1=3,1,J22+1),J22)</f>
        <v>#NAME?</v>
      </c>
    </row>
    <row r="24" spans="2:10" ht="15">
      <c r="B24" s="47" t="s">
        <v>180</v>
      </c>
      <c r="C24" s="22">
        <f>SUM(C25:C41)</f>
        <v>2746864</v>
      </c>
      <c r="D24" s="22">
        <f>SUM(D25:D41)</f>
        <v>1341851</v>
      </c>
      <c r="F24" s="22">
        <v>1</v>
      </c>
      <c r="G24" s="22">
        <v>0</v>
      </c>
      <c r="I24" s="22">
        <v>1</v>
      </c>
      <c r="J24" s="22">
        <v>0</v>
      </c>
    </row>
    <row r="25" spans="2:10" ht="15">
      <c r="B25" s="117" t="s">
        <v>181</v>
      </c>
      <c r="C25" s="125"/>
      <c r="D25" s="125"/>
      <c r="F25" s="16" t="e">
        <f>IF(_XLL.EVPRO(#REF!,#REF!,"HLEVEL")="4",F24+1,F24)</f>
        <v>#NAME?</v>
      </c>
      <c r="G25" s="16" t="e">
        <f>IF(_XLL.EVPRO(#REF!,B25,"HLEVEL")="4",G24+1,G24)</f>
        <v>#NAME?</v>
      </c>
      <c r="I25" s="16" t="e">
        <f>IF(_XLL.EVPRO(#REF!,#REF!,"HLEVEL")="5",IF(I24+1=3,1,I24+1),I24)</f>
        <v>#NAME?</v>
      </c>
      <c r="J25" s="16" t="e">
        <f>IF(_XLL.EVPRO(#REF!,B25,"HLEVEL")="5",IF(J24+1=3,1,J24+1),J24)</f>
        <v>#NAME?</v>
      </c>
    </row>
    <row r="26" spans="2:10" ht="15">
      <c r="B26" s="117" t="s">
        <v>182</v>
      </c>
      <c r="C26" s="125"/>
      <c r="D26" s="125"/>
      <c r="F26" s="16" t="e">
        <f>IF(_XLL.EVPRO(#REF!,#REF!,"HLEVEL")="4",F25+1,F25)</f>
        <v>#NAME?</v>
      </c>
      <c r="G26" s="16" t="e">
        <f>IF(_XLL.EVPRO(#REF!,B26,"HLEVEL")="4",G25+1,G25)</f>
        <v>#NAME?</v>
      </c>
      <c r="I26" s="16" t="e">
        <f>IF(_XLL.EVPRO(#REF!,#REF!,"HLEVEL")="5",IF(I25+1=3,1,I25+1),I25)</f>
        <v>#NAME?</v>
      </c>
      <c r="J26" s="16" t="e">
        <f>IF(_XLL.EVPRO(#REF!,B26,"HLEVEL")="5",IF(J25+1=3,1,J25+1),J25)</f>
        <v>#NAME?</v>
      </c>
    </row>
    <row r="27" spans="2:10" ht="15">
      <c r="B27" s="117" t="s">
        <v>183</v>
      </c>
      <c r="C27" s="125"/>
      <c r="D27" s="125"/>
      <c r="F27" s="16" t="e">
        <f>IF(_XLL.EVPRO(#REF!,#REF!,"HLEVEL")="4",F26+1,F26)</f>
        <v>#NAME?</v>
      </c>
      <c r="G27" s="16" t="e">
        <f>IF(_XLL.EVPRO(#REF!,B27,"HLEVEL")="4",G26+1,G26)</f>
        <v>#NAME?</v>
      </c>
      <c r="I27" s="16" t="e">
        <f>IF(_XLL.EVPRO(#REF!,#REF!,"HLEVEL")="5",IF(I26+1=3,1,I26+1),I26)</f>
        <v>#NAME?</v>
      </c>
      <c r="J27" s="16" t="e">
        <f>IF(_XLL.EVPRO(#REF!,B27,"HLEVEL")="5",IF(J26+1=3,1,J26+1),J26)</f>
        <v>#NAME?</v>
      </c>
    </row>
    <row r="28" spans="2:10" ht="15">
      <c r="B28" s="117" t="s">
        <v>184</v>
      </c>
      <c r="C28" s="125"/>
      <c r="D28" s="125"/>
      <c r="F28" s="16" t="e">
        <f>IF(_XLL.EVPRO(#REF!,#REF!,"HLEVEL")="4",F27+1,F27)</f>
        <v>#NAME?</v>
      </c>
      <c r="G28" s="16" t="e">
        <f>IF(_XLL.EVPRO(#REF!,B28,"HLEVEL")="4",G27+1,G27)</f>
        <v>#NAME?</v>
      </c>
      <c r="I28" s="16" t="e">
        <f>IF(_XLL.EVPRO(#REF!,#REF!,"HLEVEL")="5",IF(I27+1=3,1,I27+1),I27)</f>
        <v>#NAME?</v>
      </c>
      <c r="J28" s="16" t="e">
        <f>IF(_XLL.EVPRO(#REF!,B28,"HLEVEL")="5",IF(J27+1=3,1,J27+1),J27)</f>
        <v>#NAME?</v>
      </c>
    </row>
    <row r="29" spans="2:10" ht="15">
      <c r="B29" s="117" t="s">
        <v>185</v>
      </c>
      <c r="C29" s="125"/>
      <c r="D29" s="125"/>
      <c r="F29" s="16" t="e">
        <f>IF(_XLL.EVPRO(#REF!,#REF!,"HLEVEL")="4",F28+1,F28)</f>
        <v>#NAME?</v>
      </c>
      <c r="G29" s="16" t="e">
        <f>IF(_XLL.EVPRO(#REF!,B29,"HLEVEL")="4",G28+1,G28)</f>
        <v>#NAME?</v>
      </c>
      <c r="I29" s="16" t="e">
        <f>IF(_XLL.EVPRO(#REF!,#REF!,"HLEVEL")="5",IF(I28+1=3,1,I28+1),I28)</f>
        <v>#NAME?</v>
      </c>
      <c r="J29" s="16" t="e">
        <f>IF(_XLL.EVPRO(#REF!,B29,"HLEVEL")="5",IF(J28+1=3,1,J28+1),J28)</f>
        <v>#NAME?</v>
      </c>
    </row>
    <row r="30" spans="2:10" ht="15">
      <c r="B30" s="117" t="s">
        <v>186</v>
      </c>
      <c r="C30" s="125"/>
      <c r="D30" s="125"/>
      <c r="F30" s="16" t="e">
        <f>IF(_XLL.EVPRO(#REF!,#REF!,"HLEVEL")="4",F29+1,F29)</f>
        <v>#NAME?</v>
      </c>
      <c r="G30" s="16" t="e">
        <f>IF(_XLL.EVPRO(#REF!,B30,"HLEVEL")="4",G29+1,G29)</f>
        <v>#NAME?</v>
      </c>
      <c r="I30" s="16" t="e">
        <f>IF(_XLL.EVPRO(#REF!,#REF!,"HLEVEL")="5",IF(I29+1=3,1,I29+1),I29)</f>
        <v>#NAME?</v>
      </c>
      <c r="J30" s="16" t="e">
        <f>IF(_XLL.EVPRO(#REF!,B30,"HLEVEL")="5",IF(J29+1=3,1,J29+1),J29)</f>
        <v>#NAME?</v>
      </c>
    </row>
    <row r="31" spans="2:10" ht="15">
      <c r="B31" s="117" t="s">
        <v>187</v>
      </c>
      <c r="C31" s="125"/>
      <c r="D31" s="125"/>
      <c r="F31" s="16" t="e">
        <f>IF(_XLL.EVPRO(#REF!,#REF!,"HLEVEL")="4",F30+1,F30)</f>
        <v>#NAME?</v>
      </c>
      <c r="G31" s="16" t="e">
        <f>IF(_XLL.EVPRO(#REF!,B31,"HLEVEL")="4",G30+1,G30)</f>
        <v>#NAME?</v>
      </c>
      <c r="I31" s="16" t="e">
        <f>IF(_XLL.EVPRO(#REF!,#REF!,"HLEVEL")="5",IF(I30+1=3,1,I30+1),I30)</f>
        <v>#NAME?</v>
      </c>
      <c r="J31" s="16" t="e">
        <f>IF(_XLL.EVPRO(#REF!,B31,"HLEVEL")="5",IF(J30+1=3,1,J30+1),J30)</f>
        <v>#NAME?</v>
      </c>
    </row>
    <row r="32" spans="2:10" ht="15">
      <c r="B32" s="117" t="s">
        <v>188</v>
      </c>
      <c r="C32" s="125"/>
      <c r="D32" s="125"/>
      <c r="F32" s="16" t="e">
        <f>IF(_XLL.EVPRO(#REF!,#REF!,"HLEVEL")="4",F31+1,F31)</f>
        <v>#NAME?</v>
      </c>
      <c r="G32" s="16" t="e">
        <f>IF(_XLL.EVPRO(#REF!,B32,"HLEVEL")="4",G31+1,G31)</f>
        <v>#NAME?</v>
      </c>
      <c r="I32" s="16" t="e">
        <f>IF(_XLL.EVPRO(#REF!,#REF!,"HLEVEL")="5",IF(I31+1=3,1,I31+1),I31)</f>
        <v>#NAME?</v>
      </c>
      <c r="J32" s="16" t="e">
        <f>IF(_XLL.EVPRO(#REF!,B32,"HLEVEL")="5",IF(J31+1=3,1,J31+1),J31)</f>
        <v>#NAME?</v>
      </c>
    </row>
    <row r="33" spans="2:10" ht="15">
      <c r="B33" s="117" t="s">
        <v>189</v>
      </c>
      <c r="C33" s="125"/>
      <c r="D33" s="125"/>
      <c r="F33" s="16" t="e">
        <f>IF(_XLL.EVPRO(#REF!,#REF!,"HLEVEL")="4",F32+1,F32)</f>
        <v>#NAME?</v>
      </c>
      <c r="G33" s="16" t="e">
        <f>IF(_XLL.EVPRO(#REF!,B33,"HLEVEL")="4",G32+1,G32)</f>
        <v>#NAME?</v>
      </c>
      <c r="I33" s="16" t="e">
        <f>IF(_XLL.EVPRO(#REF!,#REF!,"HLEVEL")="5",IF(I32+1=3,1,I32+1),I32)</f>
        <v>#NAME?</v>
      </c>
      <c r="J33" s="16" t="e">
        <f>IF(_XLL.EVPRO(#REF!,B33,"HLEVEL")="5",IF(J32+1=3,1,J32+1),J32)</f>
        <v>#NAME?</v>
      </c>
    </row>
    <row r="34" spans="2:10" ht="15">
      <c r="B34" s="117" t="s">
        <v>190</v>
      </c>
      <c r="C34" s="125"/>
      <c r="D34" s="125"/>
      <c r="F34" s="16" t="e">
        <f>IF(_XLL.EVPRO(#REF!,#REF!,"HLEVEL")="4",F33+1,F33)</f>
        <v>#NAME?</v>
      </c>
      <c r="G34" s="16" t="e">
        <f>IF(_XLL.EVPRO(#REF!,B34,"HLEVEL")="4",G33+1,G33)</f>
        <v>#NAME?</v>
      </c>
      <c r="I34" s="16" t="e">
        <f>IF(_XLL.EVPRO(#REF!,#REF!,"HLEVEL")="5",IF(I33+1=3,1,I33+1),I33)</f>
        <v>#NAME?</v>
      </c>
      <c r="J34" s="16" t="e">
        <f>IF(_XLL.EVPRO(#REF!,B34,"HLEVEL")="5",IF(J33+1=3,1,J33+1),J33)</f>
        <v>#NAME?</v>
      </c>
    </row>
    <row r="35" spans="2:10" ht="15">
      <c r="B35" s="117" t="s">
        <v>191</v>
      </c>
      <c r="C35" s="125"/>
      <c r="D35" s="125"/>
      <c r="F35" s="16" t="e">
        <f>IF(_XLL.EVPRO(#REF!,#REF!,"HLEVEL")="4",F34+1,F34)</f>
        <v>#NAME?</v>
      </c>
      <c r="G35" s="16" t="e">
        <f>IF(_XLL.EVPRO(#REF!,B35,"HLEVEL")="4",G34+1,G34)</f>
        <v>#NAME?</v>
      </c>
      <c r="I35" s="16" t="e">
        <f>IF(_XLL.EVPRO(#REF!,#REF!,"HLEVEL")="5",IF(I34+1=3,1,I34+1),I34)</f>
        <v>#NAME?</v>
      </c>
      <c r="J35" s="16" t="e">
        <f>IF(_XLL.EVPRO(#REF!,B35,"HLEVEL")="5",IF(J34+1=3,1,J34+1),J34)</f>
        <v>#NAME?</v>
      </c>
    </row>
    <row r="36" spans="2:10" ht="15">
      <c r="B36" s="117" t="s">
        <v>192</v>
      </c>
      <c r="C36" s="125"/>
      <c r="D36" s="125"/>
      <c r="F36" s="16" t="e">
        <f>IF(_XLL.EVPRO(#REF!,#REF!,"HLEVEL")="4",F35+1,F35)</f>
        <v>#NAME?</v>
      </c>
      <c r="G36" s="16" t="e">
        <f>IF(_XLL.EVPRO(#REF!,B36,"HLEVEL")="4",G35+1,G35)</f>
        <v>#NAME?</v>
      </c>
      <c r="I36" s="16" t="e">
        <f>IF(_XLL.EVPRO(#REF!,#REF!,"HLEVEL")="5",IF(I35+1=3,1,I35+1),I35)</f>
        <v>#NAME?</v>
      </c>
      <c r="J36" s="16" t="e">
        <f>IF(_XLL.EVPRO(#REF!,B36,"HLEVEL")="5",IF(J35+1=3,1,J35+1),J35)</f>
        <v>#NAME?</v>
      </c>
    </row>
    <row r="37" spans="2:10" ht="15">
      <c r="B37" s="117" t="s">
        <v>193</v>
      </c>
      <c r="C37" s="125"/>
      <c r="D37" s="125"/>
      <c r="F37" s="16" t="e">
        <f>IF(_XLL.EVPRO(#REF!,#REF!,"HLEVEL")="4",F36+1,F36)</f>
        <v>#NAME?</v>
      </c>
      <c r="G37" s="16" t="e">
        <f>IF(_XLL.EVPRO(#REF!,B37,"HLEVEL")="4",G36+1,G36)</f>
        <v>#NAME?</v>
      </c>
      <c r="I37" s="16" t="e">
        <f>IF(_XLL.EVPRO(#REF!,#REF!,"HLEVEL")="5",IF(I36+1=3,1,I36+1),I36)</f>
        <v>#NAME?</v>
      </c>
      <c r="J37" s="16" t="e">
        <f>IF(_XLL.EVPRO(#REF!,B37,"HLEVEL")="5",IF(J36+1=3,1,J36+1),J36)</f>
        <v>#NAME?</v>
      </c>
    </row>
    <row r="38" spans="2:10" ht="15">
      <c r="B38" s="116" t="s">
        <v>194</v>
      </c>
      <c r="C38" s="125">
        <v>967</v>
      </c>
      <c r="D38" s="125"/>
      <c r="F38" s="16" t="e">
        <f>IF(_XLL.EVPRO(#REF!,#REF!,"HLEVEL")="4",F37+1,F37)</f>
        <v>#NAME?</v>
      </c>
      <c r="G38" s="16" t="e">
        <f>IF(_XLL.EVPRO(#REF!,B38,"HLEVEL")="4",G37+1,G37)</f>
        <v>#NAME?</v>
      </c>
      <c r="I38" s="16" t="e">
        <f>IF(_XLL.EVPRO(#REF!,#REF!,"HLEVEL")="5",IF(I37+1=3,1,I37+1),I37)</f>
        <v>#NAME?</v>
      </c>
      <c r="J38" s="16" t="e">
        <f>IF(_XLL.EVPRO(#REF!,B38,"HLEVEL")="5",IF(J37+1=3,1,J37+1),J37)</f>
        <v>#NAME?</v>
      </c>
    </row>
    <row r="39" spans="2:10" ht="15">
      <c r="B39" s="116" t="s">
        <v>195</v>
      </c>
      <c r="C39" s="125"/>
      <c r="D39" s="125"/>
      <c r="F39" s="16" t="e">
        <f>IF(_XLL.EVPRO(#REF!,#REF!,"HLEVEL")="4",F38+1,F38)</f>
        <v>#NAME?</v>
      </c>
      <c r="G39" s="16" t="e">
        <f>IF(_XLL.EVPRO(#REF!,B39,"HLEVEL")="4",G38+1,G38)</f>
        <v>#NAME?</v>
      </c>
      <c r="I39" s="16" t="e">
        <f>IF(_XLL.EVPRO(#REF!,#REF!,"HLEVEL")="5",IF(I38+1=3,1,I38+1),I38)</f>
        <v>#NAME?</v>
      </c>
      <c r="J39" s="16" t="e">
        <f>IF(_XLL.EVPRO(#REF!,B39,"HLEVEL")="5",IF(J38+1=3,1,J38+1),J38)</f>
        <v>#NAME?</v>
      </c>
    </row>
    <row r="40" spans="2:10" ht="15">
      <c r="B40" s="116" t="s">
        <v>196</v>
      </c>
      <c r="C40" s="125">
        <v>369336</v>
      </c>
      <c r="D40" s="125"/>
      <c r="F40" s="16" t="e">
        <f>IF(_XLL.EVPRO(#REF!,#REF!,"HLEVEL")="4",F39+1,F39)</f>
        <v>#NAME?</v>
      </c>
      <c r="G40" s="16" t="e">
        <f>IF(_XLL.EVPRO(#REF!,B40,"HLEVEL")="4",G39+1,G39)</f>
        <v>#NAME?</v>
      </c>
      <c r="I40" s="16" t="e">
        <f>IF(_XLL.EVPRO(#REF!,#REF!,"HLEVEL")="5",IF(I39+1=3,1,I39+1),I39)</f>
        <v>#NAME?</v>
      </c>
      <c r="J40" s="16" t="e">
        <f>IF(_XLL.EVPRO(#REF!,B40,"HLEVEL")="5",IF(J39+1=3,1,J39+1),J39)</f>
        <v>#NAME?</v>
      </c>
    </row>
    <row r="41" spans="2:10" ht="15">
      <c r="B41" s="116" t="s">
        <v>197</v>
      </c>
      <c r="C41" s="125">
        <v>2376561</v>
      </c>
      <c r="D41" s="125">
        <v>1341851</v>
      </c>
      <c r="F41" s="16" t="e">
        <f>IF(_XLL.EVPRO(#REF!,#REF!,"HLEVEL")="4",F40+1,F40)</f>
        <v>#NAME?</v>
      </c>
      <c r="G41" s="16" t="e">
        <f>IF(_XLL.EVPRO(#REF!,B41,"HLEVEL")="4",G40+1,G40)</f>
        <v>#NAME?</v>
      </c>
      <c r="I41" s="16" t="e">
        <f>IF(_XLL.EVPRO(#REF!,#REF!,"HLEVEL")="5",IF(I40+1=3,1,I40+1),I40)</f>
        <v>#NAME?</v>
      </c>
      <c r="J41" s="16" t="e">
        <f>IF(_XLL.EVPRO(#REF!,B41,"HLEVEL")="5",IF(J40+1=3,1,J40+1),J40)</f>
        <v>#NAME?</v>
      </c>
    </row>
    <row r="42" spans="2:10" ht="15">
      <c r="B42" s="46" t="s">
        <v>198</v>
      </c>
      <c r="C42" s="22">
        <f>SUM(C43:C46)+C57</f>
        <v>-5248778</v>
      </c>
      <c r="D42" s="22">
        <f>SUM(D43:D46)+D57</f>
        <v>-12331107</v>
      </c>
      <c r="F42" s="22">
        <v>1</v>
      </c>
      <c r="G42" s="22">
        <v>0</v>
      </c>
      <c r="I42" s="22">
        <v>2</v>
      </c>
      <c r="J42" s="22">
        <v>0</v>
      </c>
    </row>
    <row r="43" spans="2:10" ht="15">
      <c r="B43" s="116" t="s">
        <v>199</v>
      </c>
      <c r="C43" s="125">
        <v>-2232473</v>
      </c>
      <c r="D43" s="125">
        <v>-6839089</v>
      </c>
      <c r="F43" s="16" t="e">
        <f>IF(_XLL.EVPRO(#REF!,#REF!,"HLEVEL")="4",F42+1,F42)</f>
        <v>#NAME?</v>
      </c>
      <c r="G43" s="16" t="e">
        <f>IF(_XLL.EVPRO(#REF!,B43,"HLEVEL")="4",G42+1,G42)</f>
        <v>#NAME?</v>
      </c>
      <c r="I43" s="16" t="e">
        <f>IF(_XLL.EVPRO(#REF!,#REF!,"HLEVEL")="5",IF(I42+1=3,1,I42+1),I42)</f>
        <v>#NAME?</v>
      </c>
      <c r="J43" s="16" t="e">
        <f>IF(_XLL.EVPRO(#REF!,B43,"HLEVEL")="5",IF(J42+1=3,1,J42+1),J42)</f>
        <v>#NAME?</v>
      </c>
    </row>
    <row r="44" spans="2:10" ht="15">
      <c r="B44" s="116" t="s">
        <v>200</v>
      </c>
      <c r="C44" s="125">
        <v>-596419</v>
      </c>
      <c r="D44" s="125">
        <v>-2155791</v>
      </c>
      <c r="F44" s="16" t="e">
        <f>IF(_XLL.EVPRO(#REF!,#REF!,"HLEVEL")="4",F43+1,F43)</f>
        <v>#NAME?</v>
      </c>
      <c r="G44" s="16" t="e">
        <f>IF(_XLL.EVPRO(#REF!,B44,"HLEVEL")="4",G43+1,G43)</f>
        <v>#NAME?</v>
      </c>
      <c r="I44" s="16" t="e">
        <f>IF(_XLL.EVPRO(#REF!,#REF!,"HLEVEL")="5",IF(I43+1=3,1,I43+1),I43)</f>
        <v>#NAME?</v>
      </c>
      <c r="J44" s="16" t="e">
        <f>IF(_XLL.EVPRO(#REF!,B44,"HLEVEL")="5",IF(J43+1=3,1,J43+1),J43)</f>
        <v>#NAME?</v>
      </c>
    </row>
    <row r="45" spans="2:10" ht="15">
      <c r="B45" s="116" t="s">
        <v>201</v>
      </c>
      <c r="C45" s="125">
        <v>-1282909</v>
      </c>
      <c r="D45" s="125">
        <v>-1232734</v>
      </c>
      <c r="F45" s="16" t="e">
        <f>IF(_XLL.EVPRO(#REF!,#REF!,"HLEVEL")="4",F44+1,F44)</f>
        <v>#NAME?</v>
      </c>
      <c r="G45" s="16" t="e">
        <f>IF(_XLL.EVPRO(#REF!,B45,"HLEVEL")="4",G44+1,G44)</f>
        <v>#NAME?</v>
      </c>
      <c r="I45" s="16" t="e">
        <f>IF(_XLL.EVPRO(#REF!,#REF!,"HLEVEL")="5",IF(I44+1=3,1,I44+1),I44)</f>
        <v>#NAME?</v>
      </c>
      <c r="J45" s="16" t="e">
        <f>IF(_XLL.EVPRO(#REF!,B45,"HLEVEL")="5",IF(J44+1=3,1,J44+1),J44)</f>
        <v>#NAME?</v>
      </c>
    </row>
    <row r="46" spans="2:10" ht="15">
      <c r="B46" s="47" t="s">
        <v>202</v>
      </c>
      <c r="C46" s="22">
        <f>SUM(C47:C56)</f>
        <v>-397977</v>
      </c>
      <c r="D46" s="22">
        <f>SUM(D47:D56)</f>
        <v>-2103493</v>
      </c>
      <c r="F46" s="22">
        <v>1</v>
      </c>
      <c r="G46" s="22">
        <v>0</v>
      </c>
      <c r="I46" s="22">
        <v>2</v>
      </c>
      <c r="J46" s="22">
        <v>0</v>
      </c>
    </row>
    <row r="47" spans="2:10" ht="15">
      <c r="B47" s="117" t="s">
        <v>203</v>
      </c>
      <c r="C47" s="125"/>
      <c r="D47" s="125">
        <v>-52015</v>
      </c>
      <c r="F47" s="16" t="e">
        <f>IF(_XLL.EVPRO(#REF!,#REF!,"HLEVEL")="4",F46+1,F46)</f>
        <v>#NAME?</v>
      </c>
      <c r="G47" s="16" t="e">
        <f>IF(_XLL.EVPRO(#REF!,B47,"HLEVEL")="4",G46+1,G46)</f>
        <v>#NAME?</v>
      </c>
      <c r="I47" s="16" t="e">
        <f>IF(_XLL.EVPRO(#REF!,#REF!,"HLEVEL")="5",IF(I46+1=3,1,I46+1),I46)</f>
        <v>#NAME?</v>
      </c>
      <c r="J47" s="16" t="e">
        <f>IF(_XLL.EVPRO(#REF!,B47,"HLEVEL")="5",IF(J46+1=3,1,J46+1),J46)</f>
        <v>#NAME?</v>
      </c>
    </row>
    <row r="48" spans="2:10" ht="15">
      <c r="B48" s="117" t="s">
        <v>204</v>
      </c>
      <c r="C48" s="125"/>
      <c r="D48" s="125"/>
      <c r="F48" s="16" t="e">
        <f>IF(_XLL.EVPRO(#REF!,#REF!,"HLEVEL")="4",F47+1,F47)</f>
        <v>#NAME?</v>
      </c>
      <c r="G48" s="16" t="e">
        <f>IF(_XLL.EVPRO(#REF!,B48,"HLEVEL")="4",G47+1,G47)</f>
        <v>#NAME?</v>
      </c>
      <c r="I48" s="16" t="e">
        <f>IF(_XLL.EVPRO(#REF!,#REF!,"HLEVEL")="5",IF(I47+1=3,1,I47+1),I47)</f>
        <v>#NAME?</v>
      </c>
      <c r="J48" s="16" t="e">
        <f>IF(_XLL.EVPRO(#REF!,B48,"HLEVEL")="5",IF(J47+1=3,1,J47+1),J47)</f>
        <v>#NAME?</v>
      </c>
    </row>
    <row r="49" spans="2:10" ht="15">
      <c r="B49" s="117" t="s">
        <v>205</v>
      </c>
      <c r="C49" s="125"/>
      <c r="D49" s="125"/>
      <c r="F49" s="16" t="e">
        <f>IF(_XLL.EVPRO(#REF!,#REF!,"HLEVEL")="4",F48+1,F48)</f>
        <v>#NAME?</v>
      </c>
      <c r="G49" s="16" t="e">
        <f>IF(_XLL.EVPRO(#REF!,B49,"HLEVEL")="4",G48+1,G48)</f>
        <v>#NAME?</v>
      </c>
      <c r="I49" s="16" t="e">
        <f>IF(_XLL.EVPRO(#REF!,#REF!,"HLEVEL")="5",IF(I48+1=3,1,I48+1),I48)</f>
        <v>#NAME?</v>
      </c>
      <c r="J49" s="16" t="e">
        <f>IF(_XLL.EVPRO(#REF!,B49,"HLEVEL")="5",IF(J48+1=3,1,J48+1),J48)</f>
        <v>#NAME?</v>
      </c>
    </row>
    <row r="50" spans="2:10" ht="15">
      <c r="B50" s="117" t="s">
        <v>206</v>
      </c>
      <c r="C50" s="125"/>
      <c r="D50" s="125"/>
      <c r="F50" s="16" t="e">
        <f>IF(_XLL.EVPRO(#REF!,#REF!,"HLEVEL")="4",F49+1,F49)</f>
        <v>#NAME?</v>
      </c>
      <c r="G50" s="16" t="e">
        <f>IF(_XLL.EVPRO(#REF!,B50,"HLEVEL")="4",G49+1,G49)</f>
        <v>#NAME?</v>
      </c>
      <c r="I50" s="16" t="e">
        <f>IF(_XLL.EVPRO(#REF!,#REF!,"HLEVEL")="5",IF(I49+1=3,1,I49+1),I49)</f>
        <v>#NAME?</v>
      </c>
      <c r="J50" s="16" t="e">
        <f>IF(_XLL.EVPRO(#REF!,B50,"HLEVEL")="5",IF(J49+1=3,1,J49+1),J49)</f>
        <v>#NAME?</v>
      </c>
    </row>
    <row r="51" spans="2:10" ht="15">
      <c r="B51" s="117" t="s">
        <v>207</v>
      </c>
      <c r="C51" s="125"/>
      <c r="D51" s="125"/>
      <c r="F51" s="16" t="e">
        <f>IF(_XLL.EVPRO(#REF!,#REF!,"HLEVEL")="4",F50+1,F50)</f>
        <v>#NAME?</v>
      </c>
      <c r="G51" s="16" t="e">
        <f>IF(_XLL.EVPRO(#REF!,B51,"HLEVEL")="4",G50+1,G50)</f>
        <v>#NAME?</v>
      </c>
      <c r="I51" s="16" t="e">
        <f>IF(_XLL.EVPRO(#REF!,#REF!,"HLEVEL")="5",IF(I50+1=3,1,I50+1),I50)</f>
        <v>#NAME?</v>
      </c>
      <c r="J51" s="16" t="e">
        <f>IF(_XLL.EVPRO(#REF!,B51,"HLEVEL")="5",IF(J50+1=3,1,J50+1),J50)</f>
        <v>#NAME?</v>
      </c>
    </row>
    <row r="52" spans="2:10" ht="15">
      <c r="B52" s="117" t="s">
        <v>208</v>
      </c>
      <c r="C52" s="125"/>
      <c r="D52" s="125"/>
      <c r="F52" s="16" t="e">
        <f>IF(_XLL.EVPRO(#REF!,#REF!,"HLEVEL")="4",F51+1,F51)</f>
        <v>#NAME?</v>
      </c>
      <c r="G52" s="16" t="e">
        <f>IF(_XLL.EVPRO(#REF!,B52,"HLEVEL")="4",G51+1,G51)</f>
        <v>#NAME?</v>
      </c>
      <c r="I52" s="16" t="e">
        <f>IF(_XLL.EVPRO(#REF!,#REF!,"HLEVEL")="5",IF(I51+1=3,1,I51+1),I51)</f>
        <v>#NAME?</v>
      </c>
      <c r="J52" s="16" t="e">
        <f>IF(_XLL.EVPRO(#REF!,B52,"HLEVEL")="5",IF(J51+1=3,1,J51+1),J51)</f>
        <v>#NAME?</v>
      </c>
    </row>
    <row r="53" spans="2:10" ht="15">
      <c r="B53" s="117" t="s">
        <v>209</v>
      </c>
      <c r="C53" s="125"/>
      <c r="D53" s="125"/>
      <c r="F53" s="16" t="e">
        <f>IF(_XLL.EVPRO(#REF!,#REF!,"HLEVEL")="4",F52+1,F52)</f>
        <v>#NAME?</v>
      </c>
      <c r="G53" s="16" t="e">
        <f>IF(_XLL.EVPRO(#REF!,B53,"HLEVEL")="4",G52+1,G52)</f>
        <v>#NAME?</v>
      </c>
      <c r="I53" s="16" t="e">
        <f>IF(_XLL.EVPRO(#REF!,#REF!,"HLEVEL")="5",IF(I52+1=3,1,I52+1),I52)</f>
        <v>#NAME?</v>
      </c>
      <c r="J53" s="16" t="e">
        <f>IF(_XLL.EVPRO(#REF!,B53,"HLEVEL")="5",IF(J52+1=3,1,J52+1),J52)</f>
        <v>#NAME?</v>
      </c>
    </row>
    <row r="54" spans="2:10" ht="15">
      <c r="B54" s="117" t="s">
        <v>210</v>
      </c>
      <c r="C54" s="125">
        <v>-18446</v>
      </c>
      <c r="D54" s="125">
        <v>-59499</v>
      </c>
      <c r="F54" s="16" t="e">
        <f>IF(_XLL.EVPRO(#REF!,#REF!,"HLEVEL")="4",F53+1,F53)</f>
        <v>#NAME?</v>
      </c>
      <c r="G54" s="16" t="e">
        <f>IF(_XLL.EVPRO(#REF!,B54,"HLEVEL")="4",G53+1,G53)</f>
        <v>#NAME?</v>
      </c>
      <c r="I54" s="16" t="e">
        <f>IF(_XLL.EVPRO(#REF!,#REF!,"HLEVEL")="5",IF(I53+1=3,1,I53+1),I53)</f>
        <v>#NAME?</v>
      </c>
      <c r="J54" s="16" t="e">
        <f>IF(_XLL.EVPRO(#REF!,B54,"HLEVEL")="5",IF(J53+1=3,1,J53+1),J53)</f>
        <v>#NAME?</v>
      </c>
    </row>
    <row r="55" spans="2:10" ht="15">
      <c r="B55" s="116" t="s">
        <v>211</v>
      </c>
      <c r="C55" s="125">
        <v>-199361</v>
      </c>
      <c r="D55" s="125">
        <v>-153062</v>
      </c>
      <c r="F55" s="16" t="e">
        <f>IF(_XLL.EVPRO(#REF!,#REF!,"HLEVEL")="4",F54+1,F54)</f>
        <v>#NAME?</v>
      </c>
      <c r="G55" s="16" t="e">
        <f>IF(_XLL.EVPRO(#REF!,B55,"HLEVEL")="4",G54+1,G54)</f>
        <v>#NAME?</v>
      </c>
      <c r="I55" s="16" t="e">
        <f>IF(_XLL.EVPRO(#REF!,#REF!,"HLEVEL")="5",IF(I54+1=3,1,I54+1),I54)</f>
        <v>#NAME?</v>
      </c>
      <c r="J55" s="16" t="e">
        <f>IF(_XLL.EVPRO(#REF!,B55,"HLEVEL")="5",IF(J54+1=3,1,J54+1),J54)</f>
        <v>#NAME?</v>
      </c>
    </row>
    <row r="56" spans="2:10" ht="15">
      <c r="B56" s="116" t="s">
        <v>212</v>
      </c>
      <c r="C56" s="125">
        <v>-180170</v>
      </c>
      <c r="D56" s="125">
        <v>-1838917</v>
      </c>
      <c r="F56" s="16" t="e">
        <f>IF(_XLL.EVPRO(#REF!,#REF!,"HLEVEL")="4",F55+1,F55)</f>
        <v>#NAME?</v>
      </c>
      <c r="G56" s="16" t="e">
        <f>IF(_XLL.EVPRO(#REF!,B56,"HLEVEL")="4",G55+1,G55)</f>
        <v>#NAME?</v>
      </c>
      <c r="I56" s="16" t="e">
        <f>IF(_XLL.EVPRO(#REF!,#REF!,"HLEVEL")="5",IF(I55+1=3,1,I55+1),I55)</f>
        <v>#NAME?</v>
      </c>
      <c r="J56" s="16" t="e">
        <f>IF(_XLL.EVPRO(#REF!,B56,"HLEVEL")="5",IF(J55+1=3,1,J55+1),J55)</f>
        <v>#NAME?</v>
      </c>
    </row>
    <row r="57" spans="2:10" ht="15">
      <c r="B57" s="47" t="s">
        <v>213</v>
      </c>
      <c r="C57" s="22">
        <f>SUM(C58:C72)</f>
        <v>-739000</v>
      </c>
      <c r="D57" s="22">
        <f>SUM(D58:D72)</f>
        <v>0</v>
      </c>
      <c r="F57" s="22">
        <v>1</v>
      </c>
      <c r="G57" s="22">
        <v>0</v>
      </c>
      <c r="I57" s="22">
        <v>2</v>
      </c>
      <c r="J57" s="22">
        <v>0</v>
      </c>
    </row>
    <row r="58" spans="2:10" ht="15">
      <c r="B58" s="117" t="s">
        <v>214</v>
      </c>
      <c r="C58" s="125"/>
      <c r="D58" s="125"/>
      <c r="F58" s="16" t="e">
        <f>IF(_XLL.EVPRO(#REF!,#REF!,"HLEVEL")="4",F57+1,F57)</f>
        <v>#NAME?</v>
      </c>
      <c r="G58" s="16" t="e">
        <f>IF(_XLL.EVPRO(#REF!,B58,"HLEVEL")="4",G57+1,G57)</f>
        <v>#NAME?</v>
      </c>
      <c r="I58" s="16" t="e">
        <f>IF(_XLL.EVPRO(#REF!,#REF!,"HLEVEL")="5",IF(I57+1=3,1,I57+1),I57)</f>
        <v>#NAME?</v>
      </c>
      <c r="J58" s="16" t="e">
        <f>IF(_XLL.EVPRO(#REF!,B58,"HLEVEL")="5",IF(J57+1=3,1,J57+1),J57)</f>
        <v>#NAME?</v>
      </c>
    </row>
    <row r="59" spans="2:10" ht="15">
      <c r="B59" s="117" t="s">
        <v>215</v>
      </c>
      <c r="C59" s="125"/>
      <c r="D59" s="125"/>
      <c r="F59" s="16" t="e">
        <f>IF(_XLL.EVPRO(#REF!,#REF!,"HLEVEL")="4",F58+1,F58)</f>
        <v>#NAME?</v>
      </c>
      <c r="G59" s="16" t="e">
        <f>IF(_XLL.EVPRO(#REF!,B59,"HLEVEL")="4",G58+1,G58)</f>
        <v>#NAME?</v>
      </c>
      <c r="I59" s="16" t="e">
        <f>IF(_XLL.EVPRO(#REF!,#REF!,"HLEVEL")="5",IF(I58+1=3,1,I58+1),I58)</f>
        <v>#NAME?</v>
      </c>
      <c r="J59" s="16" t="e">
        <f>IF(_XLL.EVPRO(#REF!,B59,"HLEVEL")="5",IF(J58+1=3,1,J58+1),J58)</f>
        <v>#NAME?</v>
      </c>
    </row>
    <row r="60" spans="2:10" ht="15">
      <c r="B60" s="117" t="s">
        <v>216</v>
      </c>
      <c r="C60" s="125"/>
      <c r="D60" s="125"/>
      <c r="F60" s="16" t="e">
        <f>IF(_XLL.EVPRO(#REF!,#REF!,"HLEVEL")="4",F59+1,F59)</f>
        <v>#NAME?</v>
      </c>
      <c r="G60" s="16" t="e">
        <f>IF(_XLL.EVPRO(#REF!,B60,"HLEVEL")="4",G59+1,G59)</f>
        <v>#NAME?</v>
      </c>
      <c r="I60" s="16" t="e">
        <f>IF(_XLL.EVPRO(#REF!,#REF!,"HLEVEL")="5",IF(I59+1=3,1,I59+1),I59)</f>
        <v>#NAME?</v>
      </c>
      <c r="J60" s="16" t="e">
        <f>IF(_XLL.EVPRO(#REF!,B60,"HLEVEL")="5",IF(J59+1=3,1,J59+1),J59)</f>
        <v>#NAME?</v>
      </c>
    </row>
    <row r="61" spans="2:10" ht="15">
      <c r="B61" s="117" t="s">
        <v>217</v>
      </c>
      <c r="C61" s="125"/>
      <c r="D61" s="125"/>
      <c r="F61" s="16" t="e">
        <f>IF(_XLL.EVPRO(#REF!,#REF!,"HLEVEL")="4",F60+1,F60)</f>
        <v>#NAME?</v>
      </c>
      <c r="G61" s="16" t="e">
        <f>IF(_XLL.EVPRO(#REF!,B61,"HLEVEL")="4",G60+1,G60)</f>
        <v>#NAME?</v>
      </c>
      <c r="I61" s="16" t="e">
        <f>IF(_XLL.EVPRO(#REF!,#REF!,"HLEVEL")="5",IF(I60+1=3,1,I60+1),I60)</f>
        <v>#NAME?</v>
      </c>
      <c r="J61" s="16" t="e">
        <f>IF(_XLL.EVPRO(#REF!,B61,"HLEVEL")="5",IF(J60+1=3,1,J60+1),J60)</f>
        <v>#NAME?</v>
      </c>
    </row>
    <row r="62" spans="2:10" ht="15">
      <c r="B62" s="117" t="s">
        <v>218</v>
      </c>
      <c r="C62" s="125"/>
      <c r="D62" s="125"/>
      <c r="F62" s="16" t="e">
        <f>IF(_XLL.EVPRO(#REF!,#REF!,"HLEVEL")="4",F61+1,F61)</f>
        <v>#NAME?</v>
      </c>
      <c r="G62" s="16" t="e">
        <f>IF(_XLL.EVPRO(#REF!,B62,"HLEVEL")="4",G61+1,G61)</f>
        <v>#NAME?</v>
      </c>
      <c r="I62" s="16" t="e">
        <f>IF(_XLL.EVPRO(#REF!,#REF!,"HLEVEL")="5",IF(I61+1=3,1,I61+1),I61)</f>
        <v>#NAME?</v>
      </c>
      <c r="J62" s="16" t="e">
        <f>IF(_XLL.EVPRO(#REF!,B62,"HLEVEL")="5",IF(J61+1=3,1,J61+1),J61)</f>
        <v>#NAME?</v>
      </c>
    </row>
    <row r="63" spans="2:10" ht="15">
      <c r="B63" s="117" t="s">
        <v>219</v>
      </c>
      <c r="C63" s="125"/>
      <c r="D63" s="125"/>
      <c r="F63" s="16" t="e">
        <f>IF(_XLL.EVPRO(#REF!,#REF!,"HLEVEL")="4",F62+1,F62)</f>
        <v>#NAME?</v>
      </c>
      <c r="G63" s="16" t="e">
        <f>IF(_XLL.EVPRO(#REF!,B63,"HLEVEL")="4",G62+1,G62)</f>
        <v>#NAME?</v>
      </c>
      <c r="I63" s="16" t="e">
        <f>IF(_XLL.EVPRO(#REF!,#REF!,"HLEVEL")="5",IF(I62+1=3,1,I62+1),I62)</f>
        <v>#NAME?</v>
      </c>
      <c r="J63" s="16" t="e">
        <f>IF(_XLL.EVPRO(#REF!,B63,"HLEVEL")="5",IF(J62+1=3,1,J62+1),J62)</f>
        <v>#NAME?</v>
      </c>
    </row>
    <row r="64" spans="2:10" ht="15">
      <c r="B64" s="117" t="s">
        <v>220</v>
      </c>
      <c r="C64" s="125"/>
      <c r="D64" s="125"/>
      <c r="F64" s="16" t="e">
        <f>IF(_XLL.EVPRO(#REF!,#REF!,"HLEVEL")="4",F63+1,F63)</f>
        <v>#NAME?</v>
      </c>
      <c r="G64" s="16" t="e">
        <f>IF(_XLL.EVPRO(#REF!,B64,"HLEVEL")="4",G63+1,G63)</f>
        <v>#NAME?</v>
      </c>
      <c r="I64" s="16" t="e">
        <f>IF(_XLL.EVPRO(#REF!,#REF!,"HLEVEL")="5",IF(I63+1=3,1,I63+1),I63)</f>
        <v>#NAME?</v>
      </c>
      <c r="J64" s="16" t="e">
        <f>IF(_XLL.EVPRO(#REF!,B64,"HLEVEL")="5",IF(J63+1=3,1,J63+1),J63)</f>
        <v>#NAME?</v>
      </c>
    </row>
    <row r="65" spans="2:10" ht="15">
      <c r="B65" s="117" t="s">
        <v>221</v>
      </c>
      <c r="C65" s="125"/>
      <c r="D65" s="125"/>
      <c r="F65" s="16" t="e">
        <f>IF(_XLL.EVPRO(#REF!,#REF!,"HLEVEL")="4",F64+1,F64)</f>
        <v>#NAME?</v>
      </c>
      <c r="G65" s="16" t="e">
        <f>IF(_XLL.EVPRO(#REF!,B65,"HLEVEL")="4",G64+1,G64)</f>
        <v>#NAME?</v>
      </c>
      <c r="I65" s="16" t="e">
        <f>IF(_XLL.EVPRO(#REF!,#REF!,"HLEVEL")="5",IF(I64+1=3,1,I64+1),I64)</f>
        <v>#NAME?</v>
      </c>
      <c r="J65" s="16" t="e">
        <f>IF(_XLL.EVPRO(#REF!,B65,"HLEVEL")="5",IF(J64+1=3,1,J64+1),J64)</f>
        <v>#NAME?</v>
      </c>
    </row>
    <row r="66" spans="2:10" ht="15">
      <c r="B66" s="117" t="s">
        <v>222</v>
      </c>
      <c r="C66" s="125"/>
      <c r="D66" s="125"/>
      <c r="F66" s="16" t="e">
        <f>IF(_XLL.EVPRO(#REF!,#REF!,"HLEVEL")="4",F65+1,F65)</f>
        <v>#NAME?</v>
      </c>
      <c r="G66" s="16" t="e">
        <f>IF(_XLL.EVPRO(#REF!,B66,"HLEVEL")="4",G65+1,G65)</f>
        <v>#NAME?</v>
      </c>
      <c r="I66" s="16" t="e">
        <f>IF(_XLL.EVPRO(#REF!,#REF!,"HLEVEL")="5",IF(I65+1=3,1,I65+1),I65)</f>
        <v>#NAME?</v>
      </c>
      <c r="J66" s="16" t="e">
        <f>IF(_XLL.EVPRO(#REF!,B66,"HLEVEL")="5",IF(J65+1=3,1,J65+1),J65)</f>
        <v>#NAME?</v>
      </c>
    </row>
    <row r="67" spans="2:10" ht="15">
      <c r="B67" s="117" t="s">
        <v>223</v>
      </c>
      <c r="C67" s="125"/>
      <c r="D67" s="125"/>
      <c r="F67" s="16" t="e">
        <f>IF(_XLL.EVPRO(#REF!,#REF!,"HLEVEL")="4",F66+1,F66)</f>
        <v>#NAME?</v>
      </c>
      <c r="G67" s="16" t="e">
        <f>IF(_XLL.EVPRO(#REF!,B67,"HLEVEL")="4",G66+1,G66)</f>
        <v>#NAME?</v>
      </c>
      <c r="I67" s="16" t="e">
        <f>IF(_XLL.EVPRO(#REF!,#REF!,"HLEVEL")="5",IF(I66+1=3,1,I66+1),I66)</f>
        <v>#NAME?</v>
      </c>
      <c r="J67" s="16" t="e">
        <f>IF(_XLL.EVPRO(#REF!,B67,"HLEVEL")="5",IF(J66+1=3,1,J66+1),J66)</f>
        <v>#NAME?</v>
      </c>
    </row>
    <row r="68" spans="2:10" ht="15">
      <c r="B68" s="117" t="s">
        <v>224</v>
      </c>
      <c r="C68" s="125"/>
      <c r="D68" s="125"/>
      <c r="F68" s="16" t="e">
        <f>IF(_XLL.EVPRO(#REF!,#REF!,"HLEVEL")="4",F67+1,F67)</f>
        <v>#NAME?</v>
      </c>
      <c r="G68" s="16" t="e">
        <f>IF(_XLL.EVPRO(#REF!,B68,"HLEVEL")="4",G67+1,G67)</f>
        <v>#NAME?</v>
      </c>
      <c r="I68" s="16" t="e">
        <f>IF(_XLL.EVPRO(#REF!,#REF!,"HLEVEL")="5",IF(I67+1=3,1,I67+1),I67)</f>
        <v>#NAME?</v>
      </c>
      <c r="J68" s="16" t="e">
        <f>IF(_XLL.EVPRO(#REF!,B68,"HLEVEL")="5",IF(J67+1=3,1,J67+1),J67)</f>
        <v>#NAME?</v>
      </c>
    </row>
    <row r="69" spans="2:10" ht="15">
      <c r="B69" s="117" t="s">
        <v>225</v>
      </c>
      <c r="C69" s="125"/>
      <c r="D69" s="125"/>
      <c r="F69" s="16" t="e">
        <f>IF(_XLL.EVPRO(#REF!,#REF!,"HLEVEL")="4",F68+1,F68)</f>
        <v>#NAME?</v>
      </c>
      <c r="G69" s="16" t="e">
        <f>IF(_XLL.EVPRO(#REF!,B69,"HLEVEL")="4",G68+1,G68)</f>
        <v>#NAME?</v>
      </c>
      <c r="I69" s="16" t="e">
        <f>IF(_XLL.EVPRO(#REF!,#REF!,"HLEVEL")="5",IF(I68+1=3,1,I68+1),I68)</f>
        <v>#NAME?</v>
      </c>
      <c r="J69" s="16" t="e">
        <f>IF(_XLL.EVPRO(#REF!,B69,"HLEVEL")="5",IF(J68+1=3,1,J68+1),J68)</f>
        <v>#NAME?</v>
      </c>
    </row>
    <row r="70" spans="2:10" ht="15">
      <c r="B70" s="116" t="s">
        <v>226</v>
      </c>
      <c r="C70" s="125">
        <v>-1315</v>
      </c>
      <c r="D70" s="125"/>
      <c r="F70" s="16" t="e">
        <f>IF(_XLL.EVPRO(#REF!,#REF!,"HLEVEL")="4",F69+1,F69)</f>
        <v>#NAME?</v>
      </c>
      <c r="G70" s="16" t="e">
        <f>IF(_XLL.EVPRO(#REF!,B70,"HLEVEL")="4",G69+1,G69)</f>
        <v>#NAME?</v>
      </c>
      <c r="I70" s="16" t="e">
        <f>IF(_XLL.EVPRO(#REF!,#REF!,"HLEVEL")="5",IF(I69+1=3,1,I69+1),I69)</f>
        <v>#NAME?</v>
      </c>
      <c r="J70" s="16" t="e">
        <f>IF(_XLL.EVPRO(#REF!,B70,"HLEVEL")="5",IF(J69+1=3,1,J69+1),J69)</f>
        <v>#NAME?</v>
      </c>
    </row>
    <row r="71" spans="2:10" ht="15">
      <c r="B71" s="116" t="s">
        <v>227</v>
      </c>
      <c r="C71" s="125"/>
      <c r="D71" s="125"/>
      <c r="F71" s="16" t="e">
        <f>IF(_XLL.EVPRO(#REF!,#REF!,"HLEVEL")="4",F70+1,F70)</f>
        <v>#NAME?</v>
      </c>
      <c r="G71" s="16" t="e">
        <f>IF(_XLL.EVPRO(#REF!,B71,"HLEVEL")="4",G70+1,G70)</f>
        <v>#NAME?</v>
      </c>
      <c r="I71" s="16" t="e">
        <f>IF(_XLL.EVPRO(#REF!,#REF!,"HLEVEL")="5",IF(I70+1=3,1,I70+1),I70)</f>
        <v>#NAME?</v>
      </c>
      <c r="J71" s="16" t="e">
        <f>IF(_XLL.EVPRO(#REF!,B71,"HLEVEL")="5",IF(J70+1=3,1,J70+1),J70)</f>
        <v>#NAME?</v>
      </c>
    </row>
    <row r="72" spans="2:10" ht="15">
      <c r="B72" s="116" t="s">
        <v>228</v>
      </c>
      <c r="C72" s="125">
        <v>-737685</v>
      </c>
      <c r="D72" s="125"/>
      <c r="F72" s="16" t="e">
        <f>IF(_XLL.EVPRO(#REF!,#REF!,"HLEVEL")="4",F71+1,F71)</f>
        <v>#NAME?</v>
      </c>
      <c r="G72" s="16" t="e">
        <f>IF(_XLL.EVPRO(#REF!,B72,"HLEVEL")="4",G71+1,G71)</f>
        <v>#NAME?</v>
      </c>
      <c r="I72" s="16" t="e">
        <f>IF(_XLL.EVPRO(#REF!,#REF!,"HLEVEL")="5",IF(I71+1=3,1,I71+1),I71)</f>
        <v>#NAME?</v>
      </c>
      <c r="J72" s="16" t="e">
        <f>IF(_XLL.EVPRO(#REF!,B72,"HLEVEL")="5",IF(J71+1=3,1,J71+1),J71)</f>
        <v>#NAME?</v>
      </c>
    </row>
    <row r="73" spans="2:10" ht="15">
      <c r="B73" s="45" t="s">
        <v>229</v>
      </c>
      <c r="C73" s="22">
        <f>C74+C92</f>
        <v>1063014</v>
      </c>
      <c r="D73" s="22">
        <f>D74+D92</f>
        <v>-572391</v>
      </c>
      <c r="F73" s="22">
        <v>2</v>
      </c>
      <c r="G73" s="22">
        <v>0</v>
      </c>
      <c r="I73" s="22">
        <v>2</v>
      </c>
      <c r="J73" s="22">
        <v>0</v>
      </c>
    </row>
    <row r="74" spans="2:10" ht="15">
      <c r="B74" s="46" t="s">
        <v>230</v>
      </c>
      <c r="C74" s="22">
        <f>SUM(C75:C91)</f>
        <v>4394085</v>
      </c>
      <c r="D74" s="22">
        <f>SUM(D75:D91)</f>
        <v>3204</v>
      </c>
      <c r="F74" s="22">
        <v>2</v>
      </c>
      <c r="G74" s="22">
        <v>0</v>
      </c>
      <c r="I74" s="22">
        <v>1</v>
      </c>
      <c r="J74" s="22">
        <v>0</v>
      </c>
    </row>
    <row r="75" spans="2:10" ht="15">
      <c r="B75" s="116" t="s">
        <v>231</v>
      </c>
      <c r="C75" s="125">
        <v>5381</v>
      </c>
      <c r="D75" s="125">
        <v>3204</v>
      </c>
      <c r="F75" s="16" t="e">
        <f>IF(_XLL.EVPRO(#REF!,#REF!,"HLEVEL")="4",F74+1,F74)</f>
        <v>#NAME?</v>
      </c>
      <c r="G75" s="16" t="e">
        <f>IF(_XLL.EVPRO(#REF!,B75,"HLEVEL")="4",G74+1,G74)</f>
        <v>#NAME?</v>
      </c>
      <c r="I75" s="16" t="e">
        <f>IF(_XLL.EVPRO(#REF!,#REF!,"HLEVEL")="5",IF(I74+1=3,1,I74+1),I74)</f>
        <v>#NAME?</v>
      </c>
      <c r="J75" s="16" t="e">
        <f>IF(_XLL.EVPRO(#REF!,B75,"HLEVEL")="5",IF(J74+1=3,1,J74+1),J74)</f>
        <v>#NAME?</v>
      </c>
    </row>
    <row r="76" spans="2:10" ht="15">
      <c r="B76" s="116" t="s">
        <v>232</v>
      </c>
      <c r="C76" s="125"/>
      <c r="D76" s="125"/>
      <c r="F76" s="16" t="e">
        <f>IF(_XLL.EVPRO(#REF!,#REF!,"HLEVEL")="4",F75+1,F75)</f>
        <v>#NAME?</v>
      </c>
      <c r="G76" s="16" t="e">
        <f>IF(_XLL.EVPRO(#REF!,B76,"HLEVEL")="4",G75+1,G75)</f>
        <v>#NAME?</v>
      </c>
      <c r="I76" s="16" t="e">
        <f>IF(_XLL.EVPRO(#REF!,#REF!,"HLEVEL")="5",IF(I75+1=3,1,I75+1),I75)</f>
        <v>#NAME?</v>
      </c>
      <c r="J76" s="16" t="e">
        <f>IF(_XLL.EVPRO(#REF!,B76,"HLEVEL")="5",IF(J75+1=3,1,J75+1),J75)</f>
        <v>#NAME?</v>
      </c>
    </row>
    <row r="77" spans="2:10" ht="15">
      <c r="B77" s="116" t="s">
        <v>233</v>
      </c>
      <c r="C77" s="125"/>
      <c r="D77" s="125"/>
      <c r="F77" s="16" t="e">
        <f>IF(_XLL.EVPRO(#REF!,#REF!,"HLEVEL")="4",F76+1,F76)</f>
        <v>#NAME?</v>
      </c>
      <c r="G77" s="16" t="e">
        <f>IF(_XLL.EVPRO(#REF!,B77,"HLEVEL")="4",G76+1,G76)</f>
        <v>#NAME?</v>
      </c>
      <c r="I77" s="16" t="e">
        <f>IF(_XLL.EVPRO(#REF!,#REF!,"HLEVEL")="5",IF(I76+1=3,1,I76+1),I76)</f>
        <v>#NAME?</v>
      </c>
      <c r="J77" s="16" t="e">
        <f>IF(_XLL.EVPRO(#REF!,B77,"HLEVEL")="5",IF(J76+1=3,1,J76+1),J76)</f>
        <v>#NAME?</v>
      </c>
    </row>
    <row r="78" spans="2:10" ht="15">
      <c r="B78" s="116" t="s">
        <v>234</v>
      </c>
      <c r="C78" s="125"/>
      <c r="D78" s="125"/>
      <c r="F78" s="16" t="e">
        <f>IF(_XLL.EVPRO(#REF!,#REF!,"HLEVEL")="4",F77+1,F77)</f>
        <v>#NAME?</v>
      </c>
      <c r="G78" s="16" t="e">
        <f>IF(_XLL.EVPRO(#REF!,B78,"HLEVEL")="4",G77+1,G77)</f>
        <v>#NAME?</v>
      </c>
      <c r="I78" s="16" t="e">
        <f>IF(_XLL.EVPRO(#REF!,#REF!,"HLEVEL")="5",IF(I77+1=3,1,I77+1),I77)</f>
        <v>#NAME?</v>
      </c>
      <c r="J78" s="16" t="e">
        <f>IF(_XLL.EVPRO(#REF!,B78,"HLEVEL")="5",IF(J77+1=3,1,J77+1),J77)</f>
        <v>#NAME?</v>
      </c>
    </row>
    <row r="79" spans="2:10" ht="15">
      <c r="B79" s="116" t="s">
        <v>235</v>
      </c>
      <c r="C79" s="125">
        <v>150</v>
      </c>
      <c r="D79" s="125"/>
      <c r="F79" s="16" t="e">
        <f>IF(_XLL.EVPRO(#REF!,#REF!,"HLEVEL")="4",F78+1,F78)</f>
        <v>#NAME?</v>
      </c>
      <c r="G79" s="16" t="e">
        <f>IF(_XLL.EVPRO(#REF!,B79,"HLEVEL")="4",G78+1,G78)</f>
        <v>#NAME?</v>
      </c>
      <c r="I79" s="16" t="e">
        <f>IF(_XLL.EVPRO(#REF!,#REF!,"HLEVEL")="5",IF(I78+1=3,1,I78+1),I78)</f>
        <v>#NAME?</v>
      </c>
      <c r="J79" s="16" t="e">
        <f>IF(_XLL.EVPRO(#REF!,B79,"HLEVEL")="5",IF(J78+1=3,1,J78+1),J78)</f>
        <v>#NAME?</v>
      </c>
    </row>
    <row r="80" spans="2:10" ht="15">
      <c r="B80" s="116" t="s">
        <v>236</v>
      </c>
      <c r="C80" s="125"/>
      <c r="D80" s="125"/>
      <c r="F80" s="16" t="e">
        <f>IF(_XLL.EVPRO(#REF!,#REF!,"HLEVEL")="4",F79+1,F79)</f>
        <v>#NAME?</v>
      </c>
      <c r="G80" s="16" t="e">
        <f>IF(_XLL.EVPRO(#REF!,B80,"HLEVEL")="4",G79+1,G79)</f>
        <v>#NAME?</v>
      </c>
      <c r="I80" s="16" t="e">
        <f>IF(_XLL.EVPRO(#REF!,#REF!,"HLEVEL")="5",IF(I79+1=3,1,I79+1),I79)</f>
        <v>#NAME?</v>
      </c>
      <c r="J80" s="16" t="e">
        <f>IF(_XLL.EVPRO(#REF!,B80,"HLEVEL")="5",IF(J79+1=3,1,J79+1),J79)</f>
        <v>#NAME?</v>
      </c>
    </row>
    <row r="81" spans="2:10" ht="15">
      <c r="B81" s="116" t="s">
        <v>237</v>
      </c>
      <c r="C81" s="125"/>
      <c r="D81" s="125"/>
      <c r="F81" s="16" t="e">
        <f>IF(_XLL.EVPRO(#REF!,#REF!,"HLEVEL")="4",F80+1,F80)</f>
        <v>#NAME?</v>
      </c>
      <c r="G81" s="16" t="e">
        <f>IF(_XLL.EVPRO(#REF!,B81,"HLEVEL")="4",G80+1,G80)</f>
        <v>#NAME?</v>
      </c>
      <c r="I81" s="16" t="e">
        <f>IF(_XLL.EVPRO(#REF!,#REF!,"HLEVEL")="5",IF(I80+1=3,1,I80+1),I80)</f>
        <v>#NAME?</v>
      </c>
      <c r="J81" s="16" t="e">
        <f>IF(_XLL.EVPRO(#REF!,B81,"HLEVEL")="5",IF(J80+1=3,1,J80+1),J80)</f>
        <v>#NAME?</v>
      </c>
    </row>
    <row r="82" spans="2:10" ht="15">
      <c r="B82" s="116" t="s">
        <v>238</v>
      </c>
      <c r="C82" s="125"/>
      <c r="D82" s="125"/>
      <c r="F82" s="16" t="e">
        <f>IF(_XLL.EVPRO(#REF!,#REF!,"HLEVEL")="4",F81+1,F81)</f>
        <v>#NAME?</v>
      </c>
      <c r="G82" s="16" t="e">
        <f>IF(_XLL.EVPRO(#REF!,B82,"HLEVEL")="4",G81+1,G81)</f>
        <v>#NAME?</v>
      </c>
      <c r="I82" s="16" t="e">
        <f>IF(_XLL.EVPRO(#REF!,#REF!,"HLEVEL")="5",IF(I81+1=3,1,I81+1),I81)</f>
        <v>#NAME?</v>
      </c>
      <c r="J82" s="16" t="e">
        <f>IF(_XLL.EVPRO(#REF!,B82,"HLEVEL")="5",IF(J81+1=3,1,J81+1),J81)</f>
        <v>#NAME?</v>
      </c>
    </row>
    <row r="83" spans="2:10" ht="15">
      <c r="B83" s="116" t="s">
        <v>239</v>
      </c>
      <c r="C83" s="125"/>
      <c r="D83" s="125"/>
      <c r="F83" s="16" t="e">
        <f>IF(_XLL.EVPRO(#REF!,#REF!,"HLEVEL")="4",F82+1,F82)</f>
        <v>#NAME?</v>
      </c>
      <c r="G83" s="16" t="e">
        <f>IF(_XLL.EVPRO(#REF!,B83,"HLEVEL")="4",G82+1,G82)</f>
        <v>#NAME?</v>
      </c>
      <c r="I83" s="16" t="e">
        <f>IF(_XLL.EVPRO(#REF!,#REF!,"HLEVEL")="5",IF(I82+1=3,1,I82+1),I82)</f>
        <v>#NAME?</v>
      </c>
      <c r="J83" s="16" t="e">
        <f>IF(_XLL.EVPRO(#REF!,B83,"HLEVEL")="5",IF(J82+1=3,1,J82+1),J82)</f>
        <v>#NAME?</v>
      </c>
    </row>
    <row r="84" spans="2:10" ht="15">
      <c r="B84" s="116" t="s">
        <v>240</v>
      </c>
      <c r="C84" s="125"/>
      <c r="D84" s="125"/>
      <c r="F84" s="16" t="e">
        <f>IF(_XLL.EVPRO(#REF!,#REF!,"HLEVEL")="4",F83+1,F83)</f>
        <v>#NAME?</v>
      </c>
      <c r="G84" s="16" t="e">
        <f>IF(_XLL.EVPRO(#REF!,B84,"HLEVEL")="4",G83+1,G83)</f>
        <v>#NAME?</v>
      </c>
      <c r="I84" s="16" t="e">
        <f>IF(_XLL.EVPRO(#REF!,#REF!,"HLEVEL")="5",IF(I83+1=3,1,I83+1),I83)</f>
        <v>#NAME?</v>
      </c>
      <c r="J84" s="16" t="e">
        <f>IF(_XLL.EVPRO(#REF!,B84,"HLEVEL")="5",IF(J83+1=3,1,J83+1),J83)</f>
        <v>#NAME?</v>
      </c>
    </row>
    <row r="85" spans="2:10" ht="15">
      <c r="B85" s="116" t="s">
        <v>241</v>
      </c>
      <c r="C85" s="125"/>
      <c r="D85" s="125"/>
      <c r="F85" s="16" t="e">
        <f>IF(_XLL.EVPRO(#REF!,#REF!,"HLEVEL")="4",F84+1,F84)</f>
        <v>#NAME?</v>
      </c>
      <c r="G85" s="16" t="e">
        <f>IF(_XLL.EVPRO(#REF!,B85,"HLEVEL")="4",G84+1,G84)</f>
        <v>#NAME?</v>
      </c>
      <c r="I85" s="16" t="e">
        <f>IF(_XLL.EVPRO(#REF!,#REF!,"HLEVEL")="5",IF(I84+1=3,1,I84+1),I84)</f>
        <v>#NAME?</v>
      </c>
      <c r="J85" s="16" t="e">
        <f>IF(_XLL.EVPRO(#REF!,B85,"HLEVEL")="5",IF(J84+1=3,1,J84+1),J84)</f>
        <v>#NAME?</v>
      </c>
    </row>
    <row r="86" spans="2:10" ht="15">
      <c r="B86" s="116" t="s">
        <v>242</v>
      </c>
      <c r="C86" s="125">
        <v>6190</v>
      </c>
      <c r="D86" s="125"/>
      <c r="F86" s="16" t="e">
        <f>IF(_XLL.EVPRO(#REF!,#REF!,"HLEVEL")="4",F85+1,F85)</f>
        <v>#NAME?</v>
      </c>
      <c r="G86" s="16" t="e">
        <f>IF(_XLL.EVPRO(#REF!,B86,"HLEVEL")="4",G85+1,G85)</f>
        <v>#NAME?</v>
      </c>
      <c r="I86" s="16" t="e">
        <f>IF(_XLL.EVPRO(#REF!,#REF!,"HLEVEL")="5",IF(I85+1=3,1,I85+1),I85)</f>
        <v>#NAME?</v>
      </c>
      <c r="J86" s="16" t="e">
        <f>IF(_XLL.EVPRO(#REF!,B86,"HLEVEL")="5",IF(J85+1=3,1,J85+1),J85)</f>
        <v>#NAME?</v>
      </c>
    </row>
    <row r="87" spans="2:10" ht="15">
      <c r="B87" s="116" t="s">
        <v>243</v>
      </c>
      <c r="C87" s="125"/>
      <c r="D87" s="125"/>
      <c r="F87" s="16" t="e">
        <f>IF(_XLL.EVPRO(#REF!,#REF!,"HLEVEL")="4",F86+1,F86)</f>
        <v>#NAME?</v>
      </c>
      <c r="G87" s="16" t="e">
        <f>IF(_XLL.EVPRO(#REF!,B87,"HLEVEL")="4",G86+1,G86)</f>
        <v>#NAME?</v>
      </c>
      <c r="I87" s="16" t="e">
        <f>IF(_XLL.EVPRO(#REF!,#REF!,"HLEVEL")="5",IF(I86+1=3,1,I86+1),I86)</f>
        <v>#NAME?</v>
      </c>
      <c r="J87" s="16" t="e">
        <f>IF(_XLL.EVPRO(#REF!,B87,"HLEVEL")="5",IF(J86+1=3,1,J86+1),J86)</f>
        <v>#NAME?</v>
      </c>
    </row>
    <row r="88" spans="2:10" ht="15">
      <c r="B88" s="116" t="s">
        <v>244</v>
      </c>
      <c r="C88" s="125">
        <v>3000000</v>
      </c>
      <c r="D88" s="125"/>
      <c r="F88" s="16" t="e">
        <f>IF(_XLL.EVPRO(#REF!,#REF!,"HLEVEL")="4",F87+1,F87)</f>
        <v>#NAME?</v>
      </c>
      <c r="G88" s="16" t="e">
        <f>IF(_XLL.EVPRO(#REF!,B88,"HLEVEL")="4",G87+1,G87)</f>
        <v>#NAME?</v>
      </c>
      <c r="I88" s="16" t="e">
        <f>IF(_XLL.EVPRO(#REF!,#REF!,"HLEVEL")="5",IF(I87+1=3,1,I87+1),I87)</f>
        <v>#NAME?</v>
      </c>
      <c r="J88" s="16" t="e">
        <f>IF(_XLL.EVPRO(#REF!,B88,"HLEVEL")="5",IF(J87+1=3,1,J87+1),J87)</f>
        <v>#NAME?</v>
      </c>
    </row>
    <row r="89" spans="2:10" ht="15">
      <c r="B89" s="116" t="s">
        <v>245</v>
      </c>
      <c r="C89" s="125"/>
      <c r="D89" s="125"/>
      <c r="F89" s="16" t="e">
        <f>IF(_XLL.EVPRO(#REF!,#REF!,"HLEVEL")="4",F88+1,F88)</f>
        <v>#NAME?</v>
      </c>
      <c r="G89" s="16" t="e">
        <f>IF(_XLL.EVPRO(#REF!,B89,"HLEVEL")="4",G88+1,G88)</f>
        <v>#NAME?</v>
      </c>
      <c r="I89" s="16" t="e">
        <f>IF(_XLL.EVPRO(#REF!,#REF!,"HLEVEL")="5",IF(I88+1=3,1,I88+1),I88)</f>
        <v>#NAME?</v>
      </c>
      <c r="J89" s="16" t="e">
        <f>IF(_XLL.EVPRO(#REF!,B89,"HLEVEL")="5",IF(J88+1=3,1,J88+1),J88)</f>
        <v>#NAME?</v>
      </c>
    </row>
    <row r="90" spans="2:10" ht="15">
      <c r="B90" s="116" t="s">
        <v>246</v>
      </c>
      <c r="C90" s="125"/>
      <c r="D90" s="125"/>
      <c r="F90" s="16" t="e">
        <f>IF(_XLL.EVPRO(#REF!,#REF!,"HLEVEL")="4",F89+1,F89)</f>
        <v>#NAME?</v>
      </c>
      <c r="G90" s="16" t="e">
        <f>IF(_XLL.EVPRO(#REF!,B90,"HLEVEL")="4",G89+1,G89)</f>
        <v>#NAME?</v>
      </c>
      <c r="I90" s="16" t="e">
        <f>IF(_XLL.EVPRO(#REF!,#REF!,"HLEVEL")="5",IF(I89+1=3,1,I89+1),I89)</f>
        <v>#NAME?</v>
      </c>
      <c r="J90" s="16" t="e">
        <f>IF(_XLL.EVPRO(#REF!,B90,"HLEVEL")="5",IF(J89+1=3,1,J89+1),J89)</f>
        <v>#NAME?</v>
      </c>
    </row>
    <row r="91" spans="2:10" ht="15">
      <c r="B91" s="116" t="s">
        <v>247</v>
      </c>
      <c r="C91" s="125">
        <v>1382364</v>
      </c>
      <c r="D91" s="125"/>
      <c r="F91" s="16" t="e">
        <f>IF(_XLL.EVPRO(#REF!,#REF!,"HLEVEL")="4",F90+1,F90)</f>
        <v>#NAME?</v>
      </c>
      <c r="G91" s="16" t="e">
        <f>IF(_XLL.EVPRO(#REF!,B91,"HLEVEL")="4",G90+1,G90)</f>
        <v>#NAME?</v>
      </c>
      <c r="I91" s="16" t="e">
        <f>IF(_XLL.EVPRO(#REF!,#REF!,"HLEVEL")="5",IF(I90+1=3,1,I90+1),I90)</f>
        <v>#NAME?</v>
      </c>
      <c r="J91" s="16" t="e">
        <f>IF(_XLL.EVPRO(#REF!,B91,"HLEVEL")="5",IF(J90+1=3,1,J90+1),J90)</f>
        <v>#NAME?</v>
      </c>
    </row>
    <row r="92" spans="2:10" ht="15">
      <c r="B92" s="46" t="s">
        <v>248</v>
      </c>
      <c r="C92" s="22">
        <f>SUM(C93:C107)</f>
        <v>-3331071</v>
      </c>
      <c r="D92" s="22">
        <f>SUM(D93:D107)</f>
        <v>-575595</v>
      </c>
      <c r="F92" s="22">
        <v>2</v>
      </c>
      <c r="G92" s="22">
        <v>0</v>
      </c>
      <c r="I92" s="22">
        <v>2</v>
      </c>
      <c r="J92" s="22">
        <v>0</v>
      </c>
    </row>
    <row r="93" spans="2:10" ht="15">
      <c r="B93" s="116" t="s">
        <v>249</v>
      </c>
      <c r="C93" s="125">
        <v>-149890</v>
      </c>
      <c r="D93" s="125">
        <v>-575360</v>
      </c>
      <c r="F93" s="16" t="e">
        <f>IF(_XLL.EVPRO(#REF!,#REF!,"HLEVEL")="4",F92+1,F92)</f>
        <v>#NAME?</v>
      </c>
      <c r="G93" s="16" t="e">
        <f>IF(_XLL.EVPRO(#REF!,B93,"HLEVEL")="4",G92+1,G92)</f>
        <v>#NAME?</v>
      </c>
      <c r="I93" s="16" t="e">
        <f>IF(_XLL.EVPRO(#REF!,#REF!,"HLEVEL")="5",IF(I92+1=3,1,I92+1),I92)</f>
        <v>#NAME?</v>
      </c>
      <c r="J93" s="16" t="e">
        <f>IF(_XLL.EVPRO(#REF!,B93,"HLEVEL")="5",IF(J92+1=3,1,J92+1),J92)</f>
        <v>#NAME?</v>
      </c>
    </row>
    <row r="94" spans="2:10" ht="15">
      <c r="B94" s="116" t="s">
        <v>250</v>
      </c>
      <c r="C94" s="125"/>
      <c r="D94" s="125">
        <v>-235</v>
      </c>
      <c r="F94" s="16" t="e">
        <f>IF(_XLL.EVPRO(#REF!,#REF!,"HLEVEL")="4",F93+1,F93)</f>
        <v>#NAME?</v>
      </c>
      <c r="G94" s="16" t="e">
        <f>IF(_XLL.EVPRO(#REF!,B94,"HLEVEL")="4",G93+1,G93)</f>
        <v>#NAME?</v>
      </c>
      <c r="I94" s="16" t="e">
        <f>IF(_XLL.EVPRO(#REF!,#REF!,"HLEVEL")="5",IF(I93+1=3,1,I93+1),I93)</f>
        <v>#NAME?</v>
      </c>
      <c r="J94" s="16" t="e">
        <f>IF(_XLL.EVPRO(#REF!,B94,"HLEVEL")="5",IF(J93+1=3,1,J93+1),J93)</f>
        <v>#NAME?</v>
      </c>
    </row>
    <row r="95" spans="2:10" ht="15">
      <c r="B95" s="116" t="s">
        <v>251</v>
      </c>
      <c r="C95" s="125">
        <v>-94810</v>
      </c>
      <c r="D95" s="125"/>
      <c r="F95" s="16" t="e">
        <f>IF(_XLL.EVPRO(#REF!,#REF!,"HLEVEL")="4",F94+1,F94)</f>
        <v>#NAME?</v>
      </c>
      <c r="G95" s="16" t="e">
        <f>IF(_XLL.EVPRO(#REF!,B95,"HLEVEL")="4",G94+1,G94)</f>
        <v>#NAME?</v>
      </c>
      <c r="I95" s="16" t="e">
        <f>IF(_XLL.EVPRO(#REF!,#REF!,"HLEVEL")="5",IF(I94+1=3,1,I94+1),I94)</f>
        <v>#NAME?</v>
      </c>
      <c r="J95" s="16" t="e">
        <f>IF(_XLL.EVPRO(#REF!,B95,"HLEVEL")="5",IF(J94+1=3,1,J94+1),J94)</f>
        <v>#NAME?</v>
      </c>
    </row>
    <row r="96" spans="2:10" ht="15">
      <c r="B96" s="116" t="s">
        <v>252</v>
      </c>
      <c r="C96" s="125"/>
      <c r="D96" s="125"/>
      <c r="F96" s="16" t="e">
        <f>IF(_XLL.EVPRO(#REF!,#REF!,"HLEVEL")="4",F95+1,F95)</f>
        <v>#NAME?</v>
      </c>
      <c r="G96" s="16" t="e">
        <f>IF(_XLL.EVPRO(#REF!,B96,"HLEVEL")="4",G95+1,G95)</f>
        <v>#NAME?</v>
      </c>
      <c r="I96" s="16" t="e">
        <f>IF(_XLL.EVPRO(#REF!,#REF!,"HLEVEL")="5",IF(I95+1=3,1,I95+1),I95)</f>
        <v>#NAME?</v>
      </c>
      <c r="J96" s="16" t="e">
        <f>IF(_XLL.EVPRO(#REF!,B96,"HLEVEL")="5",IF(J95+1=3,1,J95+1),J95)</f>
        <v>#NAME?</v>
      </c>
    </row>
    <row r="97" spans="2:10" ht="15">
      <c r="B97" s="116" t="s">
        <v>253</v>
      </c>
      <c r="C97" s="125"/>
      <c r="D97" s="125"/>
      <c r="F97" s="16" t="e">
        <f>IF(_XLL.EVPRO(#REF!,#REF!,"HLEVEL")="4",F96+1,F96)</f>
        <v>#NAME?</v>
      </c>
      <c r="G97" s="16" t="e">
        <f>IF(_XLL.EVPRO(#REF!,B97,"HLEVEL")="4",G96+1,G96)</f>
        <v>#NAME?</v>
      </c>
      <c r="I97" s="16" t="e">
        <f>IF(_XLL.EVPRO(#REF!,#REF!,"HLEVEL")="5",IF(I96+1=3,1,I96+1),I96)</f>
        <v>#NAME?</v>
      </c>
      <c r="J97" s="16" t="e">
        <f>IF(_XLL.EVPRO(#REF!,B97,"HLEVEL")="5",IF(J96+1=3,1,J96+1),J96)</f>
        <v>#NAME?</v>
      </c>
    </row>
    <row r="98" spans="2:10" ht="15">
      <c r="B98" s="116" t="s">
        <v>254</v>
      </c>
      <c r="C98" s="125"/>
      <c r="D98" s="125"/>
      <c r="F98" s="16" t="e">
        <f>IF(_XLL.EVPRO(#REF!,#REF!,"HLEVEL")="4",F97+1,F97)</f>
        <v>#NAME?</v>
      </c>
      <c r="G98" s="16" t="e">
        <f>IF(_XLL.EVPRO(#REF!,B98,"HLEVEL")="4",G97+1,G97)</f>
        <v>#NAME?</v>
      </c>
      <c r="I98" s="16" t="e">
        <f>IF(_XLL.EVPRO(#REF!,#REF!,"HLEVEL")="5",IF(I97+1=3,1,I97+1),I97)</f>
        <v>#NAME?</v>
      </c>
      <c r="J98" s="16" t="e">
        <f>IF(_XLL.EVPRO(#REF!,B98,"HLEVEL")="5",IF(J97+1=3,1,J97+1),J97)</f>
        <v>#NAME?</v>
      </c>
    </row>
    <row r="99" spans="2:10" ht="15">
      <c r="B99" s="116" t="s">
        <v>255</v>
      </c>
      <c r="C99" s="125"/>
      <c r="D99" s="125"/>
      <c r="F99" s="16" t="e">
        <f>IF(_XLL.EVPRO(#REF!,#REF!,"HLEVEL")="4",F98+1,F98)</f>
        <v>#NAME?</v>
      </c>
      <c r="G99" s="16" t="e">
        <f>IF(_XLL.EVPRO(#REF!,B99,"HLEVEL")="4",G98+1,G98)</f>
        <v>#NAME?</v>
      </c>
      <c r="I99" s="16" t="e">
        <f>IF(_XLL.EVPRO(#REF!,#REF!,"HLEVEL")="5",IF(I98+1=3,1,I98+1),I98)</f>
        <v>#NAME?</v>
      </c>
      <c r="J99" s="16" t="e">
        <f>IF(_XLL.EVPRO(#REF!,B99,"HLEVEL")="5",IF(J98+1=3,1,J98+1),J98)</f>
        <v>#NAME?</v>
      </c>
    </row>
    <row r="100" spans="2:10" ht="15">
      <c r="B100" s="116" t="s">
        <v>256</v>
      </c>
      <c r="C100" s="125"/>
      <c r="D100" s="125"/>
      <c r="F100" s="16" t="e">
        <f>IF(_XLL.EVPRO(#REF!,#REF!,"HLEVEL")="4",F99+1,F99)</f>
        <v>#NAME?</v>
      </c>
      <c r="G100" s="16" t="e">
        <f>IF(_XLL.EVPRO(#REF!,B100,"HLEVEL")="4",G99+1,G99)</f>
        <v>#NAME?</v>
      </c>
      <c r="I100" s="16" t="e">
        <f>IF(_XLL.EVPRO(#REF!,#REF!,"HLEVEL")="5",IF(I99+1=3,1,I99+1),I99)</f>
        <v>#NAME?</v>
      </c>
      <c r="J100" s="16" t="e">
        <f>IF(_XLL.EVPRO(#REF!,B100,"HLEVEL")="5",IF(J99+1=3,1,J99+1),J99)</f>
        <v>#NAME?</v>
      </c>
    </row>
    <row r="101" spans="2:10" ht="15">
      <c r="B101" s="116" t="s">
        <v>257</v>
      </c>
      <c r="C101" s="125"/>
      <c r="D101" s="125"/>
      <c r="F101" s="16" t="e">
        <f>IF(_XLL.EVPRO(#REF!,#REF!,"HLEVEL")="4",F100+1,F100)</f>
        <v>#NAME?</v>
      </c>
      <c r="G101" s="16" t="e">
        <f>IF(_XLL.EVPRO(#REF!,B101,"HLEVEL")="4",G100+1,G100)</f>
        <v>#NAME?</v>
      </c>
      <c r="I101" s="16" t="e">
        <f>IF(_XLL.EVPRO(#REF!,#REF!,"HLEVEL")="5",IF(I100+1=3,1,I100+1),I100)</f>
        <v>#NAME?</v>
      </c>
      <c r="J101" s="16" t="e">
        <f>IF(_XLL.EVPRO(#REF!,B101,"HLEVEL")="5",IF(J100+1=3,1,J100+1),J100)</f>
        <v>#NAME?</v>
      </c>
    </row>
    <row r="102" spans="2:10" ht="15">
      <c r="B102" s="116" t="s">
        <v>258</v>
      </c>
      <c r="C102" s="125"/>
      <c r="D102" s="125"/>
      <c r="F102" s="16" t="e">
        <f>IF(_XLL.EVPRO(#REF!,#REF!,"HLEVEL")="4",F101+1,F101)</f>
        <v>#NAME?</v>
      </c>
      <c r="G102" s="16" t="e">
        <f>IF(_XLL.EVPRO(#REF!,B102,"HLEVEL")="4",G101+1,G101)</f>
        <v>#NAME?</v>
      </c>
      <c r="I102" s="16" t="e">
        <f>IF(_XLL.EVPRO(#REF!,#REF!,"HLEVEL")="5",IF(I101+1=3,1,I101+1),I101)</f>
        <v>#NAME?</v>
      </c>
      <c r="J102" s="16" t="e">
        <f>IF(_XLL.EVPRO(#REF!,B102,"HLEVEL")="5",IF(J101+1=3,1,J101+1),J101)</f>
        <v>#NAME?</v>
      </c>
    </row>
    <row r="103" spans="2:10" ht="15">
      <c r="B103" s="116" t="s">
        <v>259</v>
      </c>
      <c r="C103" s="125"/>
      <c r="D103" s="125"/>
      <c r="F103" s="16" t="e">
        <f>IF(_XLL.EVPRO(#REF!,#REF!,"HLEVEL")="4",F102+1,F102)</f>
        <v>#NAME?</v>
      </c>
      <c r="G103" s="16" t="e">
        <f>IF(_XLL.EVPRO(#REF!,B103,"HLEVEL")="4",G102+1,G102)</f>
        <v>#NAME?</v>
      </c>
      <c r="I103" s="16" t="e">
        <f>IF(_XLL.EVPRO(#REF!,#REF!,"HLEVEL")="5",IF(I102+1=3,1,I102+1),I102)</f>
        <v>#NAME?</v>
      </c>
      <c r="J103" s="16" t="e">
        <f>IF(_XLL.EVPRO(#REF!,B103,"HLEVEL")="5",IF(J102+1=3,1,J102+1),J102)</f>
        <v>#NAME?</v>
      </c>
    </row>
    <row r="104" spans="2:10" ht="15">
      <c r="B104" s="116" t="s">
        <v>260</v>
      </c>
      <c r="C104" s="125">
        <v>-3085911</v>
      </c>
      <c r="D104" s="125"/>
      <c r="F104" s="16" t="e">
        <f>IF(_XLL.EVPRO(#REF!,#REF!,"HLEVEL")="4",F103+1,F103)</f>
        <v>#NAME?</v>
      </c>
      <c r="G104" s="16" t="e">
        <f>IF(_XLL.EVPRO(#REF!,B104,"HLEVEL")="4",G103+1,G103)</f>
        <v>#NAME?</v>
      </c>
      <c r="I104" s="16" t="e">
        <f>IF(_XLL.EVPRO(#REF!,#REF!,"HLEVEL")="5",IF(I103+1=3,1,I103+1),I103)</f>
        <v>#NAME?</v>
      </c>
      <c r="J104" s="16" t="e">
        <f>IF(_XLL.EVPRO(#REF!,B104,"HLEVEL")="5",IF(J103+1=3,1,J103+1),J103)</f>
        <v>#NAME?</v>
      </c>
    </row>
    <row r="105" spans="2:10" ht="15">
      <c r="B105" s="116" t="s">
        <v>261</v>
      </c>
      <c r="C105" s="125"/>
      <c r="D105" s="125"/>
      <c r="F105" s="16" t="e">
        <f>IF(_XLL.EVPRO(#REF!,#REF!,"HLEVEL")="4",F104+1,F104)</f>
        <v>#NAME?</v>
      </c>
      <c r="G105" s="16" t="e">
        <f>IF(_XLL.EVPRO(#REF!,B105,"HLEVEL")="4",G104+1,G104)</f>
        <v>#NAME?</v>
      </c>
      <c r="I105" s="16" t="e">
        <f>IF(_XLL.EVPRO(#REF!,#REF!,"HLEVEL")="5",IF(I104+1=3,1,I104+1),I104)</f>
        <v>#NAME?</v>
      </c>
      <c r="J105" s="16" t="e">
        <f>IF(_XLL.EVPRO(#REF!,B105,"HLEVEL")="5",IF(J104+1=3,1,J104+1),J104)</f>
        <v>#NAME?</v>
      </c>
    </row>
    <row r="106" spans="2:10" ht="15">
      <c r="B106" s="116" t="s">
        <v>262</v>
      </c>
      <c r="C106" s="125"/>
      <c r="D106" s="125"/>
      <c r="F106" s="16" t="e">
        <f>IF(_XLL.EVPRO(#REF!,#REF!,"HLEVEL")="4",F105+1,F105)</f>
        <v>#NAME?</v>
      </c>
      <c r="G106" s="16" t="e">
        <f>IF(_XLL.EVPRO(#REF!,B106,"HLEVEL")="4",G105+1,G105)</f>
        <v>#NAME?</v>
      </c>
      <c r="I106" s="16" t="e">
        <f>IF(_XLL.EVPRO(#REF!,#REF!,"HLEVEL")="5",IF(I105+1=3,1,I105+1),I105)</f>
        <v>#NAME?</v>
      </c>
      <c r="J106" s="16" t="e">
        <f>IF(_XLL.EVPRO(#REF!,B106,"HLEVEL")="5",IF(J105+1=3,1,J105+1),J105)</f>
        <v>#NAME?</v>
      </c>
    </row>
    <row r="107" spans="2:10" ht="15">
      <c r="B107" s="116" t="s">
        <v>263</v>
      </c>
      <c r="C107" s="125">
        <v>-460</v>
      </c>
      <c r="D107" s="125"/>
      <c r="F107" s="16" t="e">
        <f>IF(_XLL.EVPRO(#REF!,#REF!,"HLEVEL")="4",F106+1,F106)</f>
        <v>#NAME?</v>
      </c>
      <c r="G107" s="16" t="e">
        <f>IF(_XLL.EVPRO(#REF!,B107,"HLEVEL")="4",G106+1,G106)</f>
        <v>#NAME?</v>
      </c>
      <c r="I107" s="16" t="e">
        <f>IF(_XLL.EVPRO(#REF!,#REF!,"HLEVEL")="5",IF(I106+1=3,1,I106+1),I106)</f>
        <v>#NAME?</v>
      </c>
      <c r="J107" s="16" t="e">
        <f>IF(_XLL.EVPRO(#REF!,B107,"HLEVEL")="5",IF(J106+1=3,1,J106+1),J106)</f>
        <v>#NAME?</v>
      </c>
    </row>
    <row r="108" spans="2:10" ht="15">
      <c r="B108" s="45" t="s">
        <v>264</v>
      </c>
      <c r="C108" s="22">
        <f>C109+C131</f>
        <v>-45728</v>
      </c>
      <c r="D108" s="22">
        <f>D109+D131</f>
        <v>4844147</v>
      </c>
      <c r="F108" s="22">
        <v>3</v>
      </c>
      <c r="G108" s="22">
        <v>0</v>
      </c>
      <c r="I108" s="22">
        <v>2</v>
      </c>
      <c r="J108" s="22">
        <v>0</v>
      </c>
    </row>
    <row r="109" spans="2:10" ht="15">
      <c r="B109" s="46" t="s">
        <v>265</v>
      </c>
      <c r="C109" s="22">
        <f>C110+C116</f>
        <v>0</v>
      </c>
      <c r="D109" s="22">
        <f>D110+D116</f>
        <v>9292101</v>
      </c>
      <c r="F109" s="22">
        <v>3</v>
      </c>
      <c r="G109" s="22">
        <v>0</v>
      </c>
      <c r="I109" s="22">
        <v>1</v>
      </c>
      <c r="J109" s="22">
        <v>0</v>
      </c>
    </row>
    <row r="110" spans="2:10" ht="15">
      <c r="B110" s="47" t="s">
        <v>266</v>
      </c>
      <c r="C110" s="22">
        <f>SUM(C111:C115)</f>
        <v>0</v>
      </c>
      <c r="D110" s="22">
        <f>SUM(D111:D115)</f>
        <v>0</v>
      </c>
      <c r="F110" s="22">
        <v>3</v>
      </c>
      <c r="G110" s="22">
        <v>0</v>
      </c>
      <c r="I110" s="22">
        <v>1</v>
      </c>
      <c r="J110" s="22">
        <v>0</v>
      </c>
    </row>
    <row r="111" spans="2:10" ht="15">
      <c r="B111" s="117" t="s">
        <v>267</v>
      </c>
      <c r="C111" s="125"/>
      <c r="D111" s="125"/>
      <c r="F111" s="16" t="e">
        <f>IF(_XLL.EVPRO(#REF!,#REF!,"HLEVEL")="4",F110+1,F110)</f>
        <v>#NAME?</v>
      </c>
      <c r="G111" s="16" t="e">
        <f>IF(_XLL.EVPRO(#REF!,B111,"HLEVEL")="4",G110+1,G110)</f>
        <v>#NAME?</v>
      </c>
      <c r="I111" s="16" t="e">
        <f>IF(_XLL.EVPRO(#REF!,#REF!,"HLEVEL")="5",IF(I110+1=3,1,I110+1),I110)</f>
        <v>#NAME?</v>
      </c>
      <c r="J111" s="16" t="e">
        <f>IF(_XLL.EVPRO(#REF!,B111,"HLEVEL")="5",IF(J110+1=3,1,J110+1),J110)</f>
        <v>#NAME?</v>
      </c>
    </row>
    <row r="112" spans="2:10" ht="15">
      <c r="B112" s="117" t="s">
        <v>268</v>
      </c>
      <c r="C112" s="125"/>
      <c r="D112" s="125"/>
      <c r="F112" s="16" t="e">
        <f>IF(_XLL.EVPRO(#REF!,#REF!,"HLEVEL")="4",F111+1,F111)</f>
        <v>#NAME?</v>
      </c>
      <c r="G112" s="16" t="e">
        <f>IF(_XLL.EVPRO(#REF!,B112,"HLEVEL")="4",G111+1,G111)</f>
        <v>#NAME?</v>
      </c>
      <c r="I112" s="16" t="e">
        <f>IF(_XLL.EVPRO(#REF!,#REF!,"HLEVEL")="5",IF(I111+1=3,1,I111+1),I111)</f>
        <v>#NAME?</v>
      </c>
      <c r="J112" s="16" t="e">
        <f>IF(_XLL.EVPRO(#REF!,B112,"HLEVEL")="5",IF(J111+1=3,1,J111+1),J111)</f>
        <v>#NAME?</v>
      </c>
    </row>
    <row r="113" spans="2:10" ht="15">
      <c r="B113" s="117" t="s">
        <v>269</v>
      </c>
      <c r="C113" s="125"/>
      <c r="D113" s="125"/>
      <c r="F113" s="16" t="e">
        <f>IF(_XLL.EVPRO(#REF!,#REF!,"HLEVEL")="4",F112+1,F112)</f>
        <v>#NAME?</v>
      </c>
      <c r="G113" s="16" t="e">
        <f>IF(_XLL.EVPRO(#REF!,B113,"HLEVEL")="4",G112+1,G112)</f>
        <v>#NAME?</v>
      </c>
      <c r="I113" s="16" t="e">
        <f>IF(_XLL.EVPRO(#REF!,#REF!,"HLEVEL")="5",IF(I112+1=3,1,I112+1),I112)</f>
        <v>#NAME?</v>
      </c>
      <c r="J113" s="16" t="e">
        <f>IF(_XLL.EVPRO(#REF!,B113,"HLEVEL")="5",IF(J112+1=3,1,J112+1),J112)</f>
        <v>#NAME?</v>
      </c>
    </row>
    <row r="114" spans="2:10" ht="15">
      <c r="B114" s="117" t="s">
        <v>270</v>
      </c>
      <c r="C114" s="125"/>
      <c r="D114" s="125"/>
      <c r="F114" s="16" t="e">
        <f>IF(_XLL.EVPRO(#REF!,#REF!,"HLEVEL")="4",F113+1,F113)</f>
        <v>#NAME?</v>
      </c>
      <c r="G114" s="16" t="e">
        <f>IF(_XLL.EVPRO(#REF!,B114,"HLEVEL")="4",G113+1,G113)</f>
        <v>#NAME?</v>
      </c>
      <c r="I114" s="16" t="e">
        <f>IF(_XLL.EVPRO(#REF!,#REF!,"HLEVEL")="5",IF(I113+1=3,1,I113+1),I113)</f>
        <v>#NAME?</v>
      </c>
      <c r="J114" s="16" t="e">
        <f>IF(_XLL.EVPRO(#REF!,B114,"HLEVEL")="5",IF(J113+1=3,1,J113+1),J113)</f>
        <v>#NAME?</v>
      </c>
    </row>
    <row r="115" spans="2:10" ht="15">
      <c r="B115" s="117" t="s">
        <v>271</v>
      </c>
      <c r="C115" s="125"/>
      <c r="D115" s="125"/>
      <c r="F115" s="16" t="e">
        <f>IF(_XLL.EVPRO(#REF!,#REF!,"HLEVEL")="4",F114+1,F114)</f>
        <v>#NAME?</v>
      </c>
      <c r="G115" s="16" t="e">
        <f>IF(_XLL.EVPRO(#REF!,B115,"HLEVEL")="4",G114+1,G114)</f>
        <v>#NAME?</v>
      </c>
      <c r="I115" s="16" t="e">
        <f>IF(_XLL.EVPRO(#REF!,#REF!,"HLEVEL")="5",IF(I114+1=3,1,I114+1),I114)</f>
        <v>#NAME?</v>
      </c>
      <c r="J115" s="16" t="e">
        <f>IF(_XLL.EVPRO(#REF!,B115,"HLEVEL")="5",IF(J114+1=3,1,J114+1),J114)</f>
        <v>#NAME?</v>
      </c>
    </row>
    <row r="116" spans="2:10" ht="15">
      <c r="B116" s="47" t="s">
        <v>272</v>
      </c>
      <c r="C116" s="22">
        <f>SUM(C117:C130)</f>
        <v>0</v>
      </c>
      <c r="D116" s="22">
        <f>SUM(D117:D130)</f>
        <v>9292101</v>
      </c>
      <c r="F116" s="22">
        <v>3</v>
      </c>
      <c r="G116" s="22">
        <v>0</v>
      </c>
      <c r="I116" s="22">
        <v>1</v>
      </c>
      <c r="J116" s="22">
        <v>0</v>
      </c>
    </row>
    <row r="117" spans="2:10" ht="15">
      <c r="B117" s="117" t="s">
        <v>267</v>
      </c>
      <c r="C117" s="125"/>
      <c r="D117" s="125"/>
      <c r="F117" s="16" t="e">
        <f>IF(_XLL.EVPRO(#REF!,#REF!,"HLEVEL")="4",F116+1,F116)</f>
        <v>#NAME?</v>
      </c>
      <c r="G117" s="16" t="e">
        <f>IF(_XLL.EVPRO(#REF!,B117,"HLEVEL")="4",G116+1,G116)</f>
        <v>#NAME?</v>
      </c>
      <c r="I117" s="16" t="e">
        <f>IF(_XLL.EVPRO(#REF!,#REF!,"HLEVEL")="5",IF(I116+1=3,1,I116+1),I116)</f>
        <v>#NAME?</v>
      </c>
      <c r="J117" s="16" t="e">
        <f>IF(_XLL.EVPRO(#REF!,B117,"HLEVEL")="5",IF(J116+1=3,1,J116+1),J116)</f>
        <v>#NAME?</v>
      </c>
    </row>
    <row r="118" spans="2:10" ht="15">
      <c r="B118" s="117" t="s">
        <v>268</v>
      </c>
      <c r="C118" s="125"/>
      <c r="D118" s="125"/>
      <c r="F118" s="16" t="e">
        <f>IF(_XLL.EVPRO(#REF!,#REF!,"HLEVEL")="4",F117+1,F117)</f>
        <v>#NAME?</v>
      </c>
      <c r="G118" s="16" t="e">
        <f>IF(_XLL.EVPRO(#REF!,B118,"HLEVEL")="4",G117+1,G117)</f>
        <v>#NAME?</v>
      </c>
      <c r="I118" s="16" t="e">
        <f>IF(_XLL.EVPRO(#REF!,#REF!,"HLEVEL")="5",IF(I117+1=3,1,I117+1),I117)</f>
        <v>#NAME?</v>
      </c>
      <c r="J118" s="16" t="e">
        <f>IF(_XLL.EVPRO(#REF!,B118,"HLEVEL")="5",IF(J117+1=3,1,J117+1),J117)</f>
        <v>#NAME?</v>
      </c>
    </row>
    <row r="119" spans="2:10" ht="15">
      <c r="B119" s="117" t="s">
        <v>269</v>
      </c>
      <c r="C119" s="125"/>
      <c r="D119" s="125"/>
      <c r="F119" s="16" t="e">
        <f>IF(_XLL.EVPRO(#REF!,#REF!,"HLEVEL")="4",F118+1,F118)</f>
        <v>#NAME?</v>
      </c>
      <c r="G119" s="16" t="e">
        <f>IF(_XLL.EVPRO(#REF!,B119,"HLEVEL")="4",G118+1,G118)</f>
        <v>#NAME?</v>
      </c>
      <c r="I119" s="16" t="e">
        <f>IF(_XLL.EVPRO(#REF!,#REF!,"HLEVEL")="5",IF(I118+1=3,1,I118+1),I118)</f>
        <v>#NAME?</v>
      </c>
      <c r="J119" s="16" t="e">
        <f>IF(_XLL.EVPRO(#REF!,B119,"HLEVEL")="5",IF(J118+1=3,1,J118+1),J118)</f>
        <v>#NAME?</v>
      </c>
    </row>
    <row r="120" spans="2:10" ht="15">
      <c r="B120" s="117" t="s">
        <v>270</v>
      </c>
      <c r="C120" s="125"/>
      <c r="D120" s="125"/>
      <c r="F120" s="16" t="e">
        <f>IF(_XLL.EVPRO(#REF!,#REF!,"HLEVEL")="4",F119+1,F119)</f>
        <v>#NAME?</v>
      </c>
      <c r="G120" s="16" t="e">
        <f>IF(_XLL.EVPRO(#REF!,B120,"HLEVEL")="4",G119+1,G119)</f>
        <v>#NAME?</v>
      </c>
      <c r="I120" s="16" t="e">
        <f>IF(_XLL.EVPRO(#REF!,#REF!,"HLEVEL")="5",IF(I119+1=3,1,I119+1),I119)</f>
        <v>#NAME?</v>
      </c>
      <c r="J120" s="16" t="e">
        <f>IF(_XLL.EVPRO(#REF!,B120,"HLEVEL")="5",IF(J119+1=3,1,J119+1),J119)</f>
        <v>#NAME?</v>
      </c>
    </row>
    <row r="121" spans="2:10" ht="15">
      <c r="B121" s="117" t="s">
        <v>271</v>
      </c>
      <c r="C121" s="125"/>
      <c r="D121" s="125"/>
      <c r="F121" s="16" t="e">
        <f>IF(_XLL.EVPRO(#REF!,#REF!,"HLEVEL")="4",F120+1,F120)</f>
        <v>#NAME?</v>
      </c>
      <c r="G121" s="16" t="e">
        <f>IF(_XLL.EVPRO(#REF!,B121,"HLEVEL")="4",G120+1,G120)</f>
        <v>#NAME?</v>
      </c>
      <c r="I121" s="16" t="e">
        <f>IF(_XLL.EVPRO(#REF!,#REF!,"HLEVEL")="5",IF(I120+1=3,1,I120+1),I120)</f>
        <v>#NAME?</v>
      </c>
      <c r="J121" s="16" t="e">
        <f>IF(_XLL.EVPRO(#REF!,B121,"HLEVEL")="5",IF(J120+1=3,1,J120+1),J120)</f>
        <v>#NAME?</v>
      </c>
    </row>
    <row r="122" spans="2:10" ht="15">
      <c r="B122" s="116" t="s">
        <v>187</v>
      </c>
      <c r="C122" s="125"/>
      <c r="D122" s="125">
        <v>4704750</v>
      </c>
      <c r="F122" s="16" t="e">
        <f>IF(_XLL.EVPRO(#REF!,#REF!,"HLEVEL")="4",F121+1,F121)</f>
        <v>#NAME?</v>
      </c>
      <c r="G122" s="16" t="e">
        <f>IF(_XLL.EVPRO(#REF!,B122,"HLEVEL")="4",G121+1,G121)</f>
        <v>#NAME?</v>
      </c>
      <c r="I122" s="16" t="e">
        <f>IF(_XLL.EVPRO(#REF!,#REF!,"HLEVEL")="5",IF(I121+1=3,1,I121+1),I121)</f>
        <v>#NAME?</v>
      </c>
      <c r="J122" s="16" t="e">
        <f>IF(_XLL.EVPRO(#REF!,B122,"HLEVEL")="5",IF(J121+1=3,1,J121+1),J121)</f>
        <v>#NAME?</v>
      </c>
    </row>
    <row r="123" spans="2:10" ht="15">
      <c r="B123" s="116" t="s">
        <v>188</v>
      </c>
      <c r="C123" s="125"/>
      <c r="D123" s="125"/>
      <c r="F123" s="16" t="e">
        <f>IF(_XLL.EVPRO(#REF!,#REF!,"HLEVEL")="4",F122+1,F122)</f>
        <v>#NAME?</v>
      </c>
      <c r="G123" s="16" t="e">
        <f>IF(_XLL.EVPRO(#REF!,B123,"HLEVEL")="4",G122+1,G122)</f>
        <v>#NAME?</v>
      </c>
      <c r="I123" s="16" t="e">
        <f>IF(_XLL.EVPRO(#REF!,#REF!,"HLEVEL")="5",IF(I122+1=3,1,I122+1),I122)</f>
        <v>#NAME?</v>
      </c>
      <c r="J123" s="16" t="e">
        <f>IF(_XLL.EVPRO(#REF!,B123,"HLEVEL")="5",IF(J122+1=3,1,J122+1),J122)</f>
        <v>#NAME?</v>
      </c>
    </row>
    <row r="124" spans="2:10" ht="15">
      <c r="B124" s="116" t="s">
        <v>273</v>
      </c>
      <c r="C124" s="125"/>
      <c r="D124" s="125"/>
      <c r="F124" s="16" t="e">
        <f>IF(_XLL.EVPRO(#REF!,#REF!,"HLEVEL")="4",F123+1,F123)</f>
        <v>#NAME?</v>
      </c>
      <c r="G124" s="16" t="e">
        <f>IF(_XLL.EVPRO(#REF!,B124,"HLEVEL")="4",G123+1,G123)</f>
        <v>#NAME?</v>
      </c>
      <c r="I124" s="16" t="e">
        <f>IF(_XLL.EVPRO(#REF!,#REF!,"HLEVEL")="5",IF(I123+1=3,1,I123+1),I123)</f>
        <v>#NAME?</v>
      </c>
      <c r="J124" s="16" t="e">
        <f>IF(_XLL.EVPRO(#REF!,B124,"HLEVEL")="5",IF(J123+1=3,1,J123+1),J123)</f>
        <v>#NAME?</v>
      </c>
    </row>
    <row r="125" spans="2:10" ht="15">
      <c r="B125" s="116" t="s">
        <v>189</v>
      </c>
      <c r="C125" s="125"/>
      <c r="D125" s="125">
        <v>4586538</v>
      </c>
      <c r="F125" s="16" t="e">
        <f>IF(_XLL.EVPRO(#REF!,#REF!,"HLEVEL")="4",F124+1,F124)</f>
        <v>#NAME?</v>
      </c>
      <c r="G125" s="16" t="e">
        <f>IF(_XLL.EVPRO(#REF!,B125,"HLEVEL")="4",G124+1,G124)</f>
        <v>#NAME?</v>
      </c>
      <c r="I125" s="16" t="e">
        <f>IF(_XLL.EVPRO(#REF!,#REF!,"HLEVEL")="5",IF(I124+1=3,1,I124+1),I124)</f>
        <v>#NAME?</v>
      </c>
      <c r="J125" s="16" t="e">
        <f>IF(_XLL.EVPRO(#REF!,B125,"HLEVEL")="5",IF(J124+1=3,1,J124+1),J124)</f>
        <v>#NAME?</v>
      </c>
    </row>
    <row r="126" spans="2:10" ht="15">
      <c r="B126" s="116" t="s">
        <v>190</v>
      </c>
      <c r="C126" s="125"/>
      <c r="D126" s="125"/>
      <c r="F126" s="16" t="e">
        <f>IF(_XLL.EVPRO(#REF!,#REF!,"HLEVEL")="4",F125+1,F125)</f>
        <v>#NAME?</v>
      </c>
      <c r="G126" s="16" t="e">
        <f>IF(_XLL.EVPRO(#REF!,B126,"HLEVEL")="4",G125+1,G125)</f>
        <v>#NAME?</v>
      </c>
      <c r="I126" s="16" t="e">
        <f>IF(_XLL.EVPRO(#REF!,#REF!,"HLEVEL")="5",IF(I125+1=3,1,I125+1),I125)</f>
        <v>#NAME?</v>
      </c>
      <c r="J126" s="16" t="e">
        <f>IF(_XLL.EVPRO(#REF!,B126,"HLEVEL")="5",IF(J125+1=3,1,J125+1),J125)</f>
        <v>#NAME?</v>
      </c>
    </row>
    <row r="127" spans="2:10" ht="15">
      <c r="B127" s="116" t="s">
        <v>191</v>
      </c>
      <c r="C127" s="125"/>
      <c r="D127" s="125"/>
      <c r="F127" s="16" t="e">
        <f>IF(_XLL.EVPRO(#REF!,#REF!,"HLEVEL")="4",F126+1,F126)</f>
        <v>#NAME?</v>
      </c>
      <c r="G127" s="16" t="e">
        <f>IF(_XLL.EVPRO(#REF!,B127,"HLEVEL")="4",G126+1,G126)</f>
        <v>#NAME?</v>
      </c>
      <c r="I127" s="16" t="e">
        <f>IF(_XLL.EVPRO(#REF!,#REF!,"HLEVEL")="5",IF(I126+1=3,1,I126+1),I126)</f>
        <v>#NAME?</v>
      </c>
      <c r="J127" s="16" t="e">
        <f>IF(_XLL.EVPRO(#REF!,B127,"HLEVEL")="5",IF(J126+1=3,1,J126+1),J126)</f>
        <v>#NAME?</v>
      </c>
    </row>
    <row r="128" spans="2:10" ht="15">
      <c r="B128" s="116" t="s">
        <v>192</v>
      </c>
      <c r="C128" s="125"/>
      <c r="D128" s="125"/>
      <c r="F128" s="16" t="e">
        <f>IF(_XLL.EVPRO(#REF!,#REF!,"HLEVEL")="4",F127+1,F127)</f>
        <v>#NAME?</v>
      </c>
      <c r="G128" s="16" t="e">
        <f>IF(_XLL.EVPRO(#REF!,B128,"HLEVEL")="4",G127+1,G127)</f>
        <v>#NAME?</v>
      </c>
      <c r="I128" s="16" t="e">
        <f>IF(_XLL.EVPRO(#REF!,#REF!,"HLEVEL")="5",IF(I127+1=3,1,I127+1),I127)</f>
        <v>#NAME?</v>
      </c>
      <c r="J128" s="16" t="e">
        <f>IF(_XLL.EVPRO(#REF!,B128,"HLEVEL")="5",IF(J127+1=3,1,J127+1),J127)</f>
        <v>#NAME?</v>
      </c>
    </row>
    <row r="129" spans="2:10" ht="15">
      <c r="B129" s="116" t="s">
        <v>193</v>
      </c>
      <c r="C129" s="125"/>
      <c r="D129" s="125"/>
      <c r="F129" s="16" t="e">
        <f>IF(_XLL.EVPRO(#REF!,#REF!,"HLEVEL")="4",F128+1,F128)</f>
        <v>#NAME?</v>
      </c>
      <c r="G129" s="16" t="e">
        <f>IF(_XLL.EVPRO(#REF!,B129,"HLEVEL")="4",G128+1,G128)</f>
        <v>#NAME?</v>
      </c>
      <c r="I129" s="16" t="e">
        <f>IF(_XLL.EVPRO(#REF!,#REF!,"HLEVEL")="5",IF(I128+1=3,1,I128+1),I128)</f>
        <v>#NAME?</v>
      </c>
      <c r="J129" s="16" t="e">
        <f>IF(_XLL.EVPRO(#REF!,B129,"HLEVEL")="5",IF(J128+1=3,1,J128+1),J128)</f>
        <v>#NAME?</v>
      </c>
    </row>
    <row r="130" spans="2:10" ht="15">
      <c r="B130" s="116" t="s">
        <v>247</v>
      </c>
      <c r="C130" s="125"/>
      <c r="D130" s="125">
        <v>813</v>
      </c>
      <c r="F130" s="16" t="e">
        <f>IF(_XLL.EVPRO(#REF!,#REF!,"HLEVEL")="4",F129+1,F129)</f>
        <v>#NAME?</v>
      </c>
      <c r="G130" s="16" t="e">
        <f>IF(_XLL.EVPRO(#REF!,B130,"HLEVEL")="4",G129+1,G129)</f>
        <v>#NAME?</v>
      </c>
      <c r="I130" s="16" t="e">
        <f>IF(_XLL.EVPRO(#REF!,#REF!,"HLEVEL")="5",IF(I129+1=3,1,I129+1),I129)</f>
        <v>#NAME?</v>
      </c>
      <c r="J130" s="16" t="e">
        <f>IF(_XLL.EVPRO(#REF!,B130,"HLEVEL")="5",IF(J129+1=3,1,J129+1),J129)</f>
        <v>#NAME?</v>
      </c>
    </row>
    <row r="131" spans="2:10" ht="15">
      <c r="B131" s="46" t="s">
        <v>274</v>
      </c>
      <c r="C131" s="22">
        <f>SUM(C132:C141)+C144</f>
        <v>-45728</v>
      </c>
      <c r="D131" s="22">
        <f>SUM(D132:D141)+D144</f>
        <v>-4447954</v>
      </c>
      <c r="F131" s="22">
        <v>3</v>
      </c>
      <c r="G131" s="22">
        <v>0</v>
      </c>
      <c r="I131" s="22">
        <v>2</v>
      </c>
      <c r="J131" s="22">
        <v>0</v>
      </c>
    </row>
    <row r="132" spans="2:10" ht="15">
      <c r="B132" s="116" t="s">
        <v>275</v>
      </c>
      <c r="C132" s="125"/>
      <c r="D132" s="125"/>
      <c r="F132" s="16" t="e">
        <f>IF(_XLL.EVPRO(#REF!,#REF!,"HLEVEL")="4",F131+1,F131)</f>
        <v>#NAME?</v>
      </c>
      <c r="G132" s="16" t="e">
        <f>IF(_XLL.EVPRO(#REF!,B132,"HLEVEL")="4",G131+1,G131)</f>
        <v>#NAME?</v>
      </c>
      <c r="I132" s="16" t="e">
        <f>IF(_XLL.EVPRO(#REF!,#REF!,"HLEVEL")="5",IF(I131+1=3,1,I131+1),I131)</f>
        <v>#NAME?</v>
      </c>
      <c r="J132" s="16" t="e">
        <f>IF(_XLL.EVPRO(#REF!,B132,"HLEVEL")="5",IF(J131+1=3,1,J131+1),J131)</f>
        <v>#NAME?</v>
      </c>
    </row>
    <row r="133" spans="2:10" ht="15">
      <c r="B133" s="116" t="s">
        <v>219</v>
      </c>
      <c r="C133" s="125"/>
      <c r="D133" s="125">
        <v>-3723818</v>
      </c>
      <c r="F133" s="16" t="e">
        <f>IF(_XLL.EVPRO(#REF!,#REF!,"HLEVEL")="4",F132+1,F132)</f>
        <v>#NAME?</v>
      </c>
      <c r="G133" s="16" t="e">
        <f>IF(_XLL.EVPRO(#REF!,B133,"HLEVEL")="4",G132+1,G132)</f>
        <v>#NAME?</v>
      </c>
      <c r="I133" s="16" t="e">
        <f>IF(_XLL.EVPRO(#REF!,#REF!,"HLEVEL")="5",IF(I132+1=3,1,I132+1),I132)</f>
        <v>#NAME?</v>
      </c>
      <c r="J133" s="16" t="e">
        <f>IF(_XLL.EVPRO(#REF!,B133,"HLEVEL")="5",IF(J132+1=3,1,J132+1),J132)</f>
        <v>#NAME?</v>
      </c>
    </row>
    <row r="134" spans="2:10" ht="15">
      <c r="B134" s="116" t="s">
        <v>220</v>
      </c>
      <c r="C134" s="125"/>
      <c r="D134" s="125">
        <v>-60938</v>
      </c>
      <c r="F134" s="16" t="e">
        <f>IF(_XLL.EVPRO(#REF!,#REF!,"HLEVEL")="4",F133+1,F133)</f>
        <v>#NAME?</v>
      </c>
      <c r="G134" s="16" t="e">
        <f>IF(_XLL.EVPRO(#REF!,B134,"HLEVEL")="4",G133+1,G133)</f>
        <v>#NAME?</v>
      </c>
      <c r="I134" s="16" t="e">
        <f>IF(_XLL.EVPRO(#REF!,#REF!,"HLEVEL")="5",IF(I133+1=3,1,I133+1),I133)</f>
        <v>#NAME?</v>
      </c>
      <c r="J134" s="16" t="e">
        <f>IF(_XLL.EVPRO(#REF!,B134,"HLEVEL")="5",IF(J133+1=3,1,J133+1),J133)</f>
        <v>#NAME?</v>
      </c>
    </row>
    <row r="135" spans="2:10" ht="15">
      <c r="B135" s="116" t="s">
        <v>225</v>
      </c>
      <c r="C135" s="125"/>
      <c r="D135" s="125"/>
      <c r="F135" s="16" t="e">
        <f>IF(_XLL.EVPRO(#REF!,#REF!,"HLEVEL")="4",F134+1,F134)</f>
        <v>#NAME?</v>
      </c>
      <c r="G135" s="16" t="e">
        <f>IF(_XLL.EVPRO(#REF!,B135,"HLEVEL")="4",G134+1,G134)</f>
        <v>#NAME?</v>
      </c>
      <c r="I135" s="16" t="e">
        <f>IF(_XLL.EVPRO(#REF!,#REF!,"HLEVEL")="5",IF(I134+1=3,1,I134+1),I134)</f>
        <v>#NAME?</v>
      </c>
      <c r="J135" s="16" t="e">
        <f>IF(_XLL.EVPRO(#REF!,B135,"HLEVEL")="5",IF(J134+1=3,1,J134+1),J134)</f>
        <v>#NAME?</v>
      </c>
    </row>
    <row r="136" spans="2:10" ht="15">
      <c r="B136" s="116" t="s">
        <v>276</v>
      </c>
      <c r="C136" s="125">
        <v>-32058</v>
      </c>
      <c r="D136" s="125">
        <v>-632057</v>
      </c>
      <c r="F136" s="16" t="e">
        <f>IF(_XLL.EVPRO(#REF!,#REF!,"HLEVEL")="4",F135+1,F135)</f>
        <v>#NAME?</v>
      </c>
      <c r="G136" s="16" t="e">
        <f>IF(_XLL.EVPRO(#REF!,B136,"HLEVEL")="4",G135+1,G135)</f>
        <v>#NAME?</v>
      </c>
      <c r="I136" s="16" t="e">
        <f>IF(_XLL.EVPRO(#REF!,#REF!,"HLEVEL")="5",IF(I135+1=3,1,I135+1),I135)</f>
        <v>#NAME?</v>
      </c>
      <c r="J136" s="16" t="e">
        <f>IF(_XLL.EVPRO(#REF!,B136,"HLEVEL")="5",IF(J135+1=3,1,J135+1),J135)</f>
        <v>#NAME?</v>
      </c>
    </row>
    <row r="137" spans="2:10" ht="15">
      <c r="B137" s="116" t="s">
        <v>221</v>
      </c>
      <c r="C137" s="125"/>
      <c r="D137" s="125"/>
      <c r="F137" s="16" t="e">
        <f>IF(_XLL.EVPRO(#REF!,#REF!,"HLEVEL")="4",F136+1,F136)</f>
        <v>#NAME?</v>
      </c>
      <c r="G137" s="16" t="e">
        <f>IF(_XLL.EVPRO(#REF!,B137,"HLEVEL")="4",G136+1,G136)</f>
        <v>#NAME?</v>
      </c>
      <c r="I137" s="16" t="e">
        <f>IF(_XLL.EVPRO(#REF!,#REF!,"HLEVEL")="5",IF(I136+1=3,1,I136+1),I136)</f>
        <v>#NAME?</v>
      </c>
      <c r="J137" s="16" t="e">
        <f>IF(_XLL.EVPRO(#REF!,B137,"HLEVEL")="5",IF(J136+1=3,1,J136+1),J136)</f>
        <v>#NAME?</v>
      </c>
    </row>
    <row r="138" spans="2:10" ht="15">
      <c r="B138" s="116" t="s">
        <v>222</v>
      </c>
      <c r="C138" s="125"/>
      <c r="D138" s="125"/>
      <c r="F138" s="16" t="e">
        <f>IF(_XLL.EVPRO(#REF!,#REF!,"HLEVEL")="4",F137+1,F137)</f>
        <v>#NAME?</v>
      </c>
      <c r="G138" s="16" t="e">
        <f>IF(_XLL.EVPRO(#REF!,B138,"HLEVEL")="4",G137+1,G137)</f>
        <v>#NAME?</v>
      </c>
      <c r="I138" s="16" t="e">
        <f>IF(_XLL.EVPRO(#REF!,#REF!,"HLEVEL")="5",IF(I137+1=3,1,I137+1),I137)</f>
        <v>#NAME?</v>
      </c>
      <c r="J138" s="16" t="e">
        <f>IF(_XLL.EVPRO(#REF!,B138,"HLEVEL")="5",IF(J137+1=3,1,J137+1),J137)</f>
        <v>#NAME?</v>
      </c>
    </row>
    <row r="139" spans="2:10" ht="15">
      <c r="B139" s="116" t="s">
        <v>223</v>
      </c>
      <c r="C139" s="125"/>
      <c r="D139" s="125"/>
      <c r="F139" s="16" t="e">
        <f>IF(_XLL.EVPRO(#REF!,#REF!,"HLEVEL")="4",F138+1,F138)</f>
        <v>#NAME?</v>
      </c>
      <c r="G139" s="16" t="e">
        <f>IF(_XLL.EVPRO(#REF!,B139,"HLEVEL")="4",G138+1,G138)</f>
        <v>#NAME?</v>
      </c>
      <c r="I139" s="16" t="e">
        <f>IF(_XLL.EVPRO(#REF!,#REF!,"HLEVEL")="5",IF(I138+1=3,1,I138+1),I138)</f>
        <v>#NAME?</v>
      </c>
      <c r="J139" s="16" t="e">
        <f>IF(_XLL.EVPRO(#REF!,B139,"HLEVEL")="5",IF(J138+1=3,1,J138+1),J138)</f>
        <v>#NAME?</v>
      </c>
    </row>
    <row r="140" spans="2:10" ht="15">
      <c r="B140" s="116" t="s">
        <v>224</v>
      </c>
      <c r="C140" s="125"/>
      <c r="D140" s="125"/>
      <c r="F140" s="16" t="e">
        <f>IF(_XLL.EVPRO(#REF!,#REF!,"HLEVEL")="4",F139+1,F139)</f>
        <v>#NAME?</v>
      </c>
      <c r="G140" s="16" t="e">
        <f>IF(_XLL.EVPRO(#REF!,B140,"HLEVEL")="4",G139+1,G139)</f>
        <v>#NAME?</v>
      </c>
      <c r="I140" s="16" t="e">
        <f>IF(_XLL.EVPRO(#REF!,#REF!,"HLEVEL")="5",IF(I139+1=3,1,I139+1),I139)</f>
        <v>#NAME?</v>
      </c>
      <c r="J140" s="16" t="e">
        <f>IF(_XLL.EVPRO(#REF!,B140,"HLEVEL")="5",IF(J139+1=3,1,J139+1),J139)</f>
        <v>#NAME?</v>
      </c>
    </row>
    <row r="141" spans="2:10" ht="15">
      <c r="B141" s="47" t="s">
        <v>277</v>
      </c>
      <c r="C141" s="22">
        <f>SUM(C142:C143)</f>
        <v>0</v>
      </c>
      <c r="D141" s="22">
        <f>SUM(D142:D143)</f>
        <v>-31141</v>
      </c>
      <c r="F141" s="22">
        <v>3</v>
      </c>
      <c r="G141" s="22">
        <v>0</v>
      </c>
      <c r="I141" s="22">
        <v>2</v>
      </c>
      <c r="J141" s="22">
        <v>0</v>
      </c>
    </row>
    <row r="142" spans="2:10" ht="15">
      <c r="B142" s="117" t="s">
        <v>278</v>
      </c>
      <c r="C142" s="125"/>
      <c r="D142" s="125"/>
      <c r="F142" s="16" t="e">
        <f>IF(_XLL.EVPRO(#REF!,#REF!,"HLEVEL")="4",F141+1,F141)</f>
        <v>#NAME?</v>
      </c>
      <c r="G142" s="16" t="e">
        <f>IF(_XLL.EVPRO(#REF!,B142,"HLEVEL")="4",G141+1,G141)</f>
        <v>#NAME?</v>
      </c>
      <c r="I142" s="16" t="e">
        <f>IF(_XLL.EVPRO(#REF!,#REF!,"HLEVEL")="5",IF(I141+1=3,1,I141+1),I141)</f>
        <v>#NAME?</v>
      </c>
      <c r="J142" s="16" t="e">
        <f>IF(_XLL.EVPRO(#REF!,B142,"HLEVEL")="5",IF(J141+1=3,1,J141+1),J141)</f>
        <v>#NAME?</v>
      </c>
    </row>
    <row r="143" spans="2:10" ht="15">
      <c r="B143" s="117" t="s">
        <v>279</v>
      </c>
      <c r="C143" s="125"/>
      <c r="D143" s="125">
        <v>-31141</v>
      </c>
      <c r="F143" s="16" t="e">
        <f>IF(_XLL.EVPRO(#REF!,#REF!,"HLEVEL")="4",F142+1,F142)</f>
        <v>#NAME?</v>
      </c>
      <c r="G143" s="16" t="e">
        <f>IF(_XLL.EVPRO(#REF!,B143,"HLEVEL")="4",G142+1,G142)</f>
        <v>#NAME?</v>
      </c>
      <c r="I143" s="16" t="e">
        <f>IF(_XLL.EVPRO(#REF!,#REF!,"HLEVEL")="5",IF(I142+1=3,1,I142+1),I142)</f>
        <v>#NAME?</v>
      </c>
      <c r="J143" s="16" t="e">
        <f>IF(_XLL.EVPRO(#REF!,B143,"HLEVEL")="5",IF(J142+1=3,1,J142+1),J142)</f>
        <v>#NAME?</v>
      </c>
    </row>
    <row r="144" spans="2:10" ht="15">
      <c r="B144" s="47" t="s">
        <v>263</v>
      </c>
      <c r="C144" s="22">
        <f>SUM(C145:C147)</f>
        <v>-13670</v>
      </c>
      <c r="D144" s="22">
        <f>SUM(D145:D147)</f>
        <v>0</v>
      </c>
      <c r="F144" s="22">
        <v>3</v>
      </c>
      <c r="G144" s="22">
        <v>0</v>
      </c>
      <c r="I144" s="22">
        <v>2</v>
      </c>
      <c r="J144" s="22">
        <v>0</v>
      </c>
    </row>
    <row r="145" spans="2:10" ht="15">
      <c r="B145" s="117" t="s">
        <v>280</v>
      </c>
      <c r="C145" s="125"/>
      <c r="D145" s="125"/>
      <c r="F145" s="16" t="e">
        <f>IF(_XLL.EVPRO(#REF!,#REF!,"HLEVEL")="4",F144+1,F144)</f>
        <v>#NAME?</v>
      </c>
      <c r="G145" s="16" t="e">
        <f>IF(_XLL.EVPRO(#REF!,B145,"HLEVEL")="4",G144+1,G144)</f>
        <v>#NAME?</v>
      </c>
      <c r="I145" s="16" t="e">
        <f>IF(_XLL.EVPRO(#REF!,#REF!,"HLEVEL")="5",IF(I144+1=3,1,I144+1),I144)</f>
        <v>#NAME?</v>
      </c>
      <c r="J145" s="16" t="e">
        <f>IF(_XLL.EVPRO(#REF!,B145,"HLEVEL")="5",IF(J144+1=3,1,J144+1),J144)</f>
        <v>#NAME?</v>
      </c>
    </row>
    <row r="146" spans="2:10" ht="15">
      <c r="B146" s="117" t="s">
        <v>281</v>
      </c>
      <c r="C146" s="125"/>
      <c r="D146" s="125"/>
      <c r="F146" s="16" t="e">
        <f>IF(_XLL.EVPRO(#REF!,#REF!,"HLEVEL")="4",F145+1,F145)</f>
        <v>#NAME?</v>
      </c>
      <c r="G146" s="16" t="e">
        <f>IF(_XLL.EVPRO(#REF!,B146,"HLEVEL")="4",G145+1,G145)</f>
        <v>#NAME?</v>
      </c>
      <c r="I146" s="16" t="e">
        <f>IF(_XLL.EVPRO(#REF!,#REF!,"HLEVEL")="5",IF(I145+1=3,1,I145+1),I145)</f>
        <v>#NAME?</v>
      </c>
      <c r="J146" s="16" t="e">
        <f>IF(_XLL.EVPRO(#REF!,B146,"HLEVEL")="5",IF(J145+1=3,1,J145+1),J145)</f>
        <v>#NAME?</v>
      </c>
    </row>
    <row r="147" spans="2:10" ht="15">
      <c r="B147" s="116" t="s">
        <v>263</v>
      </c>
      <c r="C147" s="125">
        <v>-13670</v>
      </c>
      <c r="D147" s="125"/>
      <c r="F147" s="16" t="e">
        <f>IF(_XLL.EVPRO(#REF!,#REF!,"HLEVEL")="4",F146+1,F146)</f>
        <v>#NAME?</v>
      </c>
      <c r="G147" s="16" t="e">
        <f>IF(_XLL.EVPRO(#REF!,B147,"HLEVEL")="4",G146+1,G146)</f>
        <v>#NAME?</v>
      </c>
      <c r="I147" s="16" t="e">
        <f>IF(_XLL.EVPRO(#REF!,#REF!,"HLEVEL")="5",IF(I146+1=3,1,I146+1),I146)</f>
        <v>#NAME?</v>
      </c>
      <c r="J147" s="16" t="e">
        <f>IF(_XLL.EVPRO(#REF!,B147,"HLEVEL")="5",IF(J146+1=3,1,J146+1),J146)</f>
        <v>#NAME?</v>
      </c>
    </row>
    <row r="148" spans="2:10" ht="15">
      <c r="B148" s="118" t="s">
        <v>282</v>
      </c>
      <c r="C148" s="125"/>
      <c r="D148" s="125"/>
      <c r="F148" s="16" t="e">
        <f>IF(_XLL.EVPRO(#REF!,#REF!,"HLEVEL")="4",F147+1,F147)</f>
        <v>#NAME?</v>
      </c>
      <c r="G148" s="16" t="e">
        <f>IF(_XLL.EVPRO(#REF!,B148,"HLEVEL")="4",G147+1,G147)</f>
        <v>#NAME?</v>
      </c>
      <c r="I148" s="16" t="e">
        <f>IF(_XLL.EVPRO(#REF!,#REF!,"HLEVEL")="5",IF(I147+1=3,1,I147+1),I147)</f>
        <v>#NAME?</v>
      </c>
      <c r="J148" s="16" t="e">
        <f>IF(_XLL.EVPRO(#REF!,B148,"HLEVEL")="5",IF(J147+1=3,1,J147+1),J147)</f>
        <v>#NAME?</v>
      </c>
    </row>
    <row r="149" spans="2:10" ht="15" hidden="1">
      <c r="B149" s="121"/>
      <c r="C149" s="129" t="s">
        <v>16</v>
      </c>
      <c r="D149" s="129" t="s">
        <v>16</v>
      </c>
      <c r="F149" s="39"/>
      <c r="G149" s="39"/>
      <c r="I149" s="39"/>
      <c r="J149" s="39"/>
    </row>
    <row r="150" spans="2:10" ht="15" hidden="1">
      <c r="B150" s="121"/>
      <c r="C150" s="129" t="s">
        <v>93</v>
      </c>
      <c r="D150" s="129" t="s">
        <v>116</v>
      </c>
      <c r="F150" s="39"/>
      <c r="G150" s="39"/>
      <c r="I150" s="39"/>
      <c r="J150" s="39"/>
    </row>
    <row r="151" spans="2:10" ht="15">
      <c r="B151" s="49" t="s">
        <v>284</v>
      </c>
      <c r="C151" s="125">
        <v>10758902</v>
      </c>
      <c r="D151" s="125">
        <v>10114635</v>
      </c>
      <c r="F151" s="48"/>
      <c r="G151" s="48"/>
      <c r="I151" s="48"/>
      <c r="J151" s="48"/>
    </row>
    <row r="152" spans="2:10" ht="15">
      <c r="B152" s="49" t="s">
        <v>285</v>
      </c>
      <c r="C152" s="125">
        <v>15178149</v>
      </c>
      <c r="D152" s="125">
        <v>15139070</v>
      </c>
      <c r="F152" s="48"/>
      <c r="G152" s="48"/>
      <c r="I152" s="48"/>
      <c r="J152" s="48"/>
    </row>
    <row r="153" spans="6:10" ht="15">
      <c r="F153" s="51"/>
      <c r="G153" s="51"/>
      <c r="I153" s="51"/>
      <c r="J153" s="51"/>
    </row>
    <row r="155" spans="2:4" ht="25.5" customHeight="1">
      <c r="B155" s="123" t="s">
        <v>454</v>
      </c>
      <c r="C155" s="124"/>
      <c r="D155" s="107"/>
    </row>
    <row r="156" spans="2:4" ht="33.75" customHeight="1">
      <c r="B156" s="123" t="s">
        <v>451</v>
      </c>
      <c r="C156" s="124"/>
      <c r="D156" s="107"/>
    </row>
    <row r="159" spans="2:4" ht="15">
      <c r="B159" s="50" t="s">
        <v>283</v>
      </c>
      <c r="C159" s="89">
        <f>C11+C151-C152</f>
        <v>0</v>
      </c>
      <c r="D159" s="89">
        <f>D11+D151-D152</f>
        <v>0</v>
      </c>
    </row>
  </sheetData>
  <sheetProtection/>
  <printOptions/>
  <pageMargins left="0.79" right="0.27" top="0.67" bottom="0.2755905511811024" header="0.1968503937007874" footer="0.15748031496062992"/>
  <pageSetup horizontalDpi="1200" verticalDpi="1200" orientation="portrait" paperSize="9" scale="58" r:id="rId1"/>
  <rowBreaks count="2" manualBreakCount="2">
    <brk id="72" max="3" man="1"/>
    <brk id="158" max="3" man="1"/>
  </rowBreaks>
  <colBreaks count="1" manualBreakCount="1">
    <brk id="4" max="262" man="1"/>
  </colBreaks>
  <ignoredErrors>
    <ignoredError sqref="C24 C42 C74 C92 C1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86"/>
  <sheetViews>
    <sheetView tabSelected="1" zoomScale="90" zoomScaleNormal="90" zoomScaleSheetLayoutView="80" zoomScalePageLayoutView="0" workbookViewId="0" topLeftCell="L168">
      <selection activeCell="L284" sqref="L284"/>
    </sheetView>
  </sheetViews>
  <sheetFormatPr defaultColWidth="9.140625" defaultRowHeight="15" outlineLevelRow="1" outlineLevelCol="1"/>
  <cols>
    <col min="1" max="1" width="26.57421875" style="5" hidden="1" customWidth="1" outlineLevel="1"/>
    <col min="2" max="7" width="18.8515625" style="5" hidden="1" customWidth="1" outlineLevel="1"/>
    <col min="8" max="8" width="9.57421875" style="56" hidden="1" customWidth="1" outlineLevel="1"/>
    <col min="9" max="9" width="14.28125" style="5" hidden="1" customWidth="1" outlineLevel="1"/>
    <col min="10" max="10" width="14.57421875" style="5" hidden="1" customWidth="1" outlineLevel="1"/>
    <col min="11" max="11" width="16.421875" style="5" hidden="1" customWidth="1" outlineLevel="1"/>
    <col min="12" max="12" width="61.00390625" style="5" customWidth="1" collapsed="1"/>
    <col min="13" max="13" width="14.7109375" style="5" customWidth="1"/>
    <col min="14" max="14" width="12.140625" style="5" customWidth="1"/>
    <col min="15" max="15" width="9.28125" style="5" customWidth="1"/>
    <col min="16" max="16" width="15.8515625" style="5" customWidth="1"/>
    <col min="17" max="17" width="17.140625" style="5" customWidth="1"/>
    <col min="18" max="18" width="11.57421875" style="5" customWidth="1"/>
    <col min="19" max="19" width="13.28125" style="5" customWidth="1"/>
    <col min="20" max="20" width="8.8515625" style="5" customWidth="1"/>
    <col min="21" max="21" width="12.140625" style="5" customWidth="1"/>
    <col min="22" max="22" width="11.421875" style="5" customWidth="1"/>
    <col min="23" max="23" width="20.7109375" style="5" customWidth="1"/>
    <col min="24" max="24" width="14.7109375" style="5" customWidth="1"/>
    <col min="25" max="25" width="15.8515625" style="5" customWidth="1"/>
    <col min="26" max="26" width="15.7109375" style="5" customWidth="1"/>
    <col min="27" max="28" width="20.7109375" style="90" customWidth="1"/>
    <col min="29" max="250" width="20.7109375" style="5" customWidth="1"/>
    <col min="251" max="16384" width="9.140625" style="5" customWidth="1"/>
  </cols>
  <sheetData>
    <row r="1" spans="1:6" ht="15" hidden="1" outlineLevel="1">
      <c r="A1" s="52" t="e">
        <f>_XLL.EVDRE($N$2,A4:B11,A15:E21)</f>
        <v>#NAME?</v>
      </c>
      <c r="B1" s="53" t="s">
        <v>0</v>
      </c>
      <c r="C1" s="54"/>
      <c r="D1" s="54"/>
      <c r="E1" s="54"/>
      <c r="F1" s="55"/>
    </row>
    <row r="2" spans="1:15" ht="15" hidden="1" outlineLevel="1">
      <c r="A2" s="5" t="e">
        <f>A1</f>
        <v>#NAME?</v>
      </c>
      <c r="M2" s="1" t="s">
        <v>1</v>
      </c>
      <c r="N2" s="58" t="s">
        <v>2</v>
      </c>
      <c r="O2" s="1"/>
    </row>
    <row r="3" spans="1:14" ht="15" hidden="1" outlineLevel="1">
      <c r="A3" s="59" t="s">
        <v>4</v>
      </c>
      <c r="B3" s="60" t="s">
        <v>5</v>
      </c>
      <c r="M3" s="1" t="s">
        <v>39</v>
      </c>
      <c r="N3" s="2" t="e">
        <f>_XLL.EVCVW($N$2,M3)</f>
        <v>#NAME?</v>
      </c>
    </row>
    <row r="4" spans="1:14" ht="15" hidden="1" outlineLevel="1">
      <c r="A4" s="7" t="s">
        <v>8</v>
      </c>
      <c r="B4" s="8" t="e">
        <f>_XLL.EVRNG(N3:N15)</f>
        <v>#NAME?</v>
      </c>
      <c r="C4" s="61" t="s">
        <v>128</v>
      </c>
      <c r="M4" s="1" t="s">
        <v>3</v>
      </c>
      <c r="N4" s="2" t="e">
        <f>_XLL.EVCVW($N$2,M4)</f>
        <v>#NAME?</v>
      </c>
    </row>
    <row r="5" spans="1:14" ht="15" hidden="1" outlineLevel="1">
      <c r="A5" s="7" t="s">
        <v>10</v>
      </c>
      <c r="B5" s="8" t="e">
        <f>_XLL.EVRNG(M172:W173,Y172:Z173)</f>
        <v>#NAME?</v>
      </c>
      <c r="C5" s="61" t="s">
        <v>128</v>
      </c>
      <c r="M5" s="1" t="s">
        <v>6</v>
      </c>
      <c r="N5" s="2" t="e">
        <f>_XLL.EVCVW($N$2,M5)</f>
        <v>#NAME?</v>
      </c>
    </row>
    <row r="6" spans="1:14" ht="15" hidden="1" outlineLevel="1">
      <c r="A6" s="7" t="s">
        <v>12</v>
      </c>
      <c r="B6" s="8" t="e">
        <f>_XLL.EVRNG(J175:K176,J177:K178,J179:K180,J181:K181,J182:K182,J183:K183,J184:K184,J185:K185,J186:K189,J190:K191,J192:K199,J200:K201,J202:K203,J204:K205,J206:K206,J207:K208,J209:K212,J213:K214,J215:K219,J220:K221)</f>
        <v>#NAME?</v>
      </c>
      <c r="C6" s="61" t="s">
        <v>128</v>
      </c>
      <c r="M6" s="1" t="s">
        <v>9</v>
      </c>
      <c r="N6" s="2" t="e">
        <f>_XLL.EVCVW($N$2,M6)</f>
        <v>#NAME?</v>
      </c>
    </row>
    <row r="7" spans="1:14" ht="15" hidden="1" outlineLevel="1">
      <c r="A7" s="7" t="s">
        <v>14</v>
      </c>
      <c r="B7" s="8"/>
      <c r="M7" s="1" t="s">
        <v>11</v>
      </c>
      <c r="N7" s="2" t="e">
        <f>_XLL.EVCVW($N$2,M7)</f>
        <v>#NAME?</v>
      </c>
    </row>
    <row r="8" spans="1:14" ht="15" hidden="1" outlineLevel="1">
      <c r="A8" s="7" t="s">
        <v>17</v>
      </c>
      <c r="B8" s="8"/>
      <c r="M8" s="1" t="s">
        <v>13</v>
      </c>
      <c r="N8" s="2" t="e">
        <f>_XLL.EVCVW($N$2,M8)</f>
        <v>#NAME?</v>
      </c>
    </row>
    <row r="9" spans="1:14" ht="15" hidden="1" outlineLevel="1">
      <c r="A9" s="7" t="s">
        <v>21</v>
      </c>
      <c r="B9" s="8" t="e">
        <f>_XLL.EVRNG($A$64:$F$93)</f>
        <v>#NAME?</v>
      </c>
      <c r="M9" s="1"/>
      <c r="N9" s="2"/>
    </row>
    <row r="10" spans="1:14" ht="15" hidden="1" outlineLevel="1">
      <c r="A10" s="7" t="s">
        <v>23</v>
      </c>
      <c r="B10" s="8" t="e">
        <f>_XLL.EVRNG($A$44:$B$60)</f>
        <v>#NAME?</v>
      </c>
      <c r="M10" s="1" t="s">
        <v>15</v>
      </c>
      <c r="N10" s="2" t="e">
        <f>_XLL.EVCVW($N$2,M10)</f>
        <v>#NAME?</v>
      </c>
    </row>
    <row r="11" spans="1:14" ht="15" hidden="1" outlineLevel="1">
      <c r="A11" s="7" t="s">
        <v>25</v>
      </c>
      <c r="B11" s="8"/>
      <c r="M11" s="1" t="s">
        <v>18</v>
      </c>
      <c r="N11" s="2" t="e">
        <f>_XLL.EVCVW($N$2,M11)</f>
        <v>#NAME?</v>
      </c>
    </row>
    <row r="12" spans="13:14" ht="15" hidden="1" outlineLevel="1">
      <c r="M12" s="1" t="s">
        <v>38</v>
      </c>
      <c r="N12" s="2" t="e">
        <f>_XLL.EVCVW($N$2,M12)</f>
        <v>#NAME?</v>
      </c>
    </row>
    <row r="13" spans="2:14" ht="15" hidden="1" outlineLevel="1">
      <c r="B13" s="57"/>
      <c r="C13" s="62"/>
      <c r="M13" s="1" t="s">
        <v>24</v>
      </c>
      <c r="N13" s="2" t="e">
        <f>_XLL.EVCVW($N$2,M13)</f>
        <v>#NAME?</v>
      </c>
    </row>
    <row r="14" spans="1:15" ht="15" hidden="1" outlineLevel="1">
      <c r="A14" s="63" t="s">
        <v>29</v>
      </c>
      <c r="B14" s="64" t="s">
        <v>30</v>
      </c>
      <c r="C14" s="64" t="s">
        <v>31</v>
      </c>
      <c r="D14" s="64" t="s">
        <v>32</v>
      </c>
      <c r="E14" s="64" t="s">
        <v>286</v>
      </c>
      <c r="H14" s="5"/>
      <c r="I14" s="56"/>
      <c r="M14" s="1" t="s">
        <v>26</v>
      </c>
      <c r="N14" s="2" t="e">
        <f>_XLL.EVCVW($N$2,M14)</f>
        <v>#NAME?</v>
      </c>
      <c r="O14" s="5" t="e">
        <f>_XLL.EVTIM(N2,N14,-1,"YEAR")</f>
        <v>#NAME?</v>
      </c>
    </row>
    <row r="15" spans="1:14" ht="15" hidden="1" outlineLevel="1">
      <c r="A15" s="18" t="s">
        <v>33</v>
      </c>
      <c r="B15" s="19" t="s">
        <v>35</v>
      </c>
      <c r="C15" s="19" t="s">
        <v>35</v>
      </c>
      <c r="D15" s="19" t="s">
        <v>34</v>
      </c>
      <c r="E15" s="19" t="s">
        <v>34</v>
      </c>
      <c r="H15" s="5"/>
      <c r="I15" s="56"/>
      <c r="M15" s="1" t="s">
        <v>22</v>
      </c>
      <c r="N15" s="2" t="e">
        <f>_XLL.EVCVW($N$2,M15)</f>
        <v>#NAME?</v>
      </c>
    </row>
    <row r="16" spans="1:13" ht="15" hidden="1" outlineLevel="1">
      <c r="A16" s="18" t="s">
        <v>37</v>
      </c>
      <c r="B16" s="19" t="s">
        <v>38</v>
      </c>
      <c r="C16" s="19" t="s">
        <v>15</v>
      </c>
      <c r="D16" s="19" t="s">
        <v>26</v>
      </c>
      <c r="E16" s="19" t="s">
        <v>39</v>
      </c>
      <c r="H16" s="5"/>
      <c r="I16" s="56"/>
      <c r="M16" s="57"/>
    </row>
    <row r="17" spans="1:13" ht="15" hidden="1" outlineLevel="1">
      <c r="A17" s="18" t="s">
        <v>41</v>
      </c>
      <c r="B17" s="13" t="str">
        <f>CONCATENATE(B22,B23,B24,B25,B26,B27,B28,B29,B30,B31,B32,B33,B34,B35,B36,B37,B38,B39,B40,B41)</f>
        <v>I_NONE|I_NONE|I_NONE|I_NONE|I_NONE|I_NONE|I_NONE|I_T|I_F0001|I_NONE|I_NONE|I_NONE|I_F0001|I_NONE|I_NONE|I_T|I_F0001|I_NONE|I_NONE|I_NONE</v>
      </c>
      <c r="C17" s="13" t="str">
        <f>CONCATENATE(C22,C23,C24,C25,C26,C27,C28,C29,C30,C31,C32,C33,C34,C35,C36,C37,C38,C39,C40,C41)</f>
        <v>F_OPE|M1_04_01|M1_04_02|M1_04_03|M1_04_04|M1_04_05|M1_04_06|M1_04_07|M1_04_07_001,M1_04_07_002,M1_04_07_003,M1_04_07_004|M1_04_07_099|M1_04_08,M1_04_09,M1_04_10,M1_04_11,M1_04_12,M1_04_13,M1_04_14,M1_04_15|M1_04_16|M1_04_17|M1_04_18|M1_04_19|M1_04_20|M1_04_20_001,M1_04_20_002,M1_04_20_003,M1_04_20_004|M1_04_20_099|M1_04_21,M1_04_22,M1_04_23,M1_04_24,M1_04_25|F_CLO</v>
      </c>
      <c r="D17" s="13" t="e">
        <f>$N$14</f>
        <v>#NAME?</v>
      </c>
      <c r="E17" s="19" t="s">
        <v>287</v>
      </c>
      <c r="H17" s="61" t="s">
        <v>128</v>
      </c>
      <c r="I17" s="56"/>
      <c r="M17" s="57"/>
    </row>
    <row r="18" spans="1:13" ht="15" hidden="1" outlineLevel="1">
      <c r="A18" s="18" t="s">
        <v>42</v>
      </c>
      <c r="B18" s="19"/>
      <c r="C18" s="19"/>
      <c r="D18" s="19"/>
      <c r="E18" s="19"/>
      <c r="H18" s="5"/>
      <c r="I18" s="56"/>
      <c r="M18" s="57"/>
    </row>
    <row r="19" spans="1:13" ht="15" hidden="1" outlineLevel="1">
      <c r="A19" s="18" t="s">
        <v>43</v>
      </c>
      <c r="B19" s="19"/>
      <c r="C19" s="19"/>
      <c r="D19" s="19"/>
      <c r="E19" s="19"/>
      <c r="H19" s="5"/>
      <c r="I19" s="56"/>
      <c r="M19" s="57"/>
    </row>
    <row r="20" spans="1:13" ht="15" hidden="1" outlineLevel="1">
      <c r="A20" s="18" t="s">
        <v>44</v>
      </c>
      <c r="B20" s="19"/>
      <c r="C20" s="19"/>
      <c r="D20" s="19"/>
      <c r="E20" s="19"/>
      <c r="H20" s="5"/>
      <c r="I20" s="56"/>
      <c r="M20" s="57"/>
    </row>
    <row r="21" spans="1:13" ht="15" hidden="1" outlineLevel="1">
      <c r="A21" s="18" t="s">
        <v>45</v>
      </c>
      <c r="B21" s="19"/>
      <c r="C21" s="19"/>
      <c r="D21" s="19"/>
      <c r="E21" s="19"/>
      <c r="H21" s="5"/>
      <c r="I21" s="56"/>
      <c r="M21" s="57"/>
    </row>
    <row r="22" spans="2:3" ht="15" hidden="1" outlineLevel="1">
      <c r="B22" s="5" t="str">
        <f>"I_NONE"</f>
        <v>I_NONE</v>
      </c>
      <c r="C22" s="5" t="str">
        <f>"F_OPE"</f>
        <v>F_OPE</v>
      </c>
    </row>
    <row r="23" spans="2:3" ht="15" hidden="1" outlineLevel="1">
      <c r="B23" s="5" t="str">
        <f aca="true" t="shared" si="0" ref="B23:B28">"|I_NONE"</f>
        <v>|I_NONE</v>
      </c>
      <c r="C23" s="5" t="str">
        <f>"|M1_04_01"</f>
        <v>|M1_04_01</v>
      </c>
    </row>
    <row r="24" spans="2:3" ht="15" hidden="1" outlineLevel="1">
      <c r="B24" s="5" t="str">
        <f t="shared" si="0"/>
        <v>|I_NONE</v>
      </c>
      <c r="C24" s="5" t="str">
        <f>"|M1_04_02"</f>
        <v>|M1_04_02</v>
      </c>
    </row>
    <row r="25" spans="2:3" ht="15" hidden="1" outlineLevel="1">
      <c r="B25" s="5" t="str">
        <f t="shared" si="0"/>
        <v>|I_NONE</v>
      </c>
      <c r="C25" s="5" t="str">
        <f>"|M1_04_03"</f>
        <v>|M1_04_03</v>
      </c>
    </row>
    <row r="26" spans="2:3" ht="15" hidden="1" outlineLevel="1">
      <c r="B26" s="5" t="str">
        <f t="shared" si="0"/>
        <v>|I_NONE</v>
      </c>
      <c r="C26" s="5" t="str">
        <f>"|M1_04_04"</f>
        <v>|M1_04_04</v>
      </c>
    </row>
    <row r="27" spans="2:3" ht="15" hidden="1" outlineLevel="1">
      <c r="B27" s="5" t="str">
        <f t="shared" si="0"/>
        <v>|I_NONE</v>
      </c>
      <c r="C27" s="5" t="str">
        <f>"|M1_04_05"</f>
        <v>|M1_04_05</v>
      </c>
    </row>
    <row r="28" spans="2:3" ht="15" hidden="1" outlineLevel="1">
      <c r="B28" s="5" t="str">
        <f t="shared" si="0"/>
        <v>|I_NONE</v>
      </c>
      <c r="C28" s="5" t="str">
        <f>"|M1_04_06"</f>
        <v>|M1_04_06</v>
      </c>
    </row>
    <row r="29" spans="2:3" ht="15" hidden="1" outlineLevel="1">
      <c r="B29" s="5" t="str">
        <f>"|I_T"</f>
        <v>|I_T</v>
      </c>
      <c r="C29" s="5" t="str">
        <f>"|M1_04_07"</f>
        <v>|M1_04_07</v>
      </c>
    </row>
    <row r="30" spans="2:3" ht="15" hidden="1" outlineLevel="1">
      <c r="B30" s="5" t="str">
        <f>"|I_F0001"</f>
        <v>|I_F0001</v>
      </c>
      <c r="C30" s="5" t="str">
        <f>"|M1_04_07_001,M1_04_07_002,M1_04_07_003,M1_04_07_004"</f>
        <v>|M1_04_07_001,M1_04_07_002,M1_04_07_003,M1_04_07_004</v>
      </c>
    </row>
    <row r="31" spans="2:3" ht="15" hidden="1" outlineLevel="1">
      <c r="B31" s="5" t="str">
        <f aca="true" t="shared" si="1" ref="B31:B41">"|I_NONE"</f>
        <v>|I_NONE</v>
      </c>
      <c r="C31" s="5" t="str">
        <f>"|M1_04_07_099"</f>
        <v>|M1_04_07_099</v>
      </c>
    </row>
    <row r="32" spans="2:3" ht="15" hidden="1" outlineLevel="1">
      <c r="B32" s="5" t="str">
        <f t="shared" si="1"/>
        <v>|I_NONE</v>
      </c>
      <c r="C32" s="5" t="str">
        <f>"|M1_04_08,M1_04_09,M1_04_10,M1_04_11,M1_04_12,M1_04_13,M1_04_14,M1_04_15"</f>
        <v>|M1_04_08,M1_04_09,M1_04_10,M1_04_11,M1_04_12,M1_04_13,M1_04_14,M1_04_15</v>
      </c>
    </row>
    <row r="33" spans="2:3" ht="15" hidden="1" outlineLevel="1">
      <c r="B33" s="5" t="str">
        <f t="shared" si="1"/>
        <v>|I_NONE</v>
      </c>
      <c r="C33" s="5" t="str">
        <f>"|M1_04_16"</f>
        <v>|M1_04_16</v>
      </c>
    </row>
    <row r="34" spans="2:3" ht="15" hidden="1" outlineLevel="1">
      <c r="B34" s="5" t="str">
        <f>"|I_F0001"</f>
        <v>|I_F0001</v>
      </c>
      <c r="C34" s="5" t="str">
        <f>"|M1_04_17"</f>
        <v>|M1_04_17</v>
      </c>
    </row>
    <row r="35" spans="2:3" ht="15" hidden="1" outlineLevel="1">
      <c r="B35" s="5" t="str">
        <f t="shared" si="1"/>
        <v>|I_NONE</v>
      </c>
      <c r="C35" s="5" t="str">
        <f>"|M1_04_18"</f>
        <v>|M1_04_18</v>
      </c>
    </row>
    <row r="36" spans="2:3" ht="15" hidden="1" outlineLevel="1">
      <c r="B36" s="5" t="str">
        <f t="shared" si="1"/>
        <v>|I_NONE</v>
      </c>
      <c r="C36" s="5" t="str">
        <f>"|M1_04_19"</f>
        <v>|M1_04_19</v>
      </c>
    </row>
    <row r="37" spans="2:3" ht="15" hidden="1" outlineLevel="1">
      <c r="B37" s="5" t="str">
        <f>"|I_T"</f>
        <v>|I_T</v>
      </c>
      <c r="C37" s="5" t="str">
        <f>"|M1_04_20"</f>
        <v>|M1_04_20</v>
      </c>
    </row>
    <row r="38" spans="2:3" ht="15" hidden="1" outlineLevel="1">
      <c r="B38" s="5" t="str">
        <f>"|I_F0001"</f>
        <v>|I_F0001</v>
      </c>
      <c r="C38" s="5" t="str">
        <f>"|M1_04_20_001,M1_04_20_002,M1_04_20_003,M1_04_20_004"</f>
        <v>|M1_04_20_001,M1_04_20_002,M1_04_20_003,M1_04_20_004</v>
      </c>
    </row>
    <row r="39" spans="2:3" ht="15" hidden="1" outlineLevel="1">
      <c r="B39" s="5" t="str">
        <f t="shared" si="1"/>
        <v>|I_NONE</v>
      </c>
      <c r="C39" s="5" t="str">
        <f>"|M1_04_20_099"</f>
        <v>|M1_04_20_099</v>
      </c>
    </row>
    <row r="40" spans="2:3" ht="15" hidden="1" outlineLevel="1">
      <c r="B40" s="5" t="str">
        <f t="shared" si="1"/>
        <v>|I_NONE</v>
      </c>
      <c r="C40" s="5" t="str">
        <f>"|M1_04_21,M1_04_22,M1_04_23,M1_04_24,M1_04_25"</f>
        <v>|M1_04_21,M1_04_22,M1_04_23,M1_04_24,M1_04_25</v>
      </c>
    </row>
    <row r="41" spans="2:3" ht="15" hidden="1" outlineLevel="1">
      <c r="B41" s="5" t="str">
        <f t="shared" si="1"/>
        <v>|I_NONE</v>
      </c>
      <c r="C41" s="5" t="str">
        <f>"|F_CLO"</f>
        <v>|F_CLO</v>
      </c>
    </row>
    <row r="42" ht="15" hidden="1" outlineLevel="1"/>
    <row r="43" spans="1:2" ht="15" hidden="1" outlineLevel="1">
      <c r="A43" s="59" t="s">
        <v>46</v>
      </c>
      <c r="B43" s="60" t="s">
        <v>47</v>
      </c>
    </row>
    <row r="44" spans="1:2" ht="15" hidden="1" outlineLevel="1">
      <c r="A44" s="7" t="s">
        <v>48</v>
      </c>
      <c r="B44" s="8"/>
    </row>
    <row r="45" spans="1:2" ht="15" hidden="1" outlineLevel="1">
      <c r="A45" s="7" t="s">
        <v>49</v>
      </c>
      <c r="B45" s="8"/>
    </row>
    <row r="46" spans="1:2" ht="15" hidden="1" outlineLevel="1">
      <c r="A46" s="7" t="s">
        <v>50</v>
      </c>
      <c r="B46" s="8"/>
    </row>
    <row r="47" spans="1:2" ht="15" hidden="1" outlineLevel="1">
      <c r="A47" s="7" t="s">
        <v>51</v>
      </c>
      <c r="B47" s="8"/>
    </row>
    <row r="48" spans="1:2" ht="15" hidden="1" outlineLevel="1">
      <c r="A48" s="7" t="s">
        <v>52</v>
      </c>
      <c r="B48" s="8" t="s">
        <v>53</v>
      </c>
    </row>
    <row r="49" spans="1:2" ht="15" hidden="1" outlineLevel="1">
      <c r="A49" s="7" t="s">
        <v>54</v>
      </c>
      <c r="B49" s="8" t="s">
        <v>53</v>
      </c>
    </row>
    <row r="50" spans="1:2" ht="15" hidden="1" outlineLevel="1">
      <c r="A50" s="7" t="s">
        <v>55</v>
      </c>
      <c r="B50" s="8"/>
    </row>
    <row r="51" spans="1:2" ht="15" hidden="1" outlineLevel="1">
      <c r="A51" s="7" t="s">
        <v>56</v>
      </c>
      <c r="B51" s="8"/>
    </row>
    <row r="52" spans="1:2" ht="15" hidden="1" outlineLevel="1">
      <c r="A52" s="7" t="s">
        <v>58</v>
      </c>
      <c r="B52" s="8"/>
    </row>
    <row r="53" spans="1:2" ht="15" hidden="1" outlineLevel="1">
      <c r="A53" s="7" t="s">
        <v>59</v>
      </c>
      <c r="B53" s="8"/>
    </row>
    <row r="54" spans="1:2" ht="15" hidden="1" outlineLevel="1">
      <c r="A54" s="7" t="s">
        <v>60</v>
      </c>
      <c r="B54" s="8"/>
    </row>
    <row r="55" spans="1:2" ht="15" hidden="1" outlineLevel="1">
      <c r="A55" s="7" t="s">
        <v>61</v>
      </c>
      <c r="B55" s="8"/>
    </row>
    <row r="56" spans="1:2" ht="15" hidden="1" outlineLevel="1">
      <c r="A56" s="7" t="s">
        <v>62</v>
      </c>
      <c r="B56" s="8"/>
    </row>
    <row r="57" spans="1:2" ht="15" hidden="1" outlineLevel="1">
      <c r="A57" s="7" t="s">
        <v>63</v>
      </c>
      <c r="B57" s="8"/>
    </row>
    <row r="58" spans="1:2" ht="15" hidden="1" outlineLevel="1">
      <c r="A58" s="7" t="s">
        <v>64</v>
      </c>
      <c r="B58" s="8"/>
    </row>
    <row r="59" spans="1:2" ht="15" hidden="1" outlineLevel="1">
      <c r="A59" s="7" t="s">
        <v>65</v>
      </c>
      <c r="B59" s="8"/>
    </row>
    <row r="60" spans="1:2" ht="15" hidden="1" outlineLevel="1">
      <c r="A60" s="7" t="s">
        <v>66</v>
      </c>
      <c r="B60" s="8"/>
    </row>
    <row r="61" ht="15" hidden="1" outlineLevel="1"/>
    <row r="62" ht="15" hidden="1" outlineLevel="1"/>
    <row r="63" spans="1:7" ht="15" hidden="1" outlineLevel="1">
      <c r="A63" s="63" t="s">
        <v>68</v>
      </c>
      <c r="B63" s="64" t="s">
        <v>69</v>
      </c>
      <c r="C63" s="64" t="s">
        <v>70</v>
      </c>
      <c r="D63" s="64" t="s">
        <v>71</v>
      </c>
      <c r="E63" s="64" t="s">
        <v>72</v>
      </c>
      <c r="F63" s="65" t="s">
        <v>73</v>
      </c>
      <c r="G63" s="27"/>
    </row>
    <row r="64" spans="1:7" ht="15" hidden="1" outlineLevel="1">
      <c r="A64" s="23"/>
      <c r="B64" s="24"/>
      <c r="C64" s="24"/>
      <c r="D64" s="24"/>
      <c r="E64" s="24"/>
      <c r="F64" s="25"/>
      <c r="G64" s="27"/>
    </row>
    <row r="65" spans="1:7" ht="15" hidden="1" outlineLevel="1">
      <c r="A65" s="26" t="s">
        <v>76</v>
      </c>
      <c r="B65" s="27"/>
      <c r="C65" s="66">
        <v>12345</v>
      </c>
      <c r="D65" s="27"/>
      <c r="E65" s="27"/>
      <c r="F65" s="28" t="s">
        <v>82</v>
      </c>
      <c r="G65" s="27"/>
    </row>
    <row r="66" spans="1:7" ht="15" hidden="1" outlineLevel="1">
      <c r="A66" s="26"/>
      <c r="B66" s="27"/>
      <c r="C66" s="67"/>
      <c r="D66" s="27"/>
      <c r="E66" s="27"/>
      <c r="F66" s="28"/>
      <c r="G66" s="27"/>
    </row>
    <row r="67" spans="1:7" ht="15" hidden="1" outlineLevel="1">
      <c r="A67" s="26" t="s">
        <v>76</v>
      </c>
      <c r="B67" s="27"/>
      <c r="C67" s="66">
        <v>12345</v>
      </c>
      <c r="D67" s="27"/>
      <c r="E67" s="27"/>
      <c r="F67" s="28" t="s">
        <v>82</v>
      </c>
      <c r="G67" s="27">
        <f>IF(ISERROR(SEARCH(C$173,#REF!,1)),0,1)</f>
        <v>0</v>
      </c>
    </row>
    <row r="68" spans="1:7" ht="15" hidden="1" outlineLevel="1">
      <c r="A68" s="26"/>
      <c r="B68" s="27"/>
      <c r="C68" s="67"/>
      <c r="D68" s="27"/>
      <c r="E68" s="27"/>
      <c r="F68" s="28"/>
      <c r="G68" s="27"/>
    </row>
    <row r="69" spans="1:7" ht="15" hidden="1" outlineLevel="1">
      <c r="A69" s="26" t="s">
        <v>76</v>
      </c>
      <c r="B69" s="27"/>
      <c r="C69" s="68" t="s">
        <v>288</v>
      </c>
      <c r="D69" s="27" t="s">
        <v>77</v>
      </c>
      <c r="E69" s="27"/>
      <c r="F69" s="28" t="s">
        <v>78</v>
      </c>
      <c r="G69" s="27"/>
    </row>
    <row r="70" spans="1:7" ht="15" hidden="1" outlineLevel="1">
      <c r="A70" s="26"/>
      <c r="B70" s="27"/>
      <c r="C70" s="27"/>
      <c r="D70" s="27"/>
      <c r="E70" s="27"/>
      <c r="F70" s="28"/>
      <c r="G70" s="27"/>
    </row>
    <row r="71" spans="1:7" ht="15" hidden="1" outlineLevel="1">
      <c r="A71" s="26" t="s">
        <v>76</v>
      </c>
      <c r="B71" s="27" t="s">
        <v>34</v>
      </c>
      <c r="C71" s="69" t="s">
        <v>288</v>
      </c>
      <c r="D71" s="27"/>
      <c r="E71" s="27"/>
      <c r="F71" s="28" t="s">
        <v>79</v>
      </c>
      <c r="G71" s="27"/>
    </row>
    <row r="72" spans="1:7" ht="15" hidden="1" outlineLevel="1">
      <c r="A72" s="26"/>
      <c r="B72" s="27"/>
      <c r="C72" s="27"/>
      <c r="D72" s="27"/>
      <c r="E72" s="27"/>
      <c r="F72" s="28"/>
      <c r="G72" s="27"/>
    </row>
    <row r="73" spans="1:7" ht="15" hidden="1" outlineLevel="1">
      <c r="A73" s="26" t="s">
        <v>76</v>
      </c>
      <c r="B73" s="27" t="s">
        <v>35</v>
      </c>
      <c r="C73" s="34" t="s">
        <v>288</v>
      </c>
      <c r="D73" s="27"/>
      <c r="E73" s="27"/>
      <c r="F73" s="28" t="s">
        <v>79</v>
      </c>
      <c r="G73" s="27"/>
    </row>
    <row r="74" spans="1:7" ht="15" hidden="1" outlineLevel="1">
      <c r="A74" s="26"/>
      <c r="B74" s="27"/>
      <c r="C74" s="27"/>
      <c r="D74" s="27"/>
      <c r="E74" s="27"/>
      <c r="F74" s="28"/>
      <c r="G74" s="27"/>
    </row>
    <row r="75" spans="1:7" ht="15" hidden="1" outlineLevel="1">
      <c r="A75" s="26" t="s">
        <v>7</v>
      </c>
      <c r="B75" s="27"/>
      <c r="C75" s="30"/>
      <c r="D75" s="27" t="s">
        <v>81</v>
      </c>
      <c r="E75" s="27"/>
      <c r="F75" s="28" t="s">
        <v>82</v>
      </c>
      <c r="G75" s="27"/>
    </row>
    <row r="76" spans="1:7" ht="15" hidden="1" outlineLevel="1">
      <c r="A76" s="26"/>
      <c r="B76" s="27"/>
      <c r="C76" s="27"/>
      <c r="D76" s="27"/>
      <c r="E76" s="27"/>
      <c r="F76" s="28"/>
      <c r="G76" s="27"/>
    </row>
    <row r="77" spans="1:7" ht="15" hidden="1" outlineLevel="1">
      <c r="A77" s="26" t="s">
        <v>80</v>
      </c>
      <c r="B77" s="27"/>
      <c r="C77" s="70">
        <v>12345</v>
      </c>
      <c r="D77" s="27"/>
      <c r="E77" s="27"/>
      <c r="F77" s="28" t="s">
        <v>82</v>
      </c>
      <c r="G77" s="27"/>
    </row>
    <row r="78" spans="1:7" ht="15" hidden="1" outlineLevel="1">
      <c r="A78" s="26" t="s">
        <v>80</v>
      </c>
      <c r="B78" s="27"/>
      <c r="C78" s="70">
        <v>12345</v>
      </c>
      <c r="D78" s="27"/>
      <c r="E78" s="27"/>
      <c r="F78" s="28" t="s">
        <v>82</v>
      </c>
      <c r="G78" s="27">
        <f>IF(ISERROR(SEARCH(C$173,#REF!,1)),0,1)</f>
        <v>0</v>
      </c>
    </row>
    <row r="79" spans="1:7" ht="15" hidden="1" outlineLevel="1">
      <c r="A79" s="26" t="s">
        <v>80</v>
      </c>
      <c r="B79" s="27" t="s">
        <v>35</v>
      </c>
      <c r="C79" s="71">
        <v>12345</v>
      </c>
      <c r="D79" s="27"/>
      <c r="E79" s="27"/>
      <c r="F79" s="28" t="s">
        <v>82</v>
      </c>
      <c r="G79" s="27"/>
    </row>
    <row r="80" spans="1:7" ht="15" hidden="1" outlineLevel="1">
      <c r="A80" s="26" t="e">
        <f>"TIME.ID="&amp;$O$14</f>
        <v>#NAME?</v>
      </c>
      <c r="B80" s="27" t="s">
        <v>34</v>
      </c>
      <c r="C80" s="70">
        <v>12345</v>
      </c>
      <c r="D80" s="27" t="s">
        <v>289</v>
      </c>
      <c r="E80" s="27"/>
      <c r="F80" s="28" t="s">
        <v>82</v>
      </c>
      <c r="G80" s="27"/>
    </row>
    <row r="81" spans="1:7" ht="15" hidden="1" outlineLevel="1">
      <c r="A81" s="26" t="s">
        <v>80</v>
      </c>
      <c r="B81" s="27" t="s">
        <v>35</v>
      </c>
      <c r="C81" s="71">
        <v>12345</v>
      </c>
      <c r="D81" s="27"/>
      <c r="E81" s="27"/>
      <c r="F81" s="28" t="s">
        <v>82</v>
      </c>
      <c r="G81" s="27">
        <f>IF(ISERROR(SEARCH(C$173,#REF!,1)),0,1)</f>
        <v>0</v>
      </c>
    </row>
    <row r="82" spans="1:7" ht="15" hidden="1" outlineLevel="1">
      <c r="A82" s="26" t="str">
        <f>"FLOW.ID=M1_04_01"</f>
        <v>FLOW.ID=M1_04_01</v>
      </c>
      <c r="B82" s="27" t="s">
        <v>35</v>
      </c>
      <c r="C82" s="70">
        <v>12345</v>
      </c>
      <c r="D82" s="27" t="s">
        <v>289</v>
      </c>
      <c r="E82" s="27"/>
      <c r="F82" s="28" t="s">
        <v>82</v>
      </c>
      <c r="G82" s="27"/>
    </row>
    <row r="83" spans="1:6" ht="15" hidden="1" outlineLevel="1">
      <c r="A83" s="26" t="s">
        <v>80</v>
      </c>
      <c r="B83" s="27" t="s">
        <v>35</v>
      </c>
      <c r="C83" s="35" t="s">
        <v>288</v>
      </c>
      <c r="D83" s="27"/>
      <c r="E83" s="27"/>
      <c r="F83" s="28" t="s">
        <v>79</v>
      </c>
    </row>
    <row r="84" spans="1:6" ht="15" hidden="1" outlineLevel="1">
      <c r="A84" s="27" t="s">
        <v>90</v>
      </c>
      <c r="B84" s="27" t="s">
        <v>35</v>
      </c>
      <c r="C84" s="72" t="s">
        <v>288</v>
      </c>
      <c r="D84" s="27" t="s">
        <v>91</v>
      </c>
      <c r="E84" s="27"/>
      <c r="F84" s="28" t="s">
        <v>79</v>
      </c>
    </row>
    <row r="85" spans="1:6" ht="15" hidden="1" outlineLevel="1">
      <c r="A85" s="27" t="s">
        <v>290</v>
      </c>
      <c r="B85" s="27" t="s">
        <v>35</v>
      </c>
      <c r="C85" s="73">
        <v>12345</v>
      </c>
      <c r="D85" s="27"/>
      <c r="E85" s="27"/>
      <c r="F85" s="28" t="s">
        <v>82</v>
      </c>
    </row>
    <row r="86" spans="1:6" ht="15" hidden="1" outlineLevel="1">
      <c r="A86" s="27"/>
      <c r="B86" s="27"/>
      <c r="C86" s="27"/>
      <c r="D86" s="27"/>
      <c r="E86" s="27"/>
      <c r="F86" s="28"/>
    </row>
    <row r="87" spans="1:7" ht="15" hidden="1" outlineLevel="1">
      <c r="A87" s="27" t="s">
        <v>290</v>
      </c>
      <c r="B87" s="27" t="s">
        <v>35</v>
      </c>
      <c r="C87" s="73">
        <v>12345</v>
      </c>
      <c r="D87" s="27"/>
      <c r="E87" s="27"/>
      <c r="F87" s="28" t="s">
        <v>82</v>
      </c>
      <c r="G87" s="5">
        <f>IF(ISERROR(SEARCH(C$173,#REF!,1)),0,1)</f>
        <v>0</v>
      </c>
    </row>
    <row r="88" spans="1:6" ht="15" hidden="1" outlineLevel="1">
      <c r="A88" s="27"/>
      <c r="B88" s="27"/>
      <c r="C88" s="74"/>
      <c r="D88" s="27"/>
      <c r="E88" s="27"/>
      <c r="F88" s="28"/>
    </row>
    <row r="89" spans="1:6" ht="15" hidden="1" outlineLevel="1">
      <c r="A89" s="27" t="s">
        <v>290</v>
      </c>
      <c r="B89" s="27" t="s">
        <v>35</v>
      </c>
      <c r="C89" s="35" t="s">
        <v>288</v>
      </c>
      <c r="D89" s="27"/>
      <c r="E89" s="27"/>
      <c r="F89" s="28" t="s">
        <v>79</v>
      </c>
    </row>
    <row r="90" spans="1:6" ht="15" hidden="1" outlineLevel="1">
      <c r="A90" s="27" t="e">
        <f>IF(OR(currentStatus="Checking",currentStatus="Approved",currentStatus="LOCKED"),"DEFAULT","")</f>
        <v>#REF!</v>
      </c>
      <c r="B90" s="27" t="s">
        <v>34</v>
      </c>
      <c r="C90" s="70">
        <v>12345</v>
      </c>
      <c r="D90" s="27"/>
      <c r="E90" s="27"/>
      <c r="F90" s="27" t="s">
        <v>82</v>
      </c>
    </row>
    <row r="91" spans="1:6" ht="15" hidden="1" outlineLevel="1">
      <c r="A91" s="5" t="s">
        <v>291</v>
      </c>
      <c r="B91" s="5" t="s">
        <v>35</v>
      </c>
      <c r="C91" s="37" t="s">
        <v>292</v>
      </c>
      <c r="D91" s="5" t="s">
        <v>84</v>
      </c>
      <c r="F91" s="5" t="s">
        <v>79</v>
      </c>
    </row>
    <row r="92" spans="1:6" ht="15" hidden="1" outlineLevel="1">
      <c r="A92" s="5" t="s">
        <v>293</v>
      </c>
      <c r="B92" s="5" t="s">
        <v>35</v>
      </c>
      <c r="C92" s="37" t="s">
        <v>292</v>
      </c>
      <c r="D92" s="5" t="s">
        <v>84</v>
      </c>
      <c r="F92" s="5" t="s">
        <v>79</v>
      </c>
    </row>
    <row r="93" spans="3:4" ht="15" hidden="1" outlineLevel="1">
      <c r="C93" s="42"/>
      <c r="D93" s="27"/>
    </row>
    <row r="94" spans="1:6" ht="15" hidden="1" outlineLevel="1">
      <c r="A94" s="52" t="e">
        <f>_XLL.EVDRE($N$2,A97:B104,A107:E113)</f>
        <v>#NAME?</v>
      </c>
      <c r="B94" s="53" t="s">
        <v>294</v>
      </c>
      <c r="C94" s="54"/>
      <c r="D94" s="54"/>
      <c r="E94" s="54"/>
      <c r="F94" s="55"/>
    </row>
    <row r="95" ht="15" hidden="1" outlineLevel="1">
      <c r="A95" s="5" t="e">
        <f>A94</f>
        <v>#NAME?</v>
      </c>
    </row>
    <row r="96" spans="1:2" ht="15" hidden="1" outlineLevel="1">
      <c r="A96" s="59" t="s">
        <v>4</v>
      </c>
      <c r="B96" s="60" t="s">
        <v>5</v>
      </c>
    </row>
    <row r="97" spans="1:3" ht="15" hidden="1" outlineLevel="1">
      <c r="A97" s="7" t="s">
        <v>8</v>
      </c>
      <c r="B97" s="8" t="e">
        <f>_XLL.EVRNG(N3:N15)</f>
        <v>#NAME?</v>
      </c>
      <c r="C97" s="61" t="s">
        <v>128</v>
      </c>
    </row>
    <row r="98" spans="1:3" ht="15" hidden="1" outlineLevel="1">
      <c r="A98" s="7" t="s">
        <v>10</v>
      </c>
      <c r="B98" s="8" t="e">
        <f>_XLL.EVRNG(M222:W223,Y222:Z223)</f>
        <v>#NAME?</v>
      </c>
      <c r="C98" s="61" t="s">
        <v>128</v>
      </c>
    </row>
    <row r="99" spans="1:3" ht="15" hidden="1" outlineLevel="1">
      <c r="A99" s="7" t="s">
        <v>12</v>
      </c>
      <c r="B99" s="8" t="e">
        <f>_XLL.EVRNG(J224:K225,J226:K228,J229:K230,J231:K232,J233:K234,J235:K236,J237:K238,J239:K240,J241:K242,J243:K244,J245:K248,J249:K250,J251:K258,J259:K260,J261:K262,J263:K264,J265:K266,J267:K268,J269:K272,J273:K274,J275:K279,J280:K281)</f>
        <v>#NAME?</v>
      </c>
      <c r="C99" s="61" t="s">
        <v>128</v>
      </c>
    </row>
    <row r="100" spans="1:2" ht="15" hidden="1" outlineLevel="1">
      <c r="A100" s="7" t="s">
        <v>14</v>
      </c>
      <c r="B100" s="8"/>
    </row>
    <row r="101" spans="1:7" ht="15" hidden="1" outlineLevel="1">
      <c r="A101" s="7" t="s">
        <v>17</v>
      </c>
      <c r="B101" s="8"/>
      <c r="G101" s="61" t="s">
        <v>128</v>
      </c>
    </row>
    <row r="102" spans="1:7" ht="15" hidden="1" outlineLevel="1">
      <c r="A102" s="7" t="s">
        <v>21</v>
      </c>
      <c r="B102" s="8" t="e">
        <f>_XLL.EVRNG($A$64:$F$90)</f>
        <v>#NAME?</v>
      </c>
      <c r="G102" s="61" t="s">
        <v>128</v>
      </c>
    </row>
    <row r="103" spans="1:2" ht="15" hidden="1" outlineLevel="1">
      <c r="A103" s="7" t="s">
        <v>23</v>
      </c>
      <c r="B103" s="8" t="e">
        <f>_XLL.EVRNG($A$44:$B$60)</f>
        <v>#NAME?</v>
      </c>
    </row>
    <row r="104" spans="1:2" ht="15" hidden="1" outlineLevel="1">
      <c r="A104" s="7" t="s">
        <v>25</v>
      </c>
      <c r="B104" s="8"/>
    </row>
    <row r="105" ht="15" hidden="1" outlineLevel="1"/>
    <row r="106" spans="1:13" ht="15" hidden="1" outlineLevel="1">
      <c r="A106" s="63" t="s">
        <v>29</v>
      </c>
      <c r="B106" s="64" t="s">
        <v>30</v>
      </c>
      <c r="C106" s="64" t="s">
        <v>31</v>
      </c>
      <c r="D106" s="64" t="s">
        <v>32</v>
      </c>
      <c r="E106" s="64" t="s">
        <v>286</v>
      </c>
      <c r="H106" s="5"/>
      <c r="I106" s="56"/>
      <c r="M106" s="57"/>
    </row>
    <row r="107" spans="1:13" ht="15" hidden="1" outlineLevel="1">
      <c r="A107" s="18" t="s">
        <v>33</v>
      </c>
      <c r="B107" s="19" t="s">
        <v>35</v>
      </c>
      <c r="C107" s="19" t="s">
        <v>35</v>
      </c>
      <c r="D107" s="19" t="s">
        <v>34</v>
      </c>
      <c r="E107" s="19" t="s">
        <v>34</v>
      </c>
      <c r="H107" s="5"/>
      <c r="I107" s="56"/>
      <c r="M107" s="57"/>
    </row>
    <row r="108" spans="1:13" ht="15" hidden="1" outlineLevel="1">
      <c r="A108" s="18" t="s">
        <v>37</v>
      </c>
      <c r="B108" s="19" t="s">
        <v>38</v>
      </c>
      <c r="C108" s="19" t="s">
        <v>15</v>
      </c>
      <c r="D108" s="19" t="s">
        <v>26</v>
      </c>
      <c r="E108" s="19" t="s">
        <v>39</v>
      </c>
      <c r="H108" s="5"/>
      <c r="I108" s="56"/>
      <c r="M108" s="57"/>
    </row>
    <row r="109" spans="1:13" ht="15" hidden="1" outlineLevel="1">
      <c r="A109" s="18" t="s">
        <v>41</v>
      </c>
      <c r="B109" s="13" t="str">
        <f>CONCATENATE(B114,B115,B116,B117,B118,B119,B120,B121,B122,B123,B124,B125,B126,B127,B128,B129,B130,B131,B132,B133,B134,B135)</f>
        <v>I_NONE|I_NONE|I_NONE|I_NONE|I_NONE|I_NONE|I_NONE|I_NONE|I_NONE|I_T|I_F0001|I_NONE|I_NONE|I_NONE|I_F0001|I_NONE|I_NONE|I_T|I_F0001|I_NONE|I_NONE|I_NONE</v>
      </c>
      <c r="C109" s="13" t="str">
        <f>CONCATENATE(C114,C115,C116,C117,C118,C119,C120,C121,C122,C123,C124,C125,C126,C127,C128,C129,C130,C131,C132,C133,C134,C135)</f>
        <v>M1_04_51|M1_04_52,M1_04_53,M1_04_54|F_OPE|M1_04_01|M1_04_02|M1_04_03|M1_04_04|M1_04_05|M1_04_06|M1_04_07|M1_04_07_001,M1_04_07_002,M1_04_07_003,M1_04_07_004|M1_04_07_099|M1_04_08,M1_04_09,M1_04_10,M1_04_11,M1_04_12,M1_04_13,M1_04_14,M1_04_15|M1_04_16|M1_04_17|M1_04_18|M1_04_19|M1_04_20|M1_04_20_001,M1_04_20_002,M1_04_20_003,M1_04_20_004|M1_04_20_099|M1_04_21,M1_04_22,M1_04_23,M1_04_24,M1_04_25|F_CLO</v>
      </c>
      <c r="D109" s="13" t="e">
        <f>_XLL.EVTIM($N$2,$N$14,-1,"YEAR")</f>
        <v>#NAME?</v>
      </c>
      <c r="E109" s="19" t="s">
        <v>287</v>
      </c>
      <c r="H109" s="61" t="s">
        <v>128</v>
      </c>
      <c r="I109" s="56"/>
      <c r="M109" s="57"/>
    </row>
    <row r="110" spans="1:13" ht="15" hidden="1" outlineLevel="1">
      <c r="A110" s="18" t="s">
        <v>42</v>
      </c>
      <c r="B110" s="19"/>
      <c r="C110" s="19"/>
      <c r="D110" s="19"/>
      <c r="E110" s="19"/>
      <c r="H110" s="5"/>
      <c r="I110" s="56"/>
      <c r="M110" s="57"/>
    </row>
    <row r="111" spans="1:13" ht="15" hidden="1" outlineLevel="1">
      <c r="A111" s="18" t="s">
        <v>43</v>
      </c>
      <c r="B111" s="19"/>
      <c r="C111" s="19"/>
      <c r="D111" s="19"/>
      <c r="E111" s="19"/>
      <c r="H111" s="5"/>
      <c r="I111" s="56"/>
      <c r="M111" s="57"/>
    </row>
    <row r="112" spans="1:13" ht="15" hidden="1" outlineLevel="1">
      <c r="A112" s="18" t="s">
        <v>44</v>
      </c>
      <c r="B112" s="19"/>
      <c r="C112" s="19"/>
      <c r="D112" s="19"/>
      <c r="E112" s="19"/>
      <c r="H112" s="5"/>
      <c r="I112" s="56"/>
      <c r="M112" s="57"/>
    </row>
    <row r="113" spans="1:13" ht="15" hidden="1" outlineLevel="1">
      <c r="A113" s="18" t="s">
        <v>45</v>
      </c>
      <c r="B113" s="19"/>
      <c r="C113" s="19"/>
      <c r="D113" s="19"/>
      <c r="E113" s="19"/>
      <c r="H113" s="5"/>
      <c r="I113" s="56"/>
      <c r="M113" s="57"/>
    </row>
    <row r="114" spans="2:8" ht="15" hidden="1" outlineLevel="1">
      <c r="B114" s="5" t="str">
        <f>"I_NONE"</f>
        <v>I_NONE</v>
      </c>
      <c r="C114" s="5" t="str">
        <f>"M1_04_51"</f>
        <v>M1_04_51</v>
      </c>
      <c r="H114" s="75"/>
    </row>
    <row r="115" spans="2:8" ht="15" hidden="1" outlineLevel="1">
      <c r="B115" s="5" t="str">
        <f>"|I_NONE"</f>
        <v>|I_NONE</v>
      </c>
      <c r="C115" s="5" t="str">
        <f>"|M1_04_52,M1_04_53,M1_04_54"</f>
        <v>|M1_04_52,M1_04_53,M1_04_54</v>
      </c>
      <c r="H115" s="75"/>
    </row>
    <row r="116" spans="2:8" ht="15" hidden="1" outlineLevel="1">
      <c r="B116" s="5" t="str">
        <f aca="true" t="shared" si="2" ref="B116:B122">"|I_NONE"</f>
        <v>|I_NONE</v>
      </c>
      <c r="C116" s="5" t="str">
        <f>"|F_OPE"</f>
        <v>|F_OPE</v>
      </c>
      <c r="H116" s="75"/>
    </row>
    <row r="117" spans="2:8" ht="15" hidden="1" outlineLevel="1">
      <c r="B117" s="5" t="str">
        <f t="shared" si="2"/>
        <v>|I_NONE</v>
      </c>
      <c r="C117" s="5" t="str">
        <f>"|M1_04_01"</f>
        <v>|M1_04_01</v>
      </c>
      <c r="H117" s="75"/>
    </row>
    <row r="118" spans="2:8" ht="15" hidden="1" outlineLevel="1">
      <c r="B118" s="5" t="str">
        <f t="shared" si="2"/>
        <v>|I_NONE</v>
      </c>
      <c r="C118" s="5" t="str">
        <f>"|M1_04_02"</f>
        <v>|M1_04_02</v>
      </c>
      <c r="H118" s="75"/>
    </row>
    <row r="119" spans="2:8" ht="15" hidden="1" outlineLevel="1">
      <c r="B119" s="5" t="str">
        <f t="shared" si="2"/>
        <v>|I_NONE</v>
      </c>
      <c r="C119" s="5" t="str">
        <f>"|M1_04_03"</f>
        <v>|M1_04_03</v>
      </c>
      <c r="H119" s="75"/>
    </row>
    <row r="120" spans="2:8" ht="15" hidden="1" outlineLevel="1">
      <c r="B120" s="5" t="str">
        <f t="shared" si="2"/>
        <v>|I_NONE</v>
      </c>
      <c r="C120" s="5" t="str">
        <f>"|M1_04_04"</f>
        <v>|M1_04_04</v>
      </c>
      <c r="H120" s="75"/>
    </row>
    <row r="121" spans="2:8" ht="15" hidden="1" outlineLevel="1">
      <c r="B121" s="5" t="str">
        <f t="shared" si="2"/>
        <v>|I_NONE</v>
      </c>
      <c r="C121" s="5" t="str">
        <f>"|M1_04_05"</f>
        <v>|M1_04_05</v>
      </c>
      <c r="H121" s="75"/>
    </row>
    <row r="122" spans="2:8" ht="15" hidden="1" outlineLevel="1">
      <c r="B122" s="5" t="str">
        <f t="shared" si="2"/>
        <v>|I_NONE</v>
      </c>
      <c r="C122" s="5" t="str">
        <f>"|M1_04_06"</f>
        <v>|M1_04_06</v>
      </c>
      <c r="H122" s="75"/>
    </row>
    <row r="123" spans="2:8" ht="15" hidden="1" outlineLevel="1">
      <c r="B123" s="5" t="str">
        <f>"|I_T"</f>
        <v>|I_T</v>
      </c>
      <c r="C123" s="5" t="str">
        <f>"|M1_04_07"</f>
        <v>|M1_04_07</v>
      </c>
      <c r="H123" s="75"/>
    </row>
    <row r="124" spans="2:8" ht="15" hidden="1" outlineLevel="1">
      <c r="B124" s="5" t="str">
        <f>"|I_F0001"</f>
        <v>|I_F0001</v>
      </c>
      <c r="C124" s="5" t="str">
        <f>"|M1_04_07_001,M1_04_07_002,M1_04_07_003,M1_04_07_004"</f>
        <v>|M1_04_07_001,M1_04_07_002,M1_04_07_003,M1_04_07_004</v>
      </c>
      <c r="H124" s="75"/>
    </row>
    <row r="125" spans="2:8" ht="15" hidden="1" outlineLevel="1">
      <c r="B125" s="5" t="str">
        <f aca="true" t="shared" si="3" ref="B125:B135">"|I_NONE"</f>
        <v>|I_NONE</v>
      </c>
      <c r="C125" s="5" t="str">
        <f>"|M1_04_07_099"</f>
        <v>|M1_04_07_099</v>
      </c>
      <c r="H125" s="75"/>
    </row>
    <row r="126" spans="2:8" ht="15" hidden="1" outlineLevel="1">
      <c r="B126" s="5" t="str">
        <f t="shared" si="3"/>
        <v>|I_NONE</v>
      </c>
      <c r="C126" s="5" t="str">
        <f>"|M1_04_08,M1_04_09,M1_04_10,M1_04_11,M1_04_12,M1_04_13,M1_04_14,M1_04_15"</f>
        <v>|M1_04_08,M1_04_09,M1_04_10,M1_04_11,M1_04_12,M1_04_13,M1_04_14,M1_04_15</v>
      </c>
      <c r="H126" s="75"/>
    </row>
    <row r="127" spans="2:8" ht="15" hidden="1" outlineLevel="1">
      <c r="B127" s="5" t="str">
        <f t="shared" si="3"/>
        <v>|I_NONE</v>
      </c>
      <c r="C127" s="5" t="str">
        <f>"|M1_04_16"</f>
        <v>|M1_04_16</v>
      </c>
      <c r="H127" s="75"/>
    </row>
    <row r="128" spans="2:8" ht="15" hidden="1" outlineLevel="1">
      <c r="B128" s="5" t="str">
        <f>"|I_F0001"</f>
        <v>|I_F0001</v>
      </c>
      <c r="C128" s="5" t="str">
        <f>"|M1_04_17"</f>
        <v>|M1_04_17</v>
      </c>
      <c r="H128" s="75"/>
    </row>
    <row r="129" spans="2:8" ht="15" hidden="1" outlineLevel="1">
      <c r="B129" s="5" t="str">
        <f t="shared" si="3"/>
        <v>|I_NONE</v>
      </c>
      <c r="C129" s="5" t="str">
        <f>"|M1_04_18"</f>
        <v>|M1_04_18</v>
      </c>
      <c r="H129" s="75"/>
    </row>
    <row r="130" spans="2:8" ht="15" hidden="1" outlineLevel="1">
      <c r="B130" s="5" t="str">
        <f t="shared" si="3"/>
        <v>|I_NONE</v>
      </c>
      <c r="C130" s="5" t="str">
        <f>"|M1_04_19"</f>
        <v>|M1_04_19</v>
      </c>
      <c r="H130" s="75"/>
    </row>
    <row r="131" spans="2:8" ht="15" hidden="1" outlineLevel="1">
      <c r="B131" s="5" t="str">
        <f>"|I_T"</f>
        <v>|I_T</v>
      </c>
      <c r="C131" s="5" t="str">
        <f>"|M1_04_20"</f>
        <v>|M1_04_20</v>
      </c>
      <c r="H131" s="75"/>
    </row>
    <row r="132" spans="2:8" ht="15" hidden="1" outlineLevel="1">
      <c r="B132" s="5" t="str">
        <f>"|I_F0001"</f>
        <v>|I_F0001</v>
      </c>
      <c r="C132" s="5" t="str">
        <f>"|M1_04_20_001,M1_04_20_002,M1_04_20_003,M1_04_20_004"</f>
        <v>|M1_04_20_001,M1_04_20_002,M1_04_20_003,M1_04_20_004</v>
      </c>
      <c r="H132" s="75"/>
    </row>
    <row r="133" spans="2:8" ht="15" hidden="1" outlineLevel="1">
      <c r="B133" s="5" t="str">
        <f t="shared" si="3"/>
        <v>|I_NONE</v>
      </c>
      <c r="C133" s="5" t="str">
        <f>"|M1_04_20_099"</f>
        <v>|M1_04_20_099</v>
      </c>
      <c r="H133" s="75"/>
    </row>
    <row r="134" spans="2:8" ht="15" hidden="1" outlineLevel="1">
      <c r="B134" s="5" t="str">
        <f t="shared" si="3"/>
        <v>|I_NONE</v>
      </c>
      <c r="C134" s="5" t="str">
        <f>"|M1_04_21,M1_04_22,M1_04_23,M1_04_24,M1_04_25"</f>
        <v>|M1_04_21,M1_04_22,M1_04_23,M1_04_24,M1_04_25</v>
      </c>
      <c r="H134" s="75"/>
    </row>
    <row r="135" spans="2:8" ht="15" hidden="1" outlineLevel="1">
      <c r="B135" s="5" t="str">
        <f t="shared" si="3"/>
        <v>|I_NONE</v>
      </c>
      <c r="C135" s="5" t="str">
        <f>"|F_CLO"</f>
        <v>|F_CLO</v>
      </c>
      <c r="H135" s="75"/>
    </row>
    <row r="136" ht="15" hidden="1" outlineLevel="1">
      <c r="H136" s="75"/>
    </row>
    <row r="137" ht="15" hidden="1" outlineLevel="1"/>
    <row r="138" ht="15" hidden="1" outlineLevel="1"/>
    <row r="139" ht="15" hidden="1" outlineLevel="1"/>
    <row r="140" ht="15" hidden="1" outlineLevel="1"/>
    <row r="141" ht="15" hidden="1" outlineLevel="1"/>
    <row r="142" spans="1:7" ht="15" hidden="1" outlineLevel="1">
      <c r="A142" s="8" t="s">
        <v>295</v>
      </c>
      <c r="B142" s="166" t="str">
        <f>"501010000 504000000 501020000 506000000"</f>
        <v>501010000 504000000 501020000 506000000</v>
      </c>
      <c r="C142" s="167"/>
      <c r="D142" s="167"/>
      <c r="E142" s="167"/>
      <c r="F142" s="167"/>
      <c r="G142" s="168"/>
    </row>
    <row r="143" spans="1:7" ht="15" hidden="1" outlineLevel="1">
      <c r="A143" s="8" t="s">
        <v>296</v>
      </c>
      <c r="B143" s="166" t="str">
        <f>"501010000 504000000 501020000 506000000"</f>
        <v>501010000 504000000 501020000 506000000</v>
      </c>
      <c r="C143" s="167"/>
      <c r="D143" s="167"/>
      <c r="E143" s="167"/>
      <c r="F143" s="167"/>
      <c r="G143" s="168"/>
    </row>
    <row r="144" spans="1:7" ht="15" hidden="1" outlineLevel="1">
      <c r="A144" s="8" t="s">
        <v>297</v>
      </c>
      <c r="B144" s="166" t="str">
        <f>"501010000"</f>
        <v>501010000</v>
      </c>
      <c r="C144" s="167"/>
      <c r="D144" s="167"/>
      <c r="E144" s="167"/>
      <c r="F144" s="167"/>
      <c r="G144" s="168"/>
    </row>
    <row r="145" spans="1:7" ht="15" hidden="1" outlineLevel="1">
      <c r="A145" s="8" t="s">
        <v>298</v>
      </c>
      <c r="B145" s="166" t="str">
        <f>"501010000"</f>
        <v>501010000</v>
      </c>
      <c r="C145" s="167"/>
      <c r="D145" s="167"/>
      <c r="E145" s="167"/>
      <c r="F145" s="167"/>
      <c r="G145" s="168"/>
    </row>
    <row r="146" spans="1:7" ht="15" hidden="1" outlineLevel="1">
      <c r="A146" s="8" t="s">
        <v>299</v>
      </c>
      <c r="B146" s="166" t="str">
        <f>"501010000"</f>
        <v>501010000</v>
      </c>
      <c r="C146" s="167"/>
      <c r="D146" s="167"/>
      <c r="E146" s="167"/>
      <c r="F146" s="167"/>
      <c r="G146" s="168"/>
    </row>
    <row r="147" spans="1:7" ht="15" hidden="1" outlineLevel="1">
      <c r="A147" s="8" t="s">
        <v>300</v>
      </c>
      <c r="B147" s="166" t="str">
        <f>"501010000"</f>
        <v>501010000</v>
      </c>
      <c r="C147" s="167"/>
      <c r="D147" s="167"/>
      <c r="E147" s="167"/>
      <c r="F147" s="167"/>
      <c r="G147" s="168"/>
    </row>
    <row r="148" spans="1:7" ht="15" hidden="1" outlineLevel="1">
      <c r="A148" s="8" t="s">
        <v>301</v>
      </c>
      <c r="B148" s="166" t="str">
        <f>"501010000 503000000 504000000 501020000 505010000 505020000 505030000 505040000 502000000 599990000"</f>
        <v>501010000 503000000 504000000 501020000 505010000 505020000 505030000 505040000 502000000 599990000</v>
      </c>
      <c r="C148" s="167"/>
      <c r="D148" s="167"/>
      <c r="E148" s="167"/>
      <c r="F148" s="167"/>
      <c r="G148" s="168"/>
    </row>
    <row r="149" spans="1:7" ht="15" hidden="1" outlineLevel="1">
      <c r="A149" s="8" t="s">
        <v>302</v>
      </c>
      <c r="B149" s="166" t="str">
        <f>"501010000 503000000 504000000 501020000 505010000 505020000 505040000 505990000 502000000 599990000"</f>
        <v>501010000 503000000 504000000 501020000 505010000 505020000 505040000 505990000 502000000 599990000</v>
      </c>
      <c r="C149" s="167"/>
      <c r="D149" s="167"/>
      <c r="E149" s="167"/>
      <c r="F149" s="167"/>
      <c r="G149" s="168"/>
    </row>
    <row r="150" ht="15" hidden="1" outlineLevel="1"/>
    <row r="151" ht="15" hidden="1" outlineLevel="1"/>
    <row r="152" spans="1:7" ht="15" hidden="1" outlineLevel="1">
      <c r="A152" s="8" t="s">
        <v>303</v>
      </c>
      <c r="B152" s="166" t="str">
        <f>"501010000 503000000 504000000"</f>
        <v>501010000 503000000 504000000</v>
      </c>
      <c r="C152" s="167"/>
      <c r="D152" s="167"/>
      <c r="E152" s="167"/>
      <c r="F152" s="167"/>
      <c r="G152" s="168"/>
    </row>
    <row r="153" spans="1:7" ht="15" hidden="1" outlineLevel="1">
      <c r="A153" s="8" t="s">
        <v>304</v>
      </c>
      <c r="B153" s="166" t="str">
        <f>"501010000 503000000 504000000 505010000 505020000 505030000 505040000 505990000 502000000"</f>
        <v>501010000 503000000 504000000 505010000 505020000 505030000 505040000 505990000 502000000</v>
      </c>
      <c r="C153" s="167"/>
      <c r="D153" s="167"/>
      <c r="E153" s="167"/>
      <c r="F153" s="167"/>
      <c r="G153" s="168"/>
    </row>
    <row r="154" spans="1:7" ht="15" hidden="1" outlineLevel="1">
      <c r="A154" s="8" t="s">
        <v>305</v>
      </c>
      <c r="B154" s="166" t="str">
        <f>"501010000 503000000 504000000 501020000 505010000 505020000 505030000 505040000 505990000 506000000"</f>
        <v>501010000 503000000 504000000 501020000 505010000 505020000 505030000 505040000 505990000 506000000</v>
      </c>
      <c r="C154" s="167"/>
      <c r="D154" s="167"/>
      <c r="E154" s="167"/>
      <c r="F154" s="167"/>
      <c r="G154" s="168"/>
    </row>
    <row r="155" spans="1:7" ht="15" hidden="1" outlineLevel="1">
      <c r="A155" s="8" t="s">
        <v>306</v>
      </c>
      <c r="B155" s="166" t="str">
        <f>"501010000 503000000 504000000 501020000 505010000 505020000 505030000 505040000 505990000"</f>
        <v>501010000 503000000 504000000 501020000 505010000 505020000 505030000 505040000 505990000</v>
      </c>
      <c r="C155" s="167"/>
      <c r="D155" s="167"/>
      <c r="E155" s="167"/>
      <c r="F155" s="167"/>
      <c r="G155" s="168"/>
    </row>
    <row r="156" spans="1:7" ht="15" hidden="1" outlineLevel="1">
      <c r="A156" s="8" t="s">
        <v>307</v>
      </c>
      <c r="B156" s="166" t="str">
        <f>"501010000 503000000 504000000 501020000 505010000 505020000 505030000 505040000 505990000"</f>
        <v>501010000 503000000 504000000 501020000 505010000 505020000 505030000 505040000 505990000</v>
      </c>
      <c r="C156" s="167"/>
      <c r="D156" s="167"/>
      <c r="E156" s="167"/>
      <c r="F156" s="167"/>
      <c r="G156" s="168"/>
    </row>
    <row r="157" spans="1:7" ht="15" hidden="1" outlineLevel="1">
      <c r="A157" s="8" t="s">
        <v>308</v>
      </c>
      <c r="B157" s="166" t="str">
        <f>"501010000 503000000 504000000 501020000 505010000 505020000 505030000 505040000 505990000"</f>
        <v>501010000 503000000 504000000 501020000 505010000 505020000 505030000 505040000 505990000</v>
      </c>
      <c r="C157" s="167"/>
      <c r="D157" s="167"/>
      <c r="E157" s="167"/>
      <c r="F157" s="167"/>
      <c r="G157" s="168"/>
    </row>
    <row r="158" spans="1:7" ht="15" hidden="1" outlineLevel="1">
      <c r="A158" s="8" t="s">
        <v>309</v>
      </c>
      <c r="B158" s="166" t="str">
        <f>"501010000 503000000 504000000 501020000 505010000 505020000 505030000 505040000 505990000 502000000"</f>
        <v>501010000 503000000 504000000 501020000 505010000 505020000 505030000 505040000 505990000 502000000</v>
      </c>
      <c r="C158" s="167"/>
      <c r="D158" s="167"/>
      <c r="E158" s="167"/>
      <c r="F158" s="167"/>
      <c r="G158" s="168"/>
    </row>
    <row r="159" ht="15" hidden="1" outlineLevel="1"/>
    <row r="160" spans="1:7" ht="15" hidden="1" outlineLevel="1">
      <c r="A160" s="8" t="s">
        <v>310</v>
      </c>
      <c r="B160" s="166" t="str">
        <f>"501010000"</f>
        <v>501010000</v>
      </c>
      <c r="C160" s="167"/>
      <c r="D160" s="167"/>
      <c r="E160" s="167"/>
      <c r="F160" s="167"/>
      <c r="G160" s="168"/>
    </row>
    <row r="161" spans="1:7" ht="15" hidden="1" outlineLevel="1">
      <c r="A161" s="8" t="s">
        <v>311</v>
      </c>
      <c r="B161" s="166">
        <f>""</f>
      </c>
      <c r="C161" s="167"/>
      <c r="D161" s="167"/>
      <c r="E161" s="167"/>
      <c r="F161" s="167"/>
      <c r="G161" s="168"/>
    </row>
    <row r="162" spans="1:7" ht="15" hidden="1" outlineLevel="1">
      <c r="A162" s="8" t="s">
        <v>312</v>
      </c>
      <c r="B162" s="166" t="str">
        <f>"501010000"</f>
        <v>501010000</v>
      </c>
      <c r="C162" s="167"/>
      <c r="D162" s="167"/>
      <c r="E162" s="167"/>
      <c r="F162" s="167"/>
      <c r="G162" s="168"/>
    </row>
    <row r="163" ht="15" hidden="1" outlineLevel="1"/>
    <row r="164" ht="15" hidden="1" outlineLevel="1"/>
    <row r="165" ht="15" hidden="1" outlineLevel="1"/>
    <row r="166" spans="1:7" ht="15" hidden="1" collapsed="1">
      <c r="A166" s="8" t="s">
        <v>295</v>
      </c>
      <c r="B166" s="166" t="str">
        <f>"501010000 504000000 501020000 506000000"</f>
        <v>501010000 504000000 501020000 506000000</v>
      </c>
      <c r="C166" s="167"/>
      <c r="D166" s="167"/>
      <c r="E166" s="167"/>
      <c r="F166" s="167"/>
      <c r="G166" s="168"/>
    </row>
    <row r="167" spans="1:12" ht="15" hidden="1">
      <c r="A167" s="8"/>
      <c r="B167" s="76"/>
      <c r="C167" s="77"/>
      <c r="D167" s="77"/>
      <c r="E167" s="77"/>
      <c r="F167" s="77"/>
      <c r="G167" s="78"/>
      <c r="L167" s="79" t="s">
        <v>128</v>
      </c>
    </row>
    <row r="168" spans="1:12" ht="15">
      <c r="A168" s="8" t="s">
        <v>296</v>
      </c>
      <c r="B168" s="166" t="str">
        <f>"501010000 504000000 501020000 506000000"</f>
        <v>501010000 504000000 501020000 506000000</v>
      </c>
      <c r="C168" s="167"/>
      <c r="D168" s="167"/>
      <c r="E168" s="167"/>
      <c r="F168" s="167"/>
      <c r="G168" s="168"/>
      <c r="L168" s="3" t="s">
        <v>436</v>
      </c>
    </row>
    <row r="169" spans="1:12" ht="15">
      <c r="A169" s="8" t="s">
        <v>297</v>
      </c>
      <c r="B169" s="166" t="str">
        <f>"501010000"</f>
        <v>501010000</v>
      </c>
      <c r="C169" s="167"/>
      <c r="D169" s="167"/>
      <c r="E169" s="167"/>
      <c r="F169" s="167"/>
      <c r="G169" s="168"/>
      <c r="L169" s="3" t="s">
        <v>444</v>
      </c>
    </row>
    <row r="170" spans="1:26" ht="15">
      <c r="A170" s="8" t="s">
        <v>298</v>
      </c>
      <c r="B170" s="166" t="str">
        <f>"501010000"</f>
        <v>501010000</v>
      </c>
      <c r="C170" s="167"/>
      <c r="D170" s="167"/>
      <c r="E170" s="167"/>
      <c r="F170" s="167"/>
      <c r="G170" s="168"/>
      <c r="Z170" s="130" t="s">
        <v>437</v>
      </c>
    </row>
    <row r="171" spans="1:26" ht="15">
      <c r="A171" s="8" t="s">
        <v>299</v>
      </c>
      <c r="B171" s="166" t="str">
        <f>"501010000"</f>
        <v>501010000</v>
      </c>
      <c r="C171" s="167"/>
      <c r="D171" s="167"/>
      <c r="E171" s="167"/>
      <c r="F171" s="167"/>
      <c r="G171" s="168"/>
      <c r="L171" s="80"/>
      <c r="M171" s="169" t="str">
        <f>"Приходится на акционера материнской компании"</f>
        <v>Приходится на акционера материнской компании</v>
      </c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70"/>
      <c r="Y171" s="81"/>
      <c r="Z171" s="82"/>
    </row>
    <row r="172" spans="1:26" ht="15" hidden="1">
      <c r="A172" s="8" t="s">
        <v>300</v>
      </c>
      <c r="B172" s="166" t="str">
        <f>"501010000"</f>
        <v>501010000</v>
      </c>
      <c r="C172" s="167"/>
      <c r="D172" s="167"/>
      <c r="E172" s="167"/>
      <c r="F172" s="167"/>
      <c r="G172" s="168"/>
      <c r="L172" s="83"/>
      <c r="M172" s="39" t="s">
        <v>93</v>
      </c>
      <c r="N172" s="39" t="s">
        <v>93</v>
      </c>
      <c r="O172" s="39" t="s">
        <v>93</v>
      </c>
      <c r="P172" s="39" t="s">
        <v>93</v>
      </c>
      <c r="Q172" s="39" t="s">
        <v>93</v>
      </c>
      <c r="R172" s="39" t="s">
        <v>93</v>
      </c>
      <c r="S172" s="39" t="s">
        <v>93</v>
      </c>
      <c r="T172" s="39" t="s">
        <v>93</v>
      </c>
      <c r="U172" s="39" t="s">
        <v>93</v>
      </c>
      <c r="V172" s="39" t="s">
        <v>93</v>
      </c>
      <c r="W172" s="39" t="s">
        <v>93</v>
      </c>
      <c r="Y172" s="39" t="s">
        <v>93</v>
      </c>
      <c r="Z172" s="39" t="s">
        <v>93</v>
      </c>
    </row>
    <row r="173" spans="1:26" ht="15" hidden="1">
      <c r="A173" s="8" t="s">
        <v>301</v>
      </c>
      <c r="B173" s="166" t="str">
        <f>"501010000 503000000 504000000 501020000 505010000 505020000 505030000 505040000 502000000 599990000"</f>
        <v>501010000 503000000 504000000 501020000 505010000 505020000 505030000 505040000 502000000 599990000</v>
      </c>
      <c r="C173" s="167"/>
      <c r="D173" s="167"/>
      <c r="E173" s="167"/>
      <c r="F173" s="167"/>
      <c r="G173" s="168"/>
      <c r="L173" s="83"/>
      <c r="M173" s="84">
        <v>501010000</v>
      </c>
      <c r="N173" s="84">
        <v>503000000</v>
      </c>
      <c r="O173" s="84">
        <v>504000000</v>
      </c>
      <c r="P173" s="84">
        <v>501020000</v>
      </c>
      <c r="Q173" s="84">
        <v>505010000</v>
      </c>
      <c r="R173" s="84">
        <v>505020000</v>
      </c>
      <c r="S173" s="84">
        <v>505030000</v>
      </c>
      <c r="T173" s="84">
        <v>505040000</v>
      </c>
      <c r="U173" s="84">
        <v>505990000</v>
      </c>
      <c r="V173" s="84">
        <v>502000000</v>
      </c>
      <c r="W173" s="84">
        <v>506000000</v>
      </c>
      <c r="Y173" s="84">
        <v>599990000</v>
      </c>
      <c r="Z173" s="84">
        <v>500000000</v>
      </c>
    </row>
    <row r="174" spans="1:26" ht="92.25" customHeight="1">
      <c r="A174" s="8" t="s">
        <v>302</v>
      </c>
      <c r="B174" s="166" t="str">
        <f>"501010000 503000000 504000000 501020000 505010000 505020000 505040000 505990000 502000000 599990000"</f>
        <v>501010000 503000000 504000000 501020000 505010000 505020000 505040000 505990000 502000000 599990000</v>
      </c>
      <c r="C174" s="167"/>
      <c r="D174" s="167"/>
      <c r="E174" s="167"/>
      <c r="F174" s="167"/>
      <c r="G174" s="168"/>
      <c r="L174" s="150"/>
      <c r="M174" s="69" t="s">
        <v>313</v>
      </c>
      <c r="N174" s="69" t="s">
        <v>314</v>
      </c>
      <c r="O174" s="69" t="s">
        <v>315</v>
      </c>
      <c r="P174" s="69" t="s">
        <v>316</v>
      </c>
      <c r="Q174" s="69" t="s">
        <v>317</v>
      </c>
      <c r="R174" s="69" t="s">
        <v>318</v>
      </c>
      <c r="S174" s="69" t="s">
        <v>319</v>
      </c>
      <c r="T174" s="69" t="s">
        <v>320</v>
      </c>
      <c r="U174" s="69" t="s">
        <v>321</v>
      </c>
      <c r="V174" s="69" t="s">
        <v>322</v>
      </c>
      <c r="W174" s="69" t="s">
        <v>323</v>
      </c>
      <c r="X174" s="85" t="s">
        <v>324</v>
      </c>
      <c r="Y174" s="69" t="s">
        <v>439</v>
      </c>
      <c r="Z174" s="69" t="s">
        <v>325</v>
      </c>
    </row>
    <row r="175" spans="10:26" ht="15">
      <c r="J175" s="40" t="s">
        <v>326</v>
      </c>
      <c r="K175" s="40" t="s">
        <v>20</v>
      </c>
      <c r="L175" s="35" t="s">
        <v>446</v>
      </c>
      <c r="M175" s="73">
        <v>12101802</v>
      </c>
      <c r="N175" s="73"/>
      <c r="O175" s="73"/>
      <c r="P175" s="73">
        <v>841018</v>
      </c>
      <c r="Q175" s="73"/>
      <c r="R175" s="73"/>
      <c r="S175" s="73"/>
      <c r="T175" s="73"/>
      <c r="U175" s="73"/>
      <c r="V175" s="73"/>
      <c r="W175" s="73">
        <v>10005198</v>
      </c>
      <c r="X175" s="86">
        <f>SUM(M175:W175)</f>
        <v>22948018</v>
      </c>
      <c r="Y175" s="73">
        <v>631934</v>
      </c>
      <c r="Z175" s="73">
        <f>SUM(X175:Y175)</f>
        <v>23579952</v>
      </c>
    </row>
    <row r="176" spans="3:26" ht="15" hidden="1">
      <c r="C176" s="61" t="s">
        <v>128</v>
      </c>
      <c r="J176" s="40"/>
      <c r="K176" s="40"/>
      <c r="L176" s="98" t="s">
        <v>128</v>
      </c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86">
        <f>SUM(M176:W176)</f>
        <v>0</v>
      </c>
      <c r="Y176" s="66"/>
      <c r="Z176" s="70"/>
    </row>
    <row r="177" spans="3:28" ht="15" hidden="1">
      <c r="C177" s="61" t="s">
        <v>128</v>
      </c>
      <c r="J177" s="40" t="s">
        <v>326</v>
      </c>
      <c r="K177" s="40" t="s">
        <v>327</v>
      </c>
      <c r="L177" s="98" t="s">
        <v>328</v>
      </c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>
        <f>SUM(W179:W184)</f>
        <v>-458931</v>
      </c>
      <c r="X177" s="87">
        <f aca="true" t="shared" si="4" ref="X177:X184">SUM(M177:W177)</f>
        <v>-458931</v>
      </c>
      <c r="Y177" s="70">
        <f>SUM(Y179:Y184)</f>
        <v>20669</v>
      </c>
      <c r="Z177" s="70">
        <f aca="true" t="shared" si="5" ref="Z177:Z220">SUM(X177:Y177)</f>
        <v>-438262</v>
      </c>
      <c r="AA177" s="91"/>
      <c r="AB177" s="91"/>
    </row>
    <row r="178" spans="1:26" ht="15" hidden="1">
      <c r="A178" s="8" t="s">
        <v>305</v>
      </c>
      <c r="B178" s="166" t="str">
        <f>"501010000 503000000 504000000 501020000 505010000 505020000 505030000 505040000 505990000"</f>
        <v>501010000 503000000 504000000 501020000 505010000 505020000 505030000 505040000 505990000</v>
      </c>
      <c r="C178" s="167"/>
      <c r="D178" s="167"/>
      <c r="E178" s="167"/>
      <c r="F178" s="167"/>
      <c r="G178" s="168"/>
      <c r="J178" s="40"/>
      <c r="K178" s="40"/>
      <c r="L178" s="98" t="s">
        <v>128</v>
      </c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87">
        <f>SUM(M178:W178)</f>
        <v>0</v>
      </c>
      <c r="Y178" s="66"/>
      <c r="Z178" s="70">
        <f t="shared" si="5"/>
        <v>0</v>
      </c>
    </row>
    <row r="179" spans="1:26" ht="15">
      <c r="A179" s="8" t="s">
        <v>306</v>
      </c>
      <c r="B179" s="166" t="str">
        <f>"501010000 503000000 504000000 501020000 505010000 505020000 505030000 505040000 505990000"</f>
        <v>501010000 503000000 504000000 501020000 505010000 505020000 505030000 505040000 505990000</v>
      </c>
      <c r="C179" s="167"/>
      <c r="D179" s="167"/>
      <c r="E179" s="167"/>
      <c r="F179" s="167"/>
      <c r="G179" s="168"/>
      <c r="J179" s="40" t="s">
        <v>326</v>
      </c>
      <c r="K179" s="40" t="s">
        <v>329</v>
      </c>
      <c r="L179" s="98" t="s">
        <v>328</v>
      </c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>
        <v>-458931</v>
      </c>
      <c r="X179" s="87">
        <f>SUM(M179:W179)</f>
        <v>-458931</v>
      </c>
      <c r="Y179" s="66">
        <v>20669</v>
      </c>
      <c r="Z179" s="70">
        <f>SUM(X179:Y179)</f>
        <v>-438262</v>
      </c>
    </row>
    <row r="180" spans="1:26" ht="15" hidden="1">
      <c r="A180" s="8" t="s">
        <v>307</v>
      </c>
      <c r="B180" s="166" t="str">
        <f>"501010000 503000000 504000000 501020000 505010000 505020000 505030000 505040000 505990000"</f>
        <v>501010000 503000000 504000000 501020000 505010000 505020000 505030000 505040000 505990000</v>
      </c>
      <c r="C180" s="167"/>
      <c r="D180" s="167"/>
      <c r="E180" s="167"/>
      <c r="F180" s="167"/>
      <c r="G180" s="168"/>
      <c r="J180" s="40"/>
      <c r="K180" s="40"/>
      <c r="L180" s="98" t="s">
        <v>128</v>
      </c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87">
        <f>SUM(M180:W180)</f>
        <v>0</v>
      </c>
      <c r="Y180" s="66"/>
      <c r="Z180" s="70">
        <f t="shared" si="5"/>
        <v>0</v>
      </c>
    </row>
    <row r="181" spans="1:26" ht="30">
      <c r="A181" s="8" t="s">
        <v>308</v>
      </c>
      <c r="B181" s="166" t="str">
        <f>"501010000 503000000 504000000 501020000 505010000 505020000 505030000 505040000 505990000"</f>
        <v>501010000 503000000 504000000 501020000 505010000 505020000 505030000 505040000 505990000</v>
      </c>
      <c r="C181" s="167"/>
      <c r="D181" s="167"/>
      <c r="E181" s="167"/>
      <c r="F181" s="167"/>
      <c r="G181" s="168"/>
      <c r="J181" s="40" t="s">
        <v>326</v>
      </c>
      <c r="K181" s="40" t="s">
        <v>331</v>
      </c>
      <c r="L181" s="98" t="s">
        <v>332</v>
      </c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87">
        <f t="shared" si="4"/>
        <v>0</v>
      </c>
      <c r="Y181" s="66"/>
      <c r="Z181" s="70">
        <f t="shared" si="5"/>
        <v>0</v>
      </c>
    </row>
    <row r="182" spans="10:26" ht="30">
      <c r="J182" s="40" t="s">
        <v>326</v>
      </c>
      <c r="K182" s="40" t="s">
        <v>333</v>
      </c>
      <c r="L182" s="98" t="s">
        <v>334</v>
      </c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87">
        <f t="shared" si="4"/>
        <v>0</v>
      </c>
      <c r="Y182" s="66"/>
      <c r="Z182" s="70">
        <f t="shared" si="5"/>
        <v>0</v>
      </c>
    </row>
    <row r="183" spans="10:26" ht="15">
      <c r="J183" s="40" t="s">
        <v>326</v>
      </c>
      <c r="K183" s="40" t="s">
        <v>335</v>
      </c>
      <c r="L183" s="98" t="s">
        <v>336</v>
      </c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87">
        <f t="shared" si="4"/>
        <v>0</v>
      </c>
      <c r="Y183" s="66"/>
      <c r="Z183" s="70">
        <f t="shared" si="5"/>
        <v>0</v>
      </c>
    </row>
    <row r="184" spans="10:26" ht="30">
      <c r="J184" s="40" t="s">
        <v>326</v>
      </c>
      <c r="K184" s="40" t="s">
        <v>337</v>
      </c>
      <c r="L184" s="98" t="s">
        <v>338</v>
      </c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87">
        <f t="shared" si="4"/>
        <v>0</v>
      </c>
      <c r="Y184" s="66"/>
      <c r="Z184" s="70">
        <f t="shared" si="5"/>
        <v>0</v>
      </c>
    </row>
    <row r="185" spans="8:28" s="1" customFormat="1" ht="15">
      <c r="H185" s="141"/>
      <c r="J185" s="142" t="s">
        <v>16</v>
      </c>
      <c r="K185" s="142" t="s">
        <v>339</v>
      </c>
      <c r="L185" s="35" t="s">
        <v>340</v>
      </c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86">
        <f aca="true" t="shared" si="6" ref="X185:X190">SUM(M185:W185)</f>
        <v>0</v>
      </c>
      <c r="Y185" s="143"/>
      <c r="Z185" s="143">
        <f t="shared" si="5"/>
        <v>0</v>
      </c>
      <c r="AA185" s="144"/>
      <c r="AB185" s="144"/>
    </row>
    <row r="186" spans="1:26" ht="30">
      <c r="A186" s="5" t="s">
        <v>92</v>
      </c>
      <c r="J186" s="40" t="s">
        <v>88</v>
      </c>
      <c r="K186" s="40" t="s">
        <v>341</v>
      </c>
      <c r="L186" s="151" t="s">
        <v>342</v>
      </c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87">
        <f t="shared" si="6"/>
        <v>0</v>
      </c>
      <c r="Y186" s="66"/>
      <c r="Z186" s="70">
        <f t="shared" si="5"/>
        <v>0</v>
      </c>
    </row>
    <row r="187" spans="1:26" ht="30">
      <c r="A187" s="5" t="e">
        <f>_XLL.EVLCK(_XLL.EVAPP(),0,_XLL.EVCVW(_XLL.EVAPP(),"TIME"),_XLL.EVCVW(_XLL.EVAPP(),"C_ENTITY"),"ACTUAL",_XLL.EVCVW(_XLL.EVAPP(),"C_DATATS"))</f>
        <v>#NAME?</v>
      </c>
      <c r="J187" s="40" t="s">
        <v>88</v>
      </c>
      <c r="K187" s="40" t="s">
        <v>343</v>
      </c>
      <c r="L187" s="151" t="s">
        <v>344</v>
      </c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87">
        <f>SUM(M187:W187)</f>
        <v>0</v>
      </c>
      <c r="Y187" s="66"/>
      <c r="Z187" s="70">
        <f t="shared" si="5"/>
        <v>0</v>
      </c>
    </row>
    <row r="188" spans="10:26" ht="30">
      <c r="J188" s="40" t="s">
        <v>88</v>
      </c>
      <c r="K188" s="40" t="s">
        <v>345</v>
      </c>
      <c r="L188" s="151" t="s">
        <v>346</v>
      </c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87">
        <f>SUM(M188:W188)</f>
        <v>0</v>
      </c>
      <c r="Y188" s="66"/>
      <c r="Z188" s="70">
        <f t="shared" si="5"/>
        <v>0</v>
      </c>
    </row>
    <row r="189" spans="10:26" ht="15">
      <c r="J189" s="40" t="s">
        <v>88</v>
      </c>
      <c r="K189" s="40" t="s">
        <v>347</v>
      </c>
      <c r="L189" s="151" t="s">
        <v>348</v>
      </c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87">
        <f>SUM(M189:W189)</f>
        <v>0</v>
      </c>
      <c r="Y189" s="66"/>
      <c r="Z189" s="70">
        <f t="shared" si="5"/>
        <v>0</v>
      </c>
    </row>
    <row r="190" spans="10:26" ht="15">
      <c r="J190" s="40" t="s">
        <v>326</v>
      </c>
      <c r="K190" s="40" t="s">
        <v>349</v>
      </c>
      <c r="L190" s="151" t="s">
        <v>350</v>
      </c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87">
        <f t="shared" si="6"/>
        <v>0</v>
      </c>
      <c r="Y190" s="66"/>
      <c r="Z190" s="70">
        <f t="shared" si="5"/>
        <v>0</v>
      </c>
    </row>
    <row r="191" spans="10:26" ht="15" hidden="1">
      <c r="J191" s="40"/>
      <c r="K191" s="40"/>
      <c r="L191" s="98" t="s">
        <v>128</v>
      </c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87">
        <f>SUM(M191:W191)</f>
        <v>0</v>
      </c>
      <c r="Y191" s="66"/>
      <c r="Z191" s="70">
        <f t="shared" si="5"/>
        <v>0</v>
      </c>
    </row>
    <row r="192" spans="10:26" ht="15">
      <c r="J192" s="40" t="s">
        <v>326</v>
      </c>
      <c r="K192" s="40" t="s">
        <v>295</v>
      </c>
      <c r="L192" s="98" t="s">
        <v>252</v>
      </c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87">
        <f>SUM(M192:W192)</f>
        <v>0</v>
      </c>
      <c r="Y192" s="66"/>
      <c r="Z192" s="70">
        <f t="shared" si="5"/>
        <v>0</v>
      </c>
    </row>
    <row r="193" spans="10:26" ht="15">
      <c r="J193" s="40" t="s">
        <v>326</v>
      </c>
      <c r="K193" s="40" t="s">
        <v>296</v>
      </c>
      <c r="L193" s="98" t="s">
        <v>351</v>
      </c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87">
        <f aca="true" t="shared" si="7" ref="X193:X199">SUM(M193:W193)</f>
        <v>0</v>
      </c>
      <c r="Y193" s="66"/>
      <c r="Z193" s="70">
        <f t="shared" si="5"/>
        <v>0</v>
      </c>
    </row>
    <row r="194" spans="10:26" ht="30">
      <c r="J194" s="40" t="s">
        <v>326</v>
      </c>
      <c r="K194" s="40" t="s">
        <v>297</v>
      </c>
      <c r="L194" s="98" t="s">
        <v>352</v>
      </c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87">
        <f t="shared" si="7"/>
        <v>0</v>
      </c>
      <c r="Y194" s="66"/>
      <c r="Z194" s="70">
        <f t="shared" si="5"/>
        <v>0</v>
      </c>
    </row>
    <row r="195" spans="10:26" ht="30">
      <c r="J195" s="40" t="s">
        <v>326</v>
      </c>
      <c r="K195" s="40" t="s">
        <v>298</v>
      </c>
      <c r="L195" s="98" t="s">
        <v>353</v>
      </c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87">
        <f t="shared" si="7"/>
        <v>0</v>
      </c>
      <c r="Y195" s="66"/>
      <c r="Z195" s="70">
        <f t="shared" si="5"/>
        <v>0</v>
      </c>
    </row>
    <row r="196" spans="10:26" ht="45">
      <c r="J196" s="40" t="s">
        <v>326</v>
      </c>
      <c r="K196" s="40" t="s">
        <v>299</v>
      </c>
      <c r="L196" s="98" t="s">
        <v>354</v>
      </c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87">
        <f t="shared" si="7"/>
        <v>0</v>
      </c>
      <c r="Y196" s="66"/>
      <c r="Z196" s="70">
        <f t="shared" si="5"/>
        <v>0</v>
      </c>
    </row>
    <row r="197" spans="10:26" ht="45">
      <c r="J197" s="40" t="s">
        <v>326</v>
      </c>
      <c r="K197" s="40" t="s">
        <v>300</v>
      </c>
      <c r="L197" s="98" t="s">
        <v>355</v>
      </c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87">
        <f t="shared" si="7"/>
        <v>0</v>
      </c>
      <c r="Y197" s="66"/>
      <c r="Z197" s="70">
        <f t="shared" si="5"/>
        <v>0</v>
      </c>
    </row>
    <row r="198" spans="10:26" ht="30">
      <c r="J198" s="40" t="s">
        <v>326</v>
      </c>
      <c r="K198" s="40" t="s">
        <v>301</v>
      </c>
      <c r="L198" s="98" t="s">
        <v>356</v>
      </c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87">
        <f t="shared" si="7"/>
        <v>0</v>
      </c>
      <c r="Y198" s="66"/>
      <c r="Z198" s="70">
        <f t="shared" si="5"/>
        <v>0</v>
      </c>
    </row>
    <row r="199" spans="10:26" ht="30">
      <c r="J199" s="40" t="s">
        <v>326</v>
      </c>
      <c r="K199" s="40" t="s">
        <v>302</v>
      </c>
      <c r="L199" s="98" t="s">
        <v>357</v>
      </c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87">
        <f t="shared" si="7"/>
        <v>0</v>
      </c>
      <c r="Y199" s="66"/>
      <c r="Z199" s="70">
        <f t="shared" si="5"/>
        <v>0</v>
      </c>
    </row>
    <row r="200" spans="10:26" ht="15">
      <c r="J200" s="40" t="s">
        <v>326</v>
      </c>
      <c r="K200" s="40" t="s">
        <v>358</v>
      </c>
      <c r="L200" s="98" t="s">
        <v>359</v>
      </c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87">
        <f aca="true" t="shared" si="8" ref="X200:X221">SUM(M200:W200)</f>
        <v>0</v>
      </c>
      <c r="Y200" s="66"/>
      <c r="Z200" s="70">
        <f t="shared" si="5"/>
        <v>0</v>
      </c>
    </row>
    <row r="201" spans="10:26" ht="15" hidden="1">
      <c r="J201" s="40"/>
      <c r="K201" s="40"/>
      <c r="L201" s="98" t="s">
        <v>128</v>
      </c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87">
        <f t="shared" si="8"/>
        <v>0</v>
      </c>
      <c r="Y201" s="66"/>
      <c r="Z201" s="70">
        <f t="shared" si="5"/>
        <v>0</v>
      </c>
    </row>
    <row r="202" spans="10:26" ht="15">
      <c r="J202" s="40" t="s">
        <v>88</v>
      </c>
      <c r="K202" s="40" t="s">
        <v>360</v>
      </c>
      <c r="L202" s="98" t="s">
        <v>361</v>
      </c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87">
        <f t="shared" si="8"/>
        <v>0</v>
      </c>
      <c r="Y202" s="66"/>
      <c r="Z202" s="70">
        <f t="shared" si="5"/>
        <v>0</v>
      </c>
    </row>
    <row r="203" spans="10:26" ht="15" hidden="1">
      <c r="J203" s="40"/>
      <c r="K203" s="40"/>
      <c r="L203" s="98" t="s">
        <v>128</v>
      </c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87">
        <f t="shared" si="8"/>
        <v>0</v>
      </c>
      <c r="Y203" s="66"/>
      <c r="Z203" s="70">
        <f t="shared" si="5"/>
        <v>0</v>
      </c>
    </row>
    <row r="204" spans="10:26" ht="15">
      <c r="J204" s="40" t="s">
        <v>326</v>
      </c>
      <c r="K204" s="40" t="s">
        <v>362</v>
      </c>
      <c r="L204" s="98" t="s">
        <v>363</v>
      </c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87">
        <f t="shared" si="8"/>
        <v>0</v>
      </c>
      <c r="Y204" s="66"/>
      <c r="Z204" s="70">
        <f t="shared" si="5"/>
        <v>0</v>
      </c>
    </row>
    <row r="205" spans="10:26" ht="15" hidden="1">
      <c r="J205" s="40"/>
      <c r="K205" s="40"/>
      <c r="L205" s="98" t="s">
        <v>128</v>
      </c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87">
        <f t="shared" si="8"/>
        <v>0</v>
      </c>
      <c r="Y205" s="66"/>
      <c r="Z205" s="70">
        <f t="shared" si="5"/>
        <v>0</v>
      </c>
    </row>
    <row r="206" spans="10:26" ht="30">
      <c r="J206" s="40" t="s">
        <v>326</v>
      </c>
      <c r="K206" s="40" t="s">
        <v>303</v>
      </c>
      <c r="L206" s="98" t="s">
        <v>364</v>
      </c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87">
        <f t="shared" si="8"/>
        <v>0</v>
      </c>
      <c r="Y206" s="66"/>
      <c r="Z206" s="70">
        <f t="shared" si="5"/>
        <v>0</v>
      </c>
    </row>
    <row r="207" spans="8:28" s="1" customFormat="1" ht="15">
      <c r="H207" s="141"/>
      <c r="J207" s="142" t="s">
        <v>16</v>
      </c>
      <c r="K207" s="142" t="s">
        <v>304</v>
      </c>
      <c r="L207" s="35" t="s">
        <v>365</v>
      </c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86">
        <f t="shared" si="8"/>
        <v>0</v>
      </c>
      <c r="Y207" s="143"/>
      <c r="Z207" s="143">
        <f t="shared" si="5"/>
        <v>0</v>
      </c>
      <c r="AA207" s="144"/>
      <c r="AB207" s="144"/>
    </row>
    <row r="208" spans="8:26" ht="15" hidden="1">
      <c r="H208" s="5"/>
      <c r="J208" s="40"/>
      <c r="K208" s="40"/>
      <c r="L208" s="98" t="s">
        <v>128</v>
      </c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87">
        <f t="shared" si="8"/>
        <v>0</v>
      </c>
      <c r="Y208" s="66"/>
      <c r="Z208" s="70">
        <f t="shared" si="5"/>
        <v>0</v>
      </c>
    </row>
    <row r="209" spans="10:26" ht="30">
      <c r="J209" s="40" t="s">
        <v>88</v>
      </c>
      <c r="K209" s="40" t="s">
        <v>366</v>
      </c>
      <c r="L209" s="151" t="s">
        <v>367</v>
      </c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87">
        <f t="shared" si="8"/>
        <v>0</v>
      </c>
      <c r="Y209" s="66"/>
      <c r="Z209" s="70">
        <f t="shared" si="5"/>
        <v>0</v>
      </c>
    </row>
    <row r="210" spans="10:26" ht="30">
      <c r="J210" s="40" t="s">
        <v>88</v>
      </c>
      <c r="K210" s="40" t="s">
        <v>368</v>
      </c>
      <c r="L210" s="151" t="s">
        <v>369</v>
      </c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87">
        <f t="shared" si="8"/>
        <v>0</v>
      </c>
      <c r="Y210" s="66"/>
      <c r="Z210" s="70">
        <f t="shared" si="5"/>
        <v>0</v>
      </c>
    </row>
    <row r="211" spans="10:26" ht="30">
      <c r="J211" s="40" t="s">
        <v>88</v>
      </c>
      <c r="K211" s="40" t="s">
        <v>370</v>
      </c>
      <c r="L211" s="151" t="s">
        <v>371</v>
      </c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87">
        <f t="shared" si="8"/>
        <v>0</v>
      </c>
      <c r="Y211" s="66"/>
      <c r="Z211" s="70">
        <f t="shared" si="5"/>
        <v>0</v>
      </c>
    </row>
    <row r="212" spans="10:26" ht="15">
      <c r="J212" s="40" t="s">
        <v>88</v>
      </c>
      <c r="K212" s="40" t="s">
        <v>372</v>
      </c>
      <c r="L212" s="151" t="s">
        <v>373</v>
      </c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87">
        <f t="shared" si="8"/>
        <v>0</v>
      </c>
      <c r="Y212" s="66"/>
      <c r="Z212" s="70">
        <f t="shared" si="5"/>
        <v>0</v>
      </c>
    </row>
    <row r="213" spans="10:26" ht="15">
      <c r="J213" s="40" t="s">
        <v>326</v>
      </c>
      <c r="K213" s="40" t="s">
        <v>374</v>
      </c>
      <c r="L213" s="151" t="s">
        <v>375</v>
      </c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87">
        <f t="shared" si="8"/>
        <v>0</v>
      </c>
      <c r="Y213" s="66"/>
      <c r="Z213" s="70">
        <f t="shared" si="5"/>
        <v>0</v>
      </c>
    </row>
    <row r="214" spans="10:26" ht="15" hidden="1">
      <c r="J214" s="40"/>
      <c r="K214" s="40"/>
      <c r="L214" s="98" t="s">
        <v>128</v>
      </c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87">
        <f t="shared" si="8"/>
        <v>0</v>
      </c>
      <c r="Y214" s="66"/>
      <c r="Z214" s="70">
        <f t="shared" si="5"/>
        <v>0</v>
      </c>
    </row>
    <row r="215" spans="10:26" ht="30">
      <c r="J215" s="40" t="s">
        <v>326</v>
      </c>
      <c r="K215" s="40" t="s">
        <v>305</v>
      </c>
      <c r="L215" s="98" t="s">
        <v>376</v>
      </c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87">
        <f t="shared" si="8"/>
        <v>0</v>
      </c>
      <c r="Y215" s="66"/>
      <c r="Z215" s="70">
        <f t="shared" si="5"/>
        <v>0</v>
      </c>
    </row>
    <row r="216" spans="10:26" ht="15">
      <c r="J216" s="40" t="s">
        <v>326</v>
      </c>
      <c r="K216" s="40" t="s">
        <v>306</v>
      </c>
      <c r="L216" s="98" t="s">
        <v>377</v>
      </c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87">
        <f t="shared" si="8"/>
        <v>0</v>
      </c>
      <c r="Y216" s="66"/>
      <c r="Z216" s="70">
        <f t="shared" si="5"/>
        <v>0</v>
      </c>
    </row>
    <row r="217" spans="10:26" ht="15">
      <c r="J217" s="40" t="s">
        <v>326</v>
      </c>
      <c r="K217" s="40" t="s">
        <v>307</v>
      </c>
      <c r="L217" s="98" t="s">
        <v>378</v>
      </c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87">
        <f t="shared" si="8"/>
        <v>0</v>
      </c>
      <c r="Y217" s="66"/>
      <c r="Z217" s="70">
        <f t="shared" si="5"/>
        <v>0</v>
      </c>
    </row>
    <row r="218" spans="10:26" ht="15">
      <c r="J218" s="40" t="s">
        <v>326</v>
      </c>
      <c r="K218" s="40" t="s">
        <v>308</v>
      </c>
      <c r="L218" s="98" t="s">
        <v>379</v>
      </c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87">
        <f t="shared" si="8"/>
        <v>0</v>
      </c>
      <c r="Y218" s="66"/>
      <c r="Z218" s="70">
        <f t="shared" si="5"/>
        <v>0</v>
      </c>
    </row>
    <row r="219" spans="10:26" ht="15">
      <c r="J219" s="40" t="s">
        <v>326</v>
      </c>
      <c r="K219" s="40" t="s">
        <v>309</v>
      </c>
      <c r="L219" s="148" t="s">
        <v>380</v>
      </c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6">
        <f t="shared" si="8"/>
        <v>0</v>
      </c>
      <c r="Y219" s="135"/>
      <c r="Z219" s="137">
        <f t="shared" si="5"/>
        <v>0</v>
      </c>
    </row>
    <row r="220" spans="8:28" s="1" customFormat="1" ht="15">
      <c r="H220" s="141"/>
      <c r="J220" s="142" t="s">
        <v>326</v>
      </c>
      <c r="K220" s="142" t="s">
        <v>19</v>
      </c>
      <c r="L220" s="134" t="s">
        <v>445</v>
      </c>
      <c r="M220" s="145">
        <v>12101802</v>
      </c>
      <c r="N220" s="145"/>
      <c r="O220" s="145"/>
      <c r="P220" s="145">
        <v>841018</v>
      </c>
      <c r="Q220" s="145"/>
      <c r="R220" s="145"/>
      <c r="S220" s="145"/>
      <c r="T220" s="145"/>
      <c r="U220" s="145"/>
      <c r="V220" s="145"/>
      <c r="W220" s="145">
        <f>W175+W179</f>
        <v>9546267</v>
      </c>
      <c r="X220" s="146">
        <f t="shared" si="8"/>
        <v>22489087</v>
      </c>
      <c r="Y220" s="145">
        <f>Y175+Y179</f>
        <v>652603</v>
      </c>
      <c r="Z220" s="147">
        <f t="shared" si="5"/>
        <v>23141690</v>
      </c>
      <c r="AA220" s="144"/>
      <c r="AB220" s="144"/>
    </row>
    <row r="221" spans="10:26" ht="15" hidden="1">
      <c r="J221" s="40"/>
      <c r="K221" s="40"/>
      <c r="L221" s="149" t="s">
        <v>128</v>
      </c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9">
        <f t="shared" si="8"/>
        <v>0</v>
      </c>
      <c r="Y221" s="138"/>
      <c r="Z221" s="140"/>
    </row>
    <row r="222" spans="12:26" ht="15" hidden="1">
      <c r="L222" s="98" t="s">
        <v>128</v>
      </c>
      <c r="M222" s="84" t="s">
        <v>116</v>
      </c>
      <c r="N222" s="84" t="s">
        <v>116</v>
      </c>
      <c r="O222" s="84" t="s">
        <v>116</v>
      </c>
      <c r="P222" s="84" t="s">
        <v>116</v>
      </c>
      <c r="Q222" s="84" t="s">
        <v>116</v>
      </c>
      <c r="R222" s="84" t="s">
        <v>116</v>
      </c>
      <c r="S222" s="84" t="s">
        <v>116</v>
      </c>
      <c r="T222" s="84" t="s">
        <v>116</v>
      </c>
      <c r="U222" s="84" t="s">
        <v>116</v>
      </c>
      <c r="V222" s="84" t="s">
        <v>116</v>
      </c>
      <c r="W222" s="84" t="s">
        <v>116</v>
      </c>
      <c r="Y222" s="84" t="s">
        <v>116</v>
      </c>
      <c r="Z222" s="84" t="s">
        <v>116</v>
      </c>
    </row>
    <row r="223" spans="12:26" ht="15" hidden="1">
      <c r="L223" s="98" t="s">
        <v>128</v>
      </c>
      <c r="M223" s="84">
        <v>501010000</v>
      </c>
      <c r="N223" s="84">
        <v>503000000</v>
      </c>
      <c r="O223" s="84">
        <v>504000000</v>
      </c>
      <c r="P223" s="84">
        <v>501020000</v>
      </c>
      <c r="Q223" s="84">
        <v>505010000</v>
      </c>
      <c r="R223" s="84">
        <v>505020000</v>
      </c>
      <c r="S223" s="84">
        <v>505030000</v>
      </c>
      <c r="T223" s="84">
        <v>505040000</v>
      </c>
      <c r="U223" s="84">
        <v>505990000</v>
      </c>
      <c r="V223" s="84">
        <v>502000000</v>
      </c>
      <c r="W223" s="84">
        <v>506000000</v>
      </c>
      <c r="Y223" s="84">
        <v>599990000</v>
      </c>
      <c r="Z223" s="84">
        <v>500000000</v>
      </c>
    </row>
    <row r="224" spans="10:26" ht="30">
      <c r="J224" s="40" t="s">
        <v>326</v>
      </c>
      <c r="K224" s="40" t="s">
        <v>381</v>
      </c>
      <c r="L224" s="98" t="s">
        <v>382</v>
      </c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87">
        <f aca="true" t="shared" si="9" ref="X224:X233">SUM(M224:W224)</f>
        <v>0</v>
      </c>
      <c r="Y224" s="152"/>
      <c r="Z224" s="70">
        <f>SUM(X224:Y224)</f>
        <v>0</v>
      </c>
    </row>
    <row r="225" spans="10:26" ht="15" hidden="1">
      <c r="J225" s="40"/>
      <c r="K225" s="40"/>
      <c r="L225" s="98" t="s">
        <v>128</v>
      </c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87">
        <f>SUM(M225:W225)</f>
        <v>0</v>
      </c>
      <c r="Y225" s="152"/>
      <c r="Z225" s="70">
        <f>SUM(X225:Y225)</f>
        <v>0</v>
      </c>
    </row>
    <row r="226" spans="10:26" ht="30">
      <c r="J226" s="40" t="s">
        <v>326</v>
      </c>
      <c r="K226" s="40" t="s">
        <v>310</v>
      </c>
      <c r="L226" s="98" t="s">
        <v>383</v>
      </c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87">
        <f t="shared" si="9"/>
        <v>0</v>
      </c>
      <c r="Y226" s="152"/>
      <c r="Z226" s="70">
        <f>SUM(X226:Y226)</f>
        <v>0</v>
      </c>
    </row>
    <row r="227" spans="10:26" ht="30">
      <c r="J227" s="40" t="s">
        <v>326</v>
      </c>
      <c r="K227" s="40" t="s">
        <v>311</v>
      </c>
      <c r="L227" s="98" t="s">
        <v>384</v>
      </c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87">
        <f>SUM(M227:W227)</f>
        <v>0</v>
      </c>
      <c r="Y227" s="152"/>
      <c r="Z227" s="70">
        <f>SUM(X227:Y227)</f>
        <v>0</v>
      </c>
    </row>
    <row r="228" spans="10:26" ht="30">
      <c r="J228" s="40" t="s">
        <v>326</v>
      </c>
      <c r="K228" s="40" t="s">
        <v>312</v>
      </c>
      <c r="L228" s="98" t="s">
        <v>385</v>
      </c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87">
        <f>SUM(M228:W228)</f>
        <v>0</v>
      </c>
      <c r="Y228" s="152"/>
      <c r="Z228" s="70">
        <f>SUM(X228:Y228)</f>
        <v>0</v>
      </c>
    </row>
    <row r="229" spans="10:26" ht="15">
      <c r="J229" s="40" t="s">
        <v>326</v>
      </c>
      <c r="K229" s="40" t="s">
        <v>20</v>
      </c>
      <c r="L229" s="35" t="s">
        <v>447</v>
      </c>
      <c r="M229" s="73">
        <v>12101802</v>
      </c>
      <c r="N229" s="73"/>
      <c r="O229" s="73"/>
      <c r="P229" s="73">
        <v>743301</v>
      </c>
      <c r="Q229" s="73"/>
      <c r="R229" s="73"/>
      <c r="S229" s="73"/>
      <c r="T229" s="73"/>
      <c r="U229" s="73"/>
      <c r="V229" s="73"/>
      <c r="W229" s="73">
        <v>7696411</v>
      </c>
      <c r="X229" s="86">
        <f t="shared" si="9"/>
        <v>20541514</v>
      </c>
      <c r="Y229" s="73">
        <v>561383</v>
      </c>
      <c r="Z229" s="73">
        <f aca="true" t="shared" si="10" ref="Z229:Z280">SUM(X229:Y229)</f>
        <v>21102897</v>
      </c>
    </row>
    <row r="230" spans="10:26" ht="15" hidden="1">
      <c r="J230" s="40"/>
      <c r="K230" s="40"/>
      <c r="L230" s="98" t="s">
        <v>128</v>
      </c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86">
        <f>SUM(M230:W230)</f>
        <v>0</v>
      </c>
      <c r="Y230" s="70"/>
      <c r="Z230" s="70">
        <f t="shared" si="10"/>
        <v>0</v>
      </c>
    </row>
    <row r="231" spans="10:26" ht="15">
      <c r="J231" s="40" t="s">
        <v>326</v>
      </c>
      <c r="K231" s="40" t="s">
        <v>327</v>
      </c>
      <c r="L231" s="98" t="s">
        <v>328</v>
      </c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>
        <v>-277666</v>
      </c>
      <c r="X231" s="87">
        <f t="shared" si="9"/>
        <v>-277666</v>
      </c>
      <c r="Y231" s="152">
        <v>-12875</v>
      </c>
      <c r="Z231" s="70">
        <f t="shared" si="10"/>
        <v>-290541</v>
      </c>
    </row>
    <row r="232" spans="10:26" ht="15" hidden="1">
      <c r="J232" s="40"/>
      <c r="K232" s="40"/>
      <c r="L232" s="98" t="s">
        <v>128</v>
      </c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87">
        <f>SUM(M232:W232)</f>
        <v>0</v>
      </c>
      <c r="Y232" s="152"/>
      <c r="Z232" s="70">
        <f t="shared" si="10"/>
        <v>0</v>
      </c>
    </row>
    <row r="233" spans="10:26" ht="15">
      <c r="J233" s="40" t="s">
        <v>326</v>
      </c>
      <c r="K233" s="40" t="s">
        <v>329</v>
      </c>
      <c r="L233" s="98" t="s">
        <v>330</v>
      </c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87">
        <f t="shared" si="9"/>
        <v>0</v>
      </c>
      <c r="Y233" s="152"/>
      <c r="Z233" s="70">
        <f t="shared" si="10"/>
        <v>0</v>
      </c>
    </row>
    <row r="234" spans="10:26" ht="15" hidden="1">
      <c r="J234" s="40"/>
      <c r="K234" s="40"/>
      <c r="L234" s="98" t="s">
        <v>128</v>
      </c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87">
        <f>SUM(M234:W234)</f>
        <v>0</v>
      </c>
      <c r="Y234" s="152"/>
      <c r="Z234" s="70">
        <f t="shared" si="10"/>
        <v>0</v>
      </c>
    </row>
    <row r="235" spans="10:26" ht="30">
      <c r="J235" s="40" t="s">
        <v>326</v>
      </c>
      <c r="K235" s="40" t="s">
        <v>331</v>
      </c>
      <c r="L235" s="98" t="s">
        <v>332</v>
      </c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87">
        <f aca="true" t="shared" si="11" ref="X235:X241">SUM(M235:W235)</f>
        <v>0</v>
      </c>
      <c r="Y235" s="152"/>
      <c r="Z235" s="70">
        <f t="shared" si="10"/>
        <v>0</v>
      </c>
    </row>
    <row r="236" spans="10:26" ht="15" hidden="1">
      <c r="J236" s="40"/>
      <c r="K236" s="40"/>
      <c r="L236" s="98" t="s">
        <v>128</v>
      </c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87">
        <f>SUM(M236:W236)</f>
        <v>0</v>
      </c>
      <c r="Y236" s="152"/>
      <c r="Z236" s="70">
        <f t="shared" si="10"/>
        <v>0</v>
      </c>
    </row>
    <row r="237" spans="10:26" ht="30">
      <c r="J237" s="40" t="s">
        <v>326</v>
      </c>
      <c r="K237" s="40" t="s">
        <v>333</v>
      </c>
      <c r="L237" s="98" t="s">
        <v>334</v>
      </c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87">
        <f t="shared" si="11"/>
        <v>0</v>
      </c>
      <c r="Y237" s="152"/>
      <c r="Z237" s="70">
        <f t="shared" si="10"/>
        <v>0</v>
      </c>
    </row>
    <row r="238" spans="10:26" ht="15" hidden="1">
      <c r="J238" s="40"/>
      <c r="K238" s="40"/>
      <c r="L238" s="98" t="s">
        <v>128</v>
      </c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87">
        <f>SUM(M238:W238)</f>
        <v>0</v>
      </c>
      <c r="Y238" s="152"/>
      <c r="Z238" s="70">
        <f t="shared" si="10"/>
        <v>0</v>
      </c>
    </row>
    <row r="239" spans="10:26" ht="15">
      <c r="J239" s="40" t="s">
        <v>326</v>
      </c>
      <c r="K239" s="40" t="s">
        <v>335</v>
      </c>
      <c r="L239" s="98" t="s">
        <v>336</v>
      </c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87">
        <f t="shared" si="11"/>
        <v>0</v>
      </c>
      <c r="Y239" s="152"/>
      <c r="Z239" s="70">
        <f t="shared" si="10"/>
        <v>0</v>
      </c>
    </row>
    <row r="240" spans="10:26" ht="15" hidden="1">
      <c r="J240" s="40"/>
      <c r="K240" s="40"/>
      <c r="L240" s="98" t="s">
        <v>128</v>
      </c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87">
        <f>SUM(M240:W240)</f>
        <v>0</v>
      </c>
      <c r="Y240" s="152"/>
      <c r="Z240" s="70">
        <f t="shared" si="10"/>
        <v>0</v>
      </c>
    </row>
    <row r="241" spans="10:26" ht="30">
      <c r="J241" s="40" t="s">
        <v>326</v>
      </c>
      <c r="K241" s="40" t="s">
        <v>337</v>
      </c>
      <c r="L241" s="98" t="s">
        <v>338</v>
      </c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87">
        <f t="shared" si="11"/>
        <v>0</v>
      </c>
      <c r="Y241" s="152"/>
      <c r="Z241" s="70">
        <f t="shared" si="10"/>
        <v>0</v>
      </c>
    </row>
    <row r="242" spans="10:26" ht="15" hidden="1">
      <c r="J242" s="40"/>
      <c r="K242" s="40"/>
      <c r="L242" s="98" t="s">
        <v>128</v>
      </c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87">
        <f>SUM(M242:W242)</f>
        <v>0</v>
      </c>
      <c r="Y242" s="70"/>
      <c r="Z242" s="70">
        <f t="shared" si="10"/>
        <v>0</v>
      </c>
    </row>
    <row r="243" spans="10:26" ht="15">
      <c r="J243" s="40" t="s">
        <v>16</v>
      </c>
      <c r="K243" s="40" t="s">
        <v>339</v>
      </c>
      <c r="L243" s="35" t="s">
        <v>340</v>
      </c>
      <c r="M243" s="71"/>
      <c r="N243" s="71"/>
      <c r="O243" s="71"/>
      <c r="P243" s="71">
        <f>SUM(P245:P265)</f>
        <v>97717</v>
      </c>
      <c r="Q243" s="71"/>
      <c r="R243" s="71"/>
      <c r="S243" s="71"/>
      <c r="T243" s="71"/>
      <c r="U243" s="71"/>
      <c r="V243" s="71"/>
      <c r="W243" s="71"/>
      <c r="X243" s="86">
        <f aca="true" t="shared" si="12" ref="X243:X249">SUM(M243:W243)</f>
        <v>97717</v>
      </c>
      <c r="Y243" s="71"/>
      <c r="Z243" s="71">
        <f t="shared" si="10"/>
        <v>97717</v>
      </c>
    </row>
    <row r="244" spans="10:26" ht="15" hidden="1">
      <c r="J244" s="40"/>
      <c r="K244" s="40"/>
      <c r="L244" s="98" t="s">
        <v>128</v>
      </c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86">
        <f>SUM(M244:W244)</f>
        <v>0</v>
      </c>
      <c r="Y244" s="70"/>
      <c r="Z244" s="70">
        <f t="shared" si="10"/>
        <v>0</v>
      </c>
    </row>
    <row r="245" spans="3:26" ht="30">
      <c r="C245" s="61" t="s">
        <v>128</v>
      </c>
      <c r="J245" s="40" t="s">
        <v>88</v>
      </c>
      <c r="K245" s="40" t="s">
        <v>341</v>
      </c>
      <c r="L245" s="98" t="s">
        <v>342</v>
      </c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87">
        <f t="shared" si="12"/>
        <v>0</v>
      </c>
      <c r="Y245" s="152"/>
      <c r="Z245" s="70">
        <f t="shared" si="10"/>
        <v>0</v>
      </c>
    </row>
    <row r="246" spans="3:26" ht="30">
      <c r="C246" s="61" t="s">
        <v>128</v>
      </c>
      <c r="J246" s="40" t="s">
        <v>88</v>
      </c>
      <c r="K246" s="40" t="s">
        <v>343</v>
      </c>
      <c r="L246" s="98" t="s">
        <v>344</v>
      </c>
      <c r="M246" s="152"/>
      <c r="N246" s="152"/>
      <c r="O246" s="152"/>
      <c r="P246" s="152">
        <v>97717</v>
      </c>
      <c r="Q246" s="152"/>
      <c r="R246" s="152"/>
      <c r="S246" s="152"/>
      <c r="T246" s="152"/>
      <c r="U246" s="152"/>
      <c r="V246" s="152"/>
      <c r="W246" s="152"/>
      <c r="X246" s="87">
        <f>SUM(M246:W246)</f>
        <v>97717</v>
      </c>
      <c r="Y246" s="152"/>
      <c r="Z246" s="70">
        <f t="shared" si="10"/>
        <v>97717</v>
      </c>
    </row>
    <row r="247" spans="3:26" ht="30">
      <c r="C247" s="61" t="s">
        <v>128</v>
      </c>
      <c r="J247" s="40" t="s">
        <v>88</v>
      </c>
      <c r="K247" s="40" t="s">
        <v>345</v>
      </c>
      <c r="L247" s="98" t="s">
        <v>346</v>
      </c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87">
        <f>SUM(M247:W247)</f>
        <v>0</v>
      </c>
      <c r="Y247" s="152"/>
      <c r="Z247" s="70">
        <f t="shared" si="10"/>
        <v>0</v>
      </c>
    </row>
    <row r="248" spans="3:26" ht="15">
      <c r="C248" s="61" t="s">
        <v>128</v>
      </c>
      <c r="J248" s="40" t="s">
        <v>88</v>
      </c>
      <c r="K248" s="40" t="s">
        <v>347</v>
      </c>
      <c r="L248" s="98" t="s">
        <v>348</v>
      </c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87">
        <f>SUM(M248:W248)</f>
        <v>0</v>
      </c>
      <c r="Y248" s="152"/>
      <c r="Z248" s="70">
        <f t="shared" si="10"/>
        <v>0</v>
      </c>
    </row>
    <row r="249" spans="3:26" ht="15">
      <c r="C249" s="61" t="s">
        <v>128</v>
      </c>
      <c r="J249" s="40" t="s">
        <v>326</v>
      </c>
      <c r="K249" s="40" t="s">
        <v>349</v>
      </c>
      <c r="L249" s="98" t="s">
        <v>350</v>
      </c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87">
        <f t="shared" si="12"/>
        <v>0</v>
      </c>
      <c r="Y249" s="152"/>
      <c r="Z249" s="70">
        <f t="shared" si="10"/>
        <v>0</v>
      </c>
    </row>
    <row r="250" spans="3:26" ht="15" hidden="1">
      <c r="C250" s="61" t="s">
        <v>128</v>
      </c>
      <c r="J250" s="40"/>
      <c r="K250" s="40"/>
      <c r="L250" s="98" t="s">
        <v>128</v>
      </c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87">
        <f>SUM(M250:W250)</f>
        <v>0</v>
      </c>
      <c r="Y250" s="152"/>
      <c r="Z250" s="70">
        <f t="shared" si="10"/>
        <v>0</v>
      </c>
    </row>
    <row r="251" spans="3:26" ht="15">
      <c r="C251" s="61" t="s">
        <v>128</v>
      </c>
      <c r="J251" s="40" t="s">
        <v>326</v>
      </c>
      <c r="K251" s="40" t="s">
        <v>295</v>
      </c>
      <c r="L251" s="98" t="s">
        <v>252</v>
      </c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87">
        <f>SUM(M251:W251)</f>
        <v>0</v>
      </c>
      <c r="Y251" s="152"/>
      <c r="Z251" s="70">
        <f t="shared" si="10"/>
        <v>0</v>
      </c>
    </row>
    <row r="252" spans="3:26" ht="15">
      <c r="C252" s="61" t="s">
        <v>128</v>
      </c>
      <c r="J252" s="40" t="s">
        <v>326</v>
      </c>
      <c r="K252" s="40" t="s">
        <v>296</v>
      </c>
      <c r="L252" s="98" t="s">
        <v>351</v>
      </c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87">
        <f aca="true" t="shared" si="13" ref="X252:X258">SUM(M252:W252)</f>
        <v>0</v>
      </c>
      <c r="Y252" s="152"/>
      <c r="Z252" s="70">
        <f t="shared" si="10"/>
        <v>0</v>
      </c>
    </row>
    <row r="253" spans="10:26" ht="30">
      <c r="J253" s="40" t="s">
        <v>326</v>
      </c>
      <c r="K253" s="40" t="s">
        <v>297</v>
      </c>
      <c r="L253" s="98" t="s">
        <v>352</v>
      </c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87">
        <f t="shared" si="13"/>
        <v>0</v>
      </c>
      <c r="Y253" s="152"/>
      <c r="Z253" s="70">
        <f t="shared" si="10"/>
        <v>0</v>
      </c>
    </row>
    <row r="254" spans="10:26" ht="30">
      <c r="J254" s="40" t="s">
        <v>326</v>
      </c>
      <c r="K254" s="40" t="s">
        <v>298</v>
      </c>
      <c r="L254" s="98" t="s">
        <v>353</v>
      </c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87">
        <f t="shared" si="13"/>
        <v>0</v>
      </c>
      <c r="Y254" s="152"/>
      <c r="Z254" s="70">
        <f t="shared" si="10"/>
        <v>0</v>
      </c>
    </row>
    <row r="255" spans="10:26" ht="45">
      <c r="J255" s="40" t="s">
        <v>326</v>
      </c>
      <c r="K255" s="40" t="s">
        <v>299</v>
      </c>
      <c r="L255" s="98" t="s">
        <v>354</v>
      </c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87">
        <f t="shared" si="13"/>
        <v>0</v>
      </c>
      <c r="Y255" s="152"/>
      <c r="Z255" s="70">
        <f t="shared" si="10"/>
        <v>0</v>
      </c>
    </row>
    <row r="256" spans="10:26" ht="45">
      <c r="J256" s="40" t="s">
        <v>326</v>
      </c>
      <c r="K256" s="40" t="s">
        <v>300</v>
      </c>
      <c r="L256" s="98" t="s">
        <v>355</v>
      </c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87">
        <f t="shared" si="13"/>
        <v>0</v>
      </c>
      <c r="Y256" s="152"/>
      <c r="Z256" s="70">
        <f t="shared" si="10"/>
        <v>0</v>
      </c>
    </row>
    <row r="257" spans="10:26" ht="30">
      <c r="J257" s="40" t="s">
        <v>326</v>
      </c>
      <c r="K257" s="40" t="s">
        <v>301</v>
      </c>
      <c r="L257" s="98" t="s">
        <v>356</v>
      </c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87">
        <f t="shared" si="13"/>
        <v>0</v>
      </c>
      <c r="Y257" s="152"/>
      <c r="Z257" s="70">
        <f t="shared" si="10"/>
        <v>0</v>
      </c>
    </row>
    <row r="258" spans="10:26" ht="30">
      <c r="J258" s="40" t="s">
        <v>326</v>
      </c>
      <c r="K258" s="40" t="s">
        <v>302</v>
      </c>
      <c r="L258" s="98" t="s">
        <v>357</v>
      </c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87">
        <f t="shared" si="13"/>
        <v>0</v>
      </c>
      <c r="Y258" s="152"/>
      <c r="Z258" s="70">
        <f t="shared" si="10"/>
        <v>0</v>
      </c>
    </row>
    <row r="259" spans="10:26" ht="15">
      <c r="J259" s="40" t="s">
        <v>326</v>
      </c>
      <c r="K259" s="40" t="s">
        <v>358</v>
      </c>
      <c r="L259" s="98" t="s">
        <v>359</v>
      </c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87">
        <f aca="true" t="shared" si="14" ref="X259:X281">SUM(M259:W259)</f>
        <v>0</v>
      </c>
      <c r="Y259" s="152"/>
      <c r="Z259" s="70">
        <f t="shared" si="10"/>
        <v>0</v>
      </c>
    </row>
    <row r="260" spans="10:26" ht="15" hidden="1">
      <c r="J260" s="40"/>
      <c r="K260" s="40"/>
      <c r="L260" s="98" t="s">
        <v>128</v>
      </c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87">
        <f t="shared" si="14"/>
        <v>0</v>
      </c>
      <c r="Y260" s="152"/>
      <c r="Z260" s="70">
        <f t="shared" si="10"/>
        <v>0</v>
      </c>
    </row>
    <row r="261" spans="10:26" ht="15">
      <c r="J261" s="40" t="s">
        <v>88</v>
      </c>
      <c r="K261" s="40" t="s">
        <v>360</v>
      </c>
      <c r="L261" s="98" t="s">
        <v>361</v>
      </c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87">
        <f t="shared" si="14"/>
        <v>0</v>
      </c>
      <c r="Y261" s="152"/>
      <c r="Z261" s="70">
        <f t="shared" si="10"/>
        <v>0</v>
      </c>
    </row>
    <row r="262" spans="10:26" ht="15" hidden="1">
      <c r="J262" s="40"/>
      <c r="K262" s="40"/>
      <c r="L262" s="98" t="s">
        <v>128</v>
      </c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52"/>
      <c r="X262" s="87">
        <f t="shared" si="14"/>
        <v>0</v>
      </c>
      <c r="Y262" s="152"/>
      <c r="Z262" s="70">
        <f t="shared" si="10"/>
        <v>0</v>
      </c>
    </row>
    <row r="263" spans="10:26" ht="15">
      <c r="J263" s="40" t="s">
        <v>326</v>
      </c>
      <c r="K263" s="40" t="s">
        <v>362</v>
      </c>
      <c r="L263" s="98" t="s">
        <v>363</v>
      </c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87">
        <f t="shared" si="14"/>
        <v>0</v>
      </c>
      <c r="Y263" s="152"/>
      <c r="Z263" s="70">
        <f t="shared" si="10"/>
        <v>0</v>
      </c>
    </row>
    <row r="264" spans="10:26" ht="15" hidden="1">
      <c r="J264" s="40"/>
      <c r="K264" s="40"/>
      <c r="L264" s="98" t="s">
        <v>128</v>
      </c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52"/>
      <c r="X264" s="87">
        <f t="shared" si="14"/>
        <v>0</v>
      </c>
      <c r="Y264" s="152"/>
      <c r="Z264" s="70">
        <f t="shared" si="10"/>
        <v>0</v>
      </c>
    </row>
    <row r="265" spans="10:26" ht="30">
      <c r="J265" s="40" t="s">
        <v>326</v>
      </c>
      <c r="K265" s="40" t="s">
        <v>303</v>
      </c>
      <c r="L265" s="98" t="s">
        <v>364</v>
      </c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52"/>
      <c r="X265" s="87">
        <f t="shared" si="14"/>
        <v>0</v>
      </c>
      <c r="Y265" s="152"/>
      <c r="Z265" s="70">
        <f t="shared" si="10"/>
        <v>0</v>
      </c>
    </row>
    <row r="266" spans="10:26" ht="15" hidden="1">
      <c r="J266" s="40"/>
      <c r="K266" s="40"/>
      <c r="L266" s="98" t="s">
        <v>128</v>
      </c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87">
        <f>SUM(M266:W266)</f>
        <v>0</v>
      </c>
      <c r="Y266" s="70"/>
      <c r="Z266" s="70">
        <f t="shared" si="10"/>
        <v>0</v>
      </c>
    </row>
    <row r="267" spans="10:26" ht="15">
      <c r="J267" s="40" t="s">
        <v>16</v>
      </c>
      <c r="K267" s="40" t="s">
        <v>304</v>
      </c>
      <c r="L267" s="35" t="s">
        <v>365</v>
      </c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86">
        <f t="shared" si="14"/>
        <v>0</v>
      </c>
      <c r="Y267" s="71"/>
      <c r="Z267" s="71">
        <f t="shared" si="10"/>
        <v>0</v>
      </c>
    </row>
    <row r="268" spans="10:26" ht="15" hidden="1">
      <c r="J268" s="40"/>
      <c r="K268" s="40"/>
      <c r="L268" s="98" t="s">
        <v>128</v>
      </c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86">
        <f>SUM(M268:W268)</f>
        <v>0</v>
      </c>
      <c r="Y268" s="70"/>
      <c r="Z268" s="70">
        <f t="shared" si="10"/>
        <v>0</v>
      </c>
    </row>
    <row r="269" spans="10:26" ht="30">
      <c r="J269" s="40" t="s">
        <v>88</v>
      </c>
      <c r="K269" s="40" t="s">
        <v>366</v>
      </c>
      <c r="L269" s="98" t="s">
        <v>367</v>
      </c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52"/>
      <c r="X269" s="87">
        <f t="shared" si="14"/>
        <v>0</v>
      </c>
      <c r="Y269" s="152"/>
      <c r="Z269" s="70">
        <f t="shared" si="10"/>
        <v>0</v>
      </c>
    </row>
    <row r="270" spans="10:26" ht="30">
      <c r="J270" s="40" t="s">
        <v>88</v>
      </c>
      <c r="K270" s="40" t="s">
        <v>368</v>
      </c>
      <c r="L270" s="98" t="s">
        <v>369</v>
      </c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52"/>
      <c r="X270" s="87">
        <f>SUM(M270:W270)</f>
        <v>0</v>
      </c>
      <c r="Y270" s="152"/>
      <c r="Z270" s="70">
        <f t="shared" si="10"/>
        <v>0</v>
      </c>
    </row>
    <row r="271" spans="10:26" ht="15">
      <c r="J271" s="40" t="s">
        <v>88</v>
      </c>
      <c r="K271" s="40" t="s">
        <v>370</v>
      </c>
      <c r="L271" s="98" t="s">
        <v>371</v>
      </c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87">
        <f>SUM(M271:W271)</f>
        <v>0</v>
      </c>
      <c r="Y271" s="152"/>
      <c r="Z271" s="70">
        <f t="shared" si="10"/>
        <v>0</v>
      </c>
    </row>
    <row r="272" spans="10:26" ht="15">
      <c r="J272" s="40" t="s">
        <v>88</v>
      </c>
      <c r="K272" s="40" t="s">
        <v>372</v>
      </c>
      <c r="L272" s="98" t="s">
        <v>373</v>
      </c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87">
        <f>SUM(M272:W272)</f>
        <v>0</v>
      </c>
      <c r="Y272" s="152"/>
      <c r="Z272" s="70">
        <f t="shared" si="10"/>
        <v>0</v>
      </c>
    </row>
    <row r="273" spans="10:26" ht="15">
      <c r="J273" s="40" t="s">
        <v>326</v>
      </c>
      <c r="K273" s="40" t="s">
        <v>374</v>
      </c>
      <c r="L273" s="98" t="s">
        <v>375</v>
      </c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87">
        <f t="shared" si="14"/>
        <v>0</v>
      </c>
      <c r="Y273" s="152"/>
      <c r="Z273" s="70">
        <f t="shared" si="10"/>
        <v>0</v>
      </c>
    </row>
    <row r="274" spans="10:26" ht="15" hidden="1">
      <c r="J274" s="40"/>
      <c r="K274" s="40"/>
      <c r="L274" s="98" t="s">
        <v>128</v>
      </c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87">
        <f t="shared" si="14"/>
        <v>0</v>
      </c>
      <c r="Y274" s="152"/>
      <c r="Z274" s="70">
        <f t="shared" si="10"/>
        <v>0</v>
      </c>
    </row>
    <row r="275" spans="10:26" ht="30">
      <c r="J275" s="40" t="s">
        <v>326</v>
      </c>
      <c r="K275" s="40" t="s">
        <v>305</v>
      </c>
      <c r="L275" s="98" t="s">
        <v>376</v>
      </c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87">
        <f t="shared" si="14"/>
        <v>0</v>
      </c>
      <c r="Y275" s="152"/>
      <c r="Z275" s="70">
        <f t="shared" si="10"/>
        <v>0</v>
      </c>
    </row>
    <row r="276" spans="10:26" ht="15">
      <c r="J276" s="40" t="s">
        <v>326</v>
      </c>
      <c r="K276" s="40" t="s">
        <v>306</v>
      </c>
      <c r="L276" s="98" t="s">
        <v>377</v>
      </c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87">
        <f t="shared" si="14"/>
        <v>0</v>
      </c>
      <c r="Y276" s="152"/>
      <c r="Z276" s="70">
        <f t="shared" si="10"/>
        <v>0</v>
      </c>
    </row>
    <row r="277" spans="10:26" ht="15">
      <c r="J277" s="40" t="s">
        <v>326</v>
      </c>
      <c r="K277" s="40" t="s">
        <v>307</v>
      </c>
      <c r="L277" s="98" t="s">
        <v>378</v>
      </c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87">
        <f t="shared" si="14"/>
        <v>0</v>
      </c>
      <c r="Y277" s="152"/>
      <c r="Z277" s="70">
        <f t="shared" si="10"/>
        <v>0</v>
      </c>
    </row>
    <row r="278" spans="10:26" ht="15">
      <c r="J278" s="40" t="s">
        <v>326</v>
      </c>
      <c r="K278" s="40" t="s">
        <v>308</v>
      </c>
      <c r="L278" s="98" t="s">
        <v>379</v>
      </c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87">
        <f t="shared" si="14"/>
        <v>0</v>
      </c>
      <c r="Y278" s="152"/>
      <c r="Z278" s="70">
        <f t="shared" si="10"/>
        <v>0</v>
      </c>
    </row>
    <row r="279" spans="10:26" ht="15">
      <c r="J279" s="40" t="s">
        <v>326</v>
      </c>
      <c r="K279" s="40" t="s">
        <v>309</v>
      </c>
      <c r="L279" s="98" t="s">
        <v>380</v>
      </c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87">
        <f t="shared" si="14"/>
        <v>0</v>
      </c>
      <c r="Y279" s="152"/>
      <c r="Z279" s="70">
        <f t="shared" si="10"/>
        <v>0</v>
      </c>
    </row>
    <row r="280" spans="8:28" s="1" customFormat="1" ht="15">
      <c r="H280" s="141"/>
      <c r="J280" s="142" t="s">
        <v>326</v>
      </c>
      <c r="K280" s="142" t="s">
        <v>19</v>
      </c>
      <c r="L280" s="35" t="s">
        <v>448</v>
      </c>
      <c r="M280" s="143">
        <v>12101802</v>
      </c>
      <c r="N280" s="143"/>
      <c r="O280" s="143"/>
      <c r="P280" s="143">
        <f>P229+P243</f>
        <v>841018</v>
      </c>
      <c r="Q280" s="143"/>
      <c r="R280" s="143"/>
      <c r="S280" s="143"/>
      <c r="T280" s="143"/>
      <c r="U280" s="143"/>
      <c r="V280" s="143"/>
      <c r="W280" s="143">
        <f>W229+W231</f>
        <v>7418745</v>
      </c>
      <c r="X280" s="86">
        <f t="shared" si="14"/>
        <v>20361565</v>
      </c>
      <c r="Y280" s="143">
        <f>Y229+Y231</f>
        <v>548508</v>
      </c>
      <c r="Z280" s="143">
        <f t="shared" si="10"/>
        <v>20910073</v>
      </c>
      <c r="AA280" s="144"/>
      <c r="AB280" s="144"/>
    </row>
    <row r="281" spans="10:26" ht="15" hidden="1">
      <c r="J281" s="40"/>
      <c r="K281" s="40"/>
      <c r="L281" s="34" t="s">
        <v>128</v>
      </c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87">
        <f t="shared" si="14"/>
        <v>0</v>
      </c>
      <c r="Y281" s="70"/>
      <c r="Z281" s="70"/>
    </row>
    <row r="282" ht="15">
      <c r="C282" s="61" t="s">
        <v>128</v>
      </c>
    </row>
    <row r="283" spans="3:13" ht="15">
      <c r="C283" s="61" t="s">
        <v>128</v>
      </c>
      <c r="L283" s="123" t="s">
        <v>454</v>
      </c>
      <c r="M283" s="124"/>
    </row>
    <row r="284" spans="3:13" ht="32.25" customHeight="1">
      <c r="C284" s="61" t="s">
        <v>128</v>
      </c>
      <c r="L284" s="123" t="s">
        <v>451</v>
      </c>
      <c r="M284" s="124"/>
    </row>
    <row r="285" spans="3:13" ht="15">
      <c r="C285" s="61" t="s">
        <v>128</v>
      </c>
      <c r="L285" s="4"/>
      <c r="M285" s="4"/>
    </row>
    <row r="286" ht="15">
      <c r="C286" s="61" t="s">
        <v>128</v>
      </c>
    </row>
  </sheetData>
  <sheetProtection/>
  <mergeCells count="31">
    <mergeCell ref="B142:G142"/>
    <mergeCell ref="B143:G143"/>
    <mergeCell ref="B144:G144"/>
    <mergeCell ref="B145:G145"/>
    <mergeCell ref="B146:G146"/>
    <mergeCell ref="B147:G147"/>
    <mergeCell ref="B148:G148"/>
    <mergeCell ref="B149:G149"/>
    <mergeCell ref="B152:G152"/>
    <mergeCell ref="B153:G153"/>
    <mergeCell ref="B154:G154"/>
    <mergeCell ref="B155:G155"/>
    <mergeCell ref="B156:G156"/>
    <mergeCell ref="B157:G157"/>
    <mergeCell ref="B158:G158"/>
    <mergeCell ref="B160:G160"/>
    <mergeCell ref="B161:G161"/>
    <mergeCell ref="B162:G162"/>
    <mergeCell ref="B166:G166"/>
    <mergeCell ref="B168:G168"/>
    <mergeCell ref="B169:G169"/>
    <mergeCell ref="B170:G170"/>
    <mergeCell ref="B171:G171"/>
    <mergeCell ref="M171:X171"/>
    <mergeCell ref="B181:G181"/>
    <mergeCell ref="B172:G172"/>
    <mergeCell ref="B173:G173"/>
    <mergeCell ref="B174:G174"/>
    <mergeCell ref="B178:G178"/>
    <mergeCell ref="B179:G179"/>
    <mergeCell ref="B180:G180"/>
  </mergeCells>
  <conditionalFormatting sqref="C78 C81 C87 C67 X176 X230 X175:Z175 Y224:Z228 Y230:Z279 X229:Z229 M224:W279 Y176:Z221 M281:W281 Y281:Z281 M175:W221">
    <cfRule type="expression" priority="143" dxfId="0" stopIfTrue="1">
      <formula>IF(ISERROR(SEARCH(C$173,'Ф4'!#REF!,1)),0,1)</formula>
    </cfRule>
  </conditionalFormatting>
  <conditionalFormatting sqref="Y280:Z280 M280:W280">
    <cfRule type="expression" priority="1" dxfId="0" stopIfTrue="1">
      <formula>IF(ISERROR(SEARCH(M$173,'Ф4'!#REF!,1)),0,1)</formula>
    </cfRule>
  </conditionalFormatting>
  <dataValidations count="2">
    <dataValidation type="list" allowBlank="1" sqref="B17:E17 B109:E109">
      <formula1>"SELF,ALL,BAS,DEP,BASMEMBERS,MEMBERS,NOEXPAND,,"</formula1>
    </dataValidation>
    <dataValidation type="list" allowBlank="1" sqref="B108:E108 B16:E16">
      <formula1>"C_ACCT,C_CATEGORY,C_DATATS,C_ENTITY,C_M003,C_M004,C_M005,FLOW,GROUPS,INTCO,RPTCURRENCY,TIME,MEASURES"</formula1>
    </dataValidation>
  </dataValidations>
  <printOptions/>
  <pageMargins left="0.45" right="0.15748031496062992" top="0.49" bottom="0.27" header="0.31496062992125984" footer="0.15748031496062992"/>
  <pageSetup horizontalDpi="1200" verticalDpi="1200" orientation="landscape" paperSize="9" scale="55" r:id="rId3"/>
  <rowBreaks count="1" manualBreakCount="1">
    <brk id="22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Bakhtiyar Bazarbekov</dc:creator>
  <cp:keywords/>
  <dc:description/>
  <cp:lastModifiedBy>Guliya Zhamatova</cp:lastModifiedBy>
  <cp:lastPrinted>2014-05-13T10:04:48Z</cp:lastPrinted>
  <dcterms:created xsi:type="dcterms:W3CDTF">2011-06-13T19:19:45Z</dcterms:created>
  <dcterms:modified xsi:type="dcterms:W3CDTF">2014-05-13T10:12:41Z</dcterms:modified>
  <cp:category/>
  <cp:version/>
  <cp:contentType/>
  <cp:contentStatus/>
</cp:coreProperties>
</file>