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852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D23" i="5"/>
  <c r="C50"/>
  <c r="D46"/>
  <c r="D40"/>
  <c r="D16"/>
  <c r="C12" i="2"/>
  <c r="D16"/>
  <c r="D12" s="1"/>
  <c r="D9"/>
  <c r="D13" l="1"/>
  <c r="D17" s="1"/>
  <c r="D19" s="1"/>
  <c r="D21" s="1"/>
  <c r="D23" s="1"/>
  <c r="D24" i="5"/>
  <c r="D28" s="1"/>
  <c r="D48" s="1"/>
  <c r="D51" s="1"/>
  <c r="D18" i="1" l="1"/>
  <c r="D43"/>
  <c r="D40"/>
  <c r="D36"/>
  <c r="C25"/>
  <c r="C15"/>
  <c r="D15"/>
  <c r="D13"/>
  <c r="C13" l="1"/>
  <c r="F21"/>
  <c r="F22" s="1"/>
  <c r="F23" l="1"/>
  <c r="C9" i="2" l="1"/>
  <c r="C13" s="1"/>
  <c r="C17" s="1"/>
  <c r="C19" s="1"/>
  <c r="D46" i="1" l="1"/>
  <c r="D38"/>
  <c r="D33"/>
  <c r="D26"/>
  <c r="D16"/>
  <c r="D27" l="1"/>
  <c r="D47"/>
  <c r="D48" s="1"/>
  <c r="D51"/>
  <c r="D49" l="1"/>
  <c r="E19" i="4"/>
  <c r="E20"/>
  <c r="E21"/>
  <c r="C26" i="1" l="1"/>
  <c r="C46" i="5"/>
  <c r="C40"/>
  <c r="C16" i="1" l="1"/>
  <c r="C46" l="1"/>
  <c r="C38"/>
  <c r="C33"/>
  <c r="C27"/>
  <c r="E10" i="4"/>
  <c r="D14"/>
  <c r="D16" s="1"/>
  <c r="C14"/>
  <c r="C16" s="1"/>
  <c r="E12"/>
  <c r="E13"/>
  <c r="C51" i="1" l="1"/>
  <c r="E14" i="4"/>
  <c r="C47" i="1"/>
  <c r="C48" s="1"/>
  <c r="C49" s="1"/>
  <c r="E8" i="4"/>
  <c r="C24"/>
  <c r="C22"/>
  <c r="E16" l="1"/>
  <c r="C21" i="2" l="1"/>
  <c r="C23" s="1"/>
  <c r="C16" i="5"/>
  <c r="C24" s="1"/>
  <c r="C28" s="1"/>
  <c r="D18" i="4" l="1"/>
  <c r="E18" s="1"/>
  <c r="E22" s="1"/>
  <c r="E24" s="1"/>
  <c r="E25" s="1"/>
  <c r="C48" i="5"/>
  <c r="C51" s="1"/>
  <c r="D22" i="4" l="1"/>
  <c r="D24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  <author>Андрей Суров</author>
  </authors>
  <commentLis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1030 3050</t>
        </r>
      </text>
    </comment>
    <comment ref="D38" authorId="1">
      <text>
        <r>
          <rPr>
            <b/>
            <sz val="9"/>
            <color indexed="81"/>
            <rFont val="Tahoma"/>
            <family val="2"/>
            <charset val="204"/>
          </rPr>
          <t>Андрей Суров:</t>
        </r>
        <r>
          <rPr>
            <sz val="9"/>
            <color indexed="81"/>
            <rFont val="Tahoma"/>
            <family val="2"/>
            <charset val="204"/>
          </rPr>
          <t xml:space="preserve">
изменение во вкладах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</commentList>
</comments>
</file>

<file path=xl/sharedStrings.xml><?xml version="1.0" encoding="utf-8"?>
<sst xmlns="http://schemas.openxmlformats.org/spreadsheetml/2006/main" count="155" uniqueCount="118">
  <si>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</si>
  <si>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</si>
  <si>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</si>
  <si>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</si>
  <si>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</si>
  <si>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</si>
  <si>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</si>
  <si>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</si>
  <si>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</si>
  <si>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</si>
  <si>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</si>
  <si>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</si>
  <si>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</si>
  <si>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</si>
  <si>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</si>
  <si>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</si>
  <si>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</si>
  <si>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</si>
  <si>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</si>
  <si>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</si>
  <si>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</si>
  <si>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</si>
  <si>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</si>
  <si>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</si>
  <si>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</si>
  <si>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</si>
  <si>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</si>
  <si>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</si>
  <si>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</si>
  <si>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</si>
  <si>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</si>
  <si>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</si>
  <si>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</si>
  <si>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</si>
  <si>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</si>
  <si>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</si>
  <si>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</si>
  <si>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</si>
  <si>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</si>
  <si>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</si>
  <si>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</si>
  <si>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</si>
  <si>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</si>
  <si>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</si>
  <si>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</si>
  <si>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</si>
  <si>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</si>
  <si>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</si>
  <si>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</si>
  <si>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</si>
  <si>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</si>
  <si>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</si>
  <si>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</si>
  <si>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</si>
  <si>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</si>
  <si>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</si>
  <si>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</si>
  <si>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</si>
  <si>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</si>
  <si>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</si>
  <si>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</si>
  <si>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</si>
  <si>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</si>
  <si>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</si>
  <si>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</si>
  <si>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</si>
  <si>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</si>
  <si>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Прочие операционные доходы (расходы)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</si>
  <si>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</si>
  <si>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</si>
  <si>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</si>
  <si>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</si>
  <si>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</si>
  <si>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Макишев М.М.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</si>
  <si>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</si>
  <si>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</si>
  <si>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</si>
  <si>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</si>
  <si>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</si>
  <si>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</si>
  <si>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</si>
  <si>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</si>
  <si>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</si>
  <si>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</si>
  <si>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</si>
  <si>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</si>
  <si>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</si>
  <si>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</si>
  <si>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</si>
  <si>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</si>
  <si>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</si>
  <si>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</si>
  <si>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</si>
  <si>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</si>
  <si>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</si>
  <si>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</si>
  <si>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</si>
  <si>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</si>
  <si>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</si>
  <si>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</si>
  <si>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</si>
  <si>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</si>
  <si>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</si>
  <si>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</si>
  <si>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</si>
  <si>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Авансы полученные и прочие краткосрочные обязательства</t>
  </si>
  <si>
    <t>Производные финансовые  инструменты</t>
  </si>
  <si>
    <t>Прочие долгосрочные обязательства</t>
  </si>
  <si>
    <t>Сурова О.В.</t>
  </si>
  <si>
    <t>Изменения в учетной политике МСФО 9 и 15</t>
  </si>
  <si>
    <t>За 3 месяца , закончивщийся 31 марта  2020 года</t>
  </si>
  <si>
    <t>31 декабря  2019 г.</t>
  </si>
  <si>
    <t>31 марта 2020 г.</t>
  </si>
  <si>
    <t>31 марта  2019 г.</t>
  </si>
  <si>
    <t>На 1 января 2019 года</t>
  </si>
  <si>
    <t>На 31 декабря 2019 года</t>
  </si>
  <si>
    <t>Денежные средства и их эквиваленты на 1 января 2020 г.</t>
  </si>
  <si>
    <t>На 31 марта 2020  года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</si>
</sst>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_-* #,##0\ &quot;р.&quot;_-;\-* #,##0\ &quot;р.&quot;_-;_-* &quot;-&quot;\ &quot;р.&quot;_-;_-@_-"/>
    <numFmt numFmtId="165" formatCode="_-* #,##0.00\ _р_._-;\-* #,##0.00\ _р_._-;_-* &quot;-&quot;??\ _р_.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[$-409]d\-mmm\-yy;@"/>
    <numFmt numFmtId="176" formatCode="_(* #,##0_);_(* \(#,##0\);_(* \-_);_(@_)"/>
    <numFmt numFmtId="177" formatCode="_-* #,##0.00_-;\-* #,##0.00_-;_-* &quot;-&quot;??_-;_-@_-"/>
    <numFmt numFmtId="178" formatCode="[$$-409]#,##0_ ;[Red]\-[$$-409]#,##0\ "/>
    <numFmt numFmtId="179" formatCode="_ * #,##0_ ;_ * \-#,##0_ ;_ * &quot;-&quot;_ ;_ @_ "/>
    <numFmt numFmtId="180" formatCode="_-* #,##0\ _?_._-;\-* #,##0\ _?_._-;_-* &quot;-&quot;\ _?_._-;_-@_-"/>
    <numFmt numFmtId="181" formatCode="#"/>
    <numFmt numFmtId="182" formatCode="_-* #,##0.00\ _?_._-;\-* #,##0.00\ _?_._-;_-* &quot;-&quot;??\ _?_._-;_-@_-"/>
    <numFmt numFmtId="183" formatCode="0.000000"/>
    <numFmt numFmtId="184" formatCode="&quot;$&quot;#,##0.0_);[Red]\(&quot;$&quot;#,##0.0\)"/>
    <numFmt numFmtId="185" formatCode="&quot;р.&quot;#,##0.0_);[Red]\(&quot;р.&quot;#,##0.0\)"/>
    <numFmt numFmtId="186" formatCode="&quot;$&quot;\ \ #,##0_);[Red]\(&quot;$&quot;\ \ #,##0\)"/>
    <numFmt numFmtId="187" formatCode="&quot;р.&quot;\ \ #,##0_);[Red]\(&quot;р.&quot;\ \ #,##0\)"/>
    <numFmt numFmtId="188" formatCode="#,##0_);[Red]\(#,##0\);\-"/>
    <numFmt numFmtId="189" formatCode="#,##0.00000___;"/>
    <numFmt numFmtId="190" formatCode="&quot;$&quot;#,##0_);[Red]\(&quot;$&quot;#,##0\)"/>
    <numFmt numFmtId="191" formatCode="&quot;$&quot;#,##0.00;\-&quot;$&quot;#,##0.00"/>
    <numFmt numFmtId="192" formatCode="&quot;р.&quot;#,##0.00;\-&quot;р.&quot;#,##0.00"/>
    <numFmt numFmtId="193" formatCode="0.0_%;\(0.0\)%;\ \-\ \ \ "/>
    <numFmt numFmtId="194" formatCode="#,###.000000_);\(#,##0.000000\);\ \-\ _ "/>
    <numFmt numFmtId="195" formatCode="&quot;$&quot;\ \ #,##0.0_);[Red]\(&quot;$&quot;\ \ #,##0.0\)"/>
    <numFmt numFmtId="196" formatCode="&quot;р.&quot;\ \ #,##0.0_);[Red]\(&quot;р.&quot;\ \ #,##0.0\)"/>
    <numFmt numFmtId="197" formatCode="&quot;$&quot;\ \ #,##0.00_);[Red]\(&quot;$&quot;\ \ #,##0.00\)"/>
    <numFmt numFmtId="198" formatCode="&quot;р.&quot;\ \ #,##0.00_);[Red]\(&quot;р.&quot;\ \ #,##0.00\)"/>
    <numFmt numFmtId="199" formatCode="#,##0_);\(#,##0\);_ \-\ \ "/>
    <numFmt numFmtId="200" formatCode="&quot;$&quot;#,##0;[Red]\-&quot;$&quot;#,##0"/>
    <numFmt numFmtId="201" formatCode="&quot;р.&quot;#,##0;[Red]\-&quot;р.&quot;#,##0"/>
    <numFmt numFmtId="202" formatCode="&quot;$&quot;#,##0.00_);[Red]\(&quot;$&quot;#,##0.00\)"/>
    <numFmt numFmtId="203" formatCode="&quot;$&quot;#,##0.00;[Red]\-&quot;$&quot;#,##0.00"/>
    <numFmt numFmtId="204" formatCode="&quot;р.&quot;#,##0.00;[Red]\-&quot;р.&quot;#,##0.00"/>
    <numFmt numFmtId="205" formatCode="#,##0___);\(#,##0\);___-\ \ "/>
    <numFmt numFmtId="206" formatCode="#,##0.0_);\(#,##0.0\)"/>
    <numFmt numFmtId="207" formatCode="&quot;£&quot;_(#,##0.00_);&quot;£&quot;\(#,##0.00\)"/>
    <numFmt numFmtId="208" formatCode="&quot;$&quot;_(#,##0.00_);&quot;$&quot;\(#,##0.00\)"/>
    <numFmt numFmtId="209" formatCode="&quot;р.&quot;_(#,##0.00_);&quot;р.&quot;\(#,##0.00\)"/>
    <numFmt numFmtId="210" formatCode="#,##0.0_)\x;\(#,##0.0\)\x"/>
    <numFmt numFmtId="211" formatCode="#,##0.0_)_x;\(#,##0.0\)_x"/>
    <numFmt numFmtId="212" formatCode="#,##0_);\(#,##0\);0_)"/>
    <numFmt numFmtId="213" formatCode="0.0_)\%;\(0.0\)\%"/>
    <numFmt numFmtId="214" formatCode="#,##0.0_)_%;\(#,##0.0\)_%"/>
    <numFmt numFmtId="215" formatCode="#,##0;\(#,##0\)"/>
    <numFmt numFmtId="216" formatCode="_(&quot;$&quot;* #,##0.00_);_(&quot;$&quot;* \(#,##0.00\);_(&quot;$&quot;* &quot;-&quot;??_);_(@_)"/>
    <numFmt numFmtId="217" formatCode="\£\ #,##0_);[Red]\(\£\ #,##0\)"/>
    <numFmt numFmtId="218" formatCode="\¥\ #,##0_);[Red]\(\¥\ #,##0\)"/>
    <numFmt numFmtId="219" formatCode="_-* #,##0\ &quot;$&quot;_-;\-* #,##0\ &quot;$&quot;_-;_-* &quot;-&quot;\ &quot;$&quot;_-;_-@_-"/>
    <numFmt numFmtId="220" formatCode="0.0"/>
    <numFmt numFmtId="221" formatCode="#,##0_);\(#,##0\);&quot;- &quot;"/>
    <numFmt numFmtId="222" formatCode="#,##0.0_);\(#,##0.0\);&quot;- &quot;"/>
    <numFmt numFmtId="223" formatCode="#,##0.00_);\(#,##0.00\);&quot;- &quot;"/>
    <numFmt numFmtId="224" formatCode="000"/>
    <numFmt numFmtId="225" formatCode="0.000%"/>
    <numFmt numFmtId="226" formatCode="&quot;$&quot;#,##0_);\(&quot;$&quot;#,##0\)"/>
    <numFmt numFmtId="227" formatCode="General_)"/>
    <numFmt numFmtId="228" formatCode="\•\ \ @"/>
    <numFmt numFmtId="229" formatCode="yyyy"/>
    <numFmt numFmtId="230" formatCode="0.000"/>
    <numFmt numFmtId="231" formatCode="#\ ##0_.\ &quot;zі&quot;\ 00\ &quot;gr&quot;;\(#\ ##0.00\z\і\)"/>
    <numFmt numFmtId="232" formatCode="&quot;\&quot;#,##0.00;[Red]&quot;\&quot;\-#,##0.00"/>
    <numFmt numFmtId="233" formatCode="#,##0.000_);\(#,##0.000\)"/>
    <numFmt numFmtId="234" formatCode="#\ ##0&quot;zі&quot;00&quot;gr&quot;;\(#\ ##0.00\z\і\)"/>
    <numFmt numFmtId="235" formatCode="_-&quot;р.&quot;* #,##0.00_-;\-&quot;р.&quot;* #,##0.00_-;_-&quot;р.&quot;* &quot;-&quot;??_-;_-@_-"/>
    <numFmt numFmtId="236" formatCode="&quot;р.&quot;#,\);\(&quot;р.&quot;#,##0\)"/>
    <numFmt numFmtId="237" formatCode="0.0%;\(0.0%\)"/>
    <numFmt numFmtId="238" formatCode="&quot;$&quot;#,\);\(&quot;$&quot;#,##0\)"/>
    <numFmt numFmtId="239" formatCode="_-* #,##0\ _K_c_-;\-* #,##0\ _K_c_-;_-* &quot;-&quot;\ _K_c_-;_-@_-"/>
    <numFmt numFmtId="240" formatCode="_-* #,##0.00\ _K_c_-;\-* #,##0.00\ _K_c_-;_-* &quot;-&quot;??\ _K_c_-;_-@_-"/>
    <numFmt numFmtId="241" formatCode="0.000_)"/>
    <numFmt numFmtId="242" formatCode="#,##0_)_%;\(#,##0\)_%;"/>
    <numFmt numFmtId="243" formatCode="#,##0.000\);[Red]\(#,##0.000\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-* #,##0_-;\-* #,##0_-;_-* &quot;-&quot;_-;_-@_-"/>
    <numFmt numFmtId="251" formatCode="_(* #,##0.00_);_(* \(#,##0.00\);_(* &quot;-&quot;??_);_(@_)"/>
    <numFmt numFmtId="252" formatCode="_(* #,##0.00_);_(* \(#,##0.00\);_(* \-??_);_(@_)"/>
    <numFmt numFmtId="253" formatCode="_(&quot;$&quot;* #,##0_);_(&quot;$&quot;* \(#,##0\);_(&quot;$&quot;* &quot;-&quot;_);_(@_)"/>
    <numFmt numFmtId="254" formatCode="_(* #,##0.0_);_(* \(#,##0.0\);_(* &quot;-&quot;?_);_(@_)"/>
    <numFmt numFmtId="255" formatCode="_._.* \(#,##0\)_%;_._.* #,##0_)_%;_._.* 0_)_%;_._.@_)_%"/>
    <numFmt numFmtId="256" formatCode="_._.&quot;р.&quot;* \(#,##0\)_%;_._.&quot;р.&quot;* #,##0_)_%;_._.&quot;р.&quot;* 0_)_%;_._.@_)_%"/>
    <numFmt numFmtId="257" formatCode="* \(#,##0\);* #,##0_);&quot;-&quot;??_);@"/>
    <numFmt numFmtId="258" formatCode="&quot;р.&quot;* #,##0_)_%;&quot;р.&quot;* \(#,##0\)_%;&quot;р.&quot;* &quot;-&quot;??_)_%;@_)_%"/>
    <numFmt numFmtId="259" formatCode="_(&quot;Rp.&quot;* #,##0_);_(&quot;Rp.&quot;* \(#,##0\);_(&quot;Rp.&quot;* &quot;-&quot;_);_(@_)"/>
    <numFmt numFmtId="260" formatCode="00000"/>
    <numFmt numFmtId="261" formatCode="_._.&quot;р.&quot;* #,##0.0_)_%;_._.&quot;р.&quot;* \(#,##0.0\)_%"/>
    <numFmt numFmtId="262" formatCode="&quot;р.&quot;* #,##0.0_)_%;&quot;р.&quot;* \(#,##0.0\)_%;&quot;р.&quot;* \ .0_)_%"/>
    <numFmt numFmtId="263" formatCode="_._.&quot;р.&quot;* #,##0.00_)_%;_._.&quot;р.&quot;* \(#,##0.00\)_%"/>
    <numFmt numFmtId="264" formatCode="&quot;р.&quot;* #,##0.00_)_%;&quot;р.&quot;* \(#,##0.00\)_%;&quot;р.&quot;* \ .00_)_%"/>
    <numFmt numFmtId="265" formatCode="_._.&quot;р.&quot;* #,##0.000_)_%;_._.&quot;р.&quot;* \(#,##0.000\)_%"/>
    <numFmt numFmtId="266" formatCode="&quot;р.&quot;* #,##0.000_)_%;&quot;р.&quot;* \(#,##0.000\)_%;&quot;р.&quot;* \ .000_)_%"/>
    <numFmt numFmtId="267" formatCode="\ \ _•\–\ \ \ \ @"/>
    <numFmt numFmtId="268" formatCode="mmmm\ d\,\ yyyy"/>
    <numFmt numFmtId="269" formatCode="* #,##0_);* \(#,##0\);&quot;-&quot;??_);@"/>
    <numFmt numFmtId="270" formatCode="[$-419]d\ mmm\ yy;@"/>
    <numFmt numFmtId="271" formatCode="\U\S\$#,##0.00;\(\U\S\$#,##0.00\)"/>
    <numFmt numFmtId="272" formatCode="&quot;$&quot;* #,##0.00_);\(#,##0.00\);&quot;- &quot;"/>
    <numFmt numFmtId="273" formatCode="&quot;р.&quot;* #,##0.00_);\(#,##0.00\);&quot;- &quot;"/>
    <numFmt numFmtId="274" formatCode="_-* #,##0\ _z_3_-;\-* #,##0\ _z_3_-;_-* &quot;-&quot;\ _z_3_-;_-@_-"/>
    <numFmt numFmtId="275" formatCode="_-* #,##0.00\ _z_3_-;\-* #,##0.00\ _z_3_-;_-* &quot;-&quot;??\ _z_3_-;_-@_-"/>
    <numFmt numFmtId="276" formatCode="_(* #,##0_);_(* \(#,##0\);_(* &quot;&quot;_);_(@_)"/>
    <numFmt numFmtId="277" formatCode="_([$€]* #,##0.00_);_([$€]* \(#,##0.00\);_([$€]* &quot;-&quot;??_);_(@_)"/>
    <numFmt numFmtId="278" formatCode="_-* #,##0.00[$€-1]_-;\-* #,##0.00[$€-1]_-;_-* &quot;-&quot;??[$€-1]_-"/>
    <numFmt numFmtId="279" formatCode="[Magenta]&quot;Err&quot;;[Magenta]&quot;Err&quot;;[Blue]&quot;OK&quot;;[Black]@"/>
    <numFmt numFmtId="280" formatCode="0.0_)%;[Red]\(0.0%\);0.0_)%"/>
    <numFmt numFmtId="281" formatCode="#,##0_);[Red]\(#,##0\);\-_)"/>
    <numFmt numFmtId="282" formatCode="#,##0\ ;\(#,##0\)"/>
    <numFmt numFmtId="283" formatCode="#,##0\ \ ;\(#,##0\)\ ;\—\ \ \ \ "/>
    <numFmt numFmtId="284" formatCode="_(* #,##0_);_(* \(#,##0\);_(* &quot;-&quot;??_);_(@_)"/>
    <numFmt numFmtId="285" formatCode="&quot;Rp.&quot;#,##0.00_);\(&quot;Rp.&quot;#,##0.00\)"/>
    <numFmt numFmtId="286" formatCode="&quot;FRF&quot;* #,##0.00_);\(#,##0.00\);&quot;- &quot;"/>
    <numFmt numFmtId="287" formatCode="0.0%"/>
    <numFmt numFmtId="288" formatCode="0;[Red]0"/>
    <numFmt numFmtId="289" formatCode="&quot;$&quot;#,##0\ ;\-&quot;$&quot;#,##0"/>
    <numFmt numFmtId="290" formatCode="&quot;р.&quot;#,##0\ ;\-&quot;р.&quot;#,##0"/>
    <numFmt numFmtId="291" formatCode="&quot;$&quot;#,##0.00\ ;\(&quot;$&quot;#,##0.00\)"/>
    <numFmt numFmtId="292" formatCode="&quot;р.&quot;#,##0.00\ ;\(&quot;р.&quot;#,##0.00\)"/>
    <numFmt numFmtId="293" formatCode="0.00000"/>
    <numFmt numFmtId="294" formatCode="#,##0;[Red]&quot;-&quot;#,##0"/>
    <numFmt numFmtId="295" formatCode="_-* #,##0\ _P_t_s_-;\-* #,##0\ _P_t_s_-;_-* &quot;-&quot;\ _P_t_s_-;_-@_-"/>
    <numFmt numFmtId="296" formatCode="_ * #,##0.00_ ;_ * \-#,##0.00_ ;_ * &quot;-&quot;??_ ;_ @_ "/>
    <numFmt numFmtId="297" formatCode="_(&quot;R$ &quot;* #,##0_);_(&quot;R$ &quot;* \(#,##0\);_(&quot;R$ &quot;* &quot;-&quot;_);_(@_)"/>
    <numFmt numFmtId="298" formatCode="_(&quot;R$ &quot;* #,##0.00_);_(&quot;R$ &quot;* \(#,##0.00\);_(&quot;R$ &quot;* &quot;-&quot;??_);_(@_)"/>
    <numFmt numFmtId="299" formatCode="_-* #,##0\ &quot;Pts&quot;_-;\-* #,##0\ &quot;Pts&quot;_-;_-* &quot;-&quot;\ &quot;Pts&quot;_-;_-@_-"/>
    <numFmt numFmtId="300" formatCode="_-* #,##0.00\ &quot;Pts&quot;_-;\-* #,##0.00\ &quot;Pts&quot;_-;_-* &quot;-&quot;??\ &quot;Pts&quot;_-;_-@_-"/>
    <numFmt numFmtId="301" formatCode="#,##0.0\x_);\(#,##0.0\x\);#,##0.0\x_);@_)"/>
    <numFmt numFmtId="302" formatCode="0.00_)"/>
    <numFmt numFmtId="303" formatCode="_-* #,##0\ _d_._-;\-* #,##0\ _d_._-;_-* &quot;-&quot;\ _d_._-;_-@_-"/>
    <numFmt numFmtId="304" formatCode="_-* #,##0.00\ _d_._-;\-* #,##0.00\ _d_._-;_-* &quot;-&quot;??\ _d_._-;_-@_-"/>
    <numFmt numFmtId="305" formatCode="_-* #,##0\ _đ_._-;\-* #,##0\ _đ_._-;_-* &quot;-&quot;\ _đ_._-;_-@_-"/>
    <numFmt numFmtId="306" formatCode="_-* #,##0.00\ _đ_._-;\-* #,##0.00\ _đ_._-;_-* &quot;-&quot;??\ _đ_._-;_-@_-"/>
    <numFmt numFmtId="307" formatCode="_-* #,##0_d_._-;\-* #,##0_d_._-;_-* &quot;-&quot;_d_._-;_-@_-"/>
    <numFmt numFmtId="308" formatCode="_-* #,##0.00_d_._-;\-* #,##0.00_d_._-;_-* &quot;-&quot;??_d_._-;_-@_-"/>
    <numFmt numFmtId="309" formatCode="\$#,##0_);[Red]\(\$#,##0\)"/>
    <numFmt numFmtId="310" formatCode="_-* #,##0.0000\ &quot;р.&quot;_-;\-* #,##0.0000\ &quot;р.&quot;_-;_-* &quot;-&quot;??\ &quot;р.&quot;_-;_-@_-"/>
    <numFmt numFmtId="311" formatCode="0.00000%"/>
    <numFmt numFmtId="312" formatCode="_-* #,##0.00000\ &quot;р.&quot;_-;\-* #,##0.00000\ &quot;р.&quot;_-;_-* &quot;-&quot;??\ &quot;р.&quot;_-;_-@_-"/>
    <numFmt numFmtId="313" formatCode="0.0000000%"/>
    <numFmt numFmtId="314" formatCode="0_)%;\(0\)%"/>
    <numFmt numFmtId="315" formatCode="_._._(* 0_)%;_._.* \(0\)%"/>
    <numFmt numFmtId="316" formatCode="_(0_)%;\(0\)%"/>
    <numFmt numFmtId="317" formatCode="0%_);\(0%\)"/>
    <numFmt numFmtId="318" formatCode="#,##0.000"/>
    <numFmt numFmtId="319" formatCode="_-* #,##0\ _$_-;\-* #,##0\ _$_-;_-* &quot;-&quot;\ _$_-;_-@_-"/>
    <numFmt numFmtId="320" formatCode="_(0.0_)%;\(0.0\)%"/>
    <numFmt numFmtId="321" formatCode="_._._(* 0.0_)%;_._.* \(0.0\)%"/>
    <numFmt numFmtId="322" formatCode="_._._(* 0.00_)%;_._.* \(0.00\)%"/>
    <numFmt numFmtId="323" formatCode="_(0.000_)%;\(0.000\)%"/>
    <numFmt numFmtId="324" formatCode="_._._(* 0.000_)%;_._.* \(0.000\)%"/>
    <numFmt numFmtId="325" formatCode="#,##0.0\%_);\(#,##0.0\%\);#,##0.0\%_);@_)"/>
    <numFmt numFmtId="326" formatCode="\+0.0;\-0.0"/>
    <numFmt numFmtId="327" formatCode="\+0.0%;\-0.0%"/>
    <numFmt numFmtId="328" formatCode="#,##0______;;&quot;------------      &quot;"/>
    <numFmt numFmtId="329" formatCode="mm/dd/yy"/>
    <numFmt numFmtId="330" formatCode="\ #,##0;[Red]\-#,##0"/>
    <numFmt numFmtId="331" formatCode="&quot;р.&quot;#,##0"/>
    <numFmt numFmtId="332" formatCode="\_x0000_\_x0000__(* #,##0_);_(* \(#,##0\);_(* &quot;-&quot;_);_(@"/>
    <numFmt numFmtId="333" formatCode="\_x0000_\_x0000__(* #,##0.00_);_(* \(#,##0.00\);_(* &quot;-&quot;??_);_(@"/>
    <numFmt numFmtId="334" formatCode="\_x0000_\_x0000__(&quot;р.&quot;* #,##0_);_(&quot;р.&quot;* \(#,##0\);_(&quot;р.&quot;* &quot;-&quot;_);_(@"/>
    <numFmt numFmtId="335" formatCode="\_x0000_\_x0000__(&quot;р.&quot;* #,##0.00_);_(&quot;р.&quot;* \(#,##0.00\);_(&quot;р.&quot;* &quot;-&quot;??_);_(@"/>
    <numFmt numFmtId="336" formatCode="&quot;р.&quot;#,\);\(&quot;р.&quot;#,\)"/>
    <numFmt numFmtId="337" formatCode="#\ ##0&quot;zі&quot;_.00&quot;gr&quot;;\(#\ ##0.00\z\і\)"/>
    <numFmt numFmtId="338" formatCode="&quot;$&quot;#,\);\(&quot;$&quot;#,\)"/>
    <numFmt numFmtId="339" formatCode="&quot;р.&quot;#,;\(&quot;р.&quot;#,\)"/>
    <numFmt numFmtId="340" formatCode="#\ ##0&quot;zі&quot;.00&quot;gr&quot;;\(#\ ##0&quot;zі&quot;.00&quot;gr&quot;\)"/>
    <numFmt numFmtId="341" formatCode="&quot;$&quot;#,;\(&quot;$&quot;#,\)"/>
    <numFmt numFmtId="342" formatCode="_(#,##0_);_(\(#,##0\);_(\ &quot;&quot;_);_(@_)"/>
    <numFmt numFmtId="343" formatCode="_(#,##0_);_(\(#,##0\);_(&quot;&quot;_);_(@_)"/>
    <numFmt numFmtId="344" formatCode="&quot;TRL&quot;* #,##0.0_);\(\T\R\L#,##0.0\);&quot;- &quot;\ "/>
    <numFmt numFmtId="345" formatCode="#,##0.00;[Red]&quot;-&quot;#,##0.00"/>
    <numFmt numFmtId="346" formatCode="#,##0.000_);[Red]\(#,##0.000\);\-_)"/>
    <numFmt numFmtId="347" formatCode="#,##0\ &quot;kr&quot;;[Red]\-#,##0\ &quot;kr&quot;"/>
    <numFmt numFmtId="348" formatCode="_-* #,##0.00_р_._-;\-* #,##0.00_р_._-;_-* &quot;-&quot;?_р_._-;_-@_-"/>
    <numFmt numFmtId="349" formatCode="#,##0.00\ &quot;kr&quot;;[Red]\-#,##0.00\ &quot;kr&quot;"/>
    <numFmt numFmtId="350" formatCode="_-* #,##0.00\ _T_L_-;\-* #,##0.00\ _T_L_-;_-* &quot;-&quot;??\ _T_L_-;_-@_-"/>
    <numFmt numFmtId="351" formatCode="#,##0.000_ ;\-#,##0.000\ "/>
    <numFmt numFmtId="352" formatCode="#,##0.00_ ;[Red]\-#,##0.00\ "/>
    <numFmt numFmtId="353" formatCode="\_x0000_\_x0000__(&quot;$&quot;* #,##0_);_(&quot;$&quot;* \(#,##0\);_(&quot;$&quot;* &quot;-&quot;_);_(@"/>
    <numFmt numFmtId="354" formatCode="\_x0000_\_x0000__(&quot;$&quot;* #,##0.00_);_(&quot;$&quot;* \(#,##0.00\);_(&quot;$&quot;* &quot;-&quot;??_);_(@"/>
    <numFmt numFmtId="355" formatCode="#,##0_ ;[Red]\-#,##0\ 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8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0" fillId="0" borderId="0"/>
    <xf numFmtId="17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0" fontId="9" fillId="0" borderId="0" applyFont="0" applyFill="0" applyBorder="0" applyAlignment="0" applyProtection="0"/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81" fontId="14" fillId="0" borderId="0">
      <protection locked="0"/>
    </xf>
    <xf numFmtId="181" fontId="14" fillId="0" borderId="0">
      <protection locked="0"/>
    </xf>
    <xf numFmtId="0" fontId="9" fillId="0" borderId="0"/>
    <xf numFmtId="182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3" fontId="2" fillId="0" borderId="0">
      <alignment horizontal="left" wrapText="1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4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1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1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3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1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2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5" fillId="0" borderId="0"/>
    <xf numFmtId="189" fontId="2" fillId="0" borderId="0" applyFont="0" applyFill="0" applyBorder="0" applyAlignment="0" applyProtection="0"/>
    <xf numFmtId="0" fontId="23" fillId="0" borderId="0"/>
    <xf numFmtId="189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5" fontId="2" fillId="0" borderId="0" applyFont="0" applyFill="0" applyBorder="0" applyAlignment="0" applyProtection="0"/>
    <xf numFmtId="0" fontId="22" fillId="0" borderId="0"/>
    <xf numFmtId="205" fontId="2" fillId="0" borderId="0" applyFont="0" applyFill="0" applyBorder="0" applyAlignment="0" applyProtection="0"/>
    <xf numFmtId="0" fontId="2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3" fontId="20" fillId="0" borderId="0">
      <alignment horizontal="left" wrapText="1"/>
    </xf>
    <xf numFmtId="183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3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3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3" fontId="20" fillId="0" borderId="0">
      <alignment horizontal="left" wrapText="1"/>
    </xf>
    <xf numFmtId="183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3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3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0" fillId="0" borderId="0">
      <alignment horizontal="left" wrapText="1"/>
    </xf>
    <xf numFmtId="0" fontId="7" fillId="0" borderId="0"/>
    <xf numFmtId="183" fontId="2" fillId="0" borderId="0">
      <alignment horizontal="left" wrapText="1"/>
    </xf>
    <xf numFmtId="0" fontId="29" fillId="0" borderId="0"/>
    <xf numFmtId="0" fontId="29" fillId="0" borderId="0"/>
    <xf numFmtId="206" fontId="2" fillId="0" borderId="0" applyFont="0" applyFill="0" applyBorder="0" applyAlignment="0" applyProtection="0"/>
    <xf numFmtId="0" fontId="28" fillId="0" borderId="0"/>
    <xf numFmtId="183" fontId="20" fillId="0" borderId="0">
      <alignment horizontal="left" wrapText="1"/>
    </xf>
    <xf numFmtId="183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3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3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3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3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>
      <alignment horizontal="left" wrapText="1"/>
    </xf>
    <xf numFmtId="183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3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3" fontId="2" fillId="0" borderId="0">
      <alignment horizontal="left" wrapText="1"/>
    </xf>
    <xf numFmtId="183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5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3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3" fontId="20" fillId="0" borderId="0">
      <alignment horizontal="left" wrapText="1"/>
    </xf>
    <xf numFmtId="0" fontId="29" fillId="0" borderId="0"/>
    <xf numFmtId="0" fontId="28" fillId="0" borderId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83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3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2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3" fontId="2" fillId="0" borderId="0">
      <alignment horizontal="left" wrapText="1"/>
    </xf>
    <xf numFmtId="0" fontId="29" fillId="0" borderId="0"/>
    <xf numFmtId="183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5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5" fontId="2" fillId="7" borderId="9">
      <alignment wrapText="1"/>
      <protection locked="0"/>
    </xf>
    <xf numFmtId="215" fontId="2" fillId="7" borderId="9">
      <alignment wrapText="1"/>
      <protection locked="0"/>
    </xf>
    <xf numFmtId="215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5" fontId="2" fillId="7" borderId="9">
      <alignment wrapText="1"/>
      <protection locked="0"/>
    </xf>
    <xf numFmtId="215" fontId="2" fillId="7" borderId="9">
      <alignment wrapText="1"/>
      <protection locked="0"/>
    </xf>
    <xf numFmtId="215" fontId="2" fillId="7" borderId="9">
      <alignment wrapText="1"/>
      <protection locked="0"/>
    </xf>
    <xf numFmtId="215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3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3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3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3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3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5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6" fontId="35" fillId="0" borderId="0">
      <protection locked="0"/>
    </xf>
    <xf numFmtId="172" fontId="35" fillId="0" borderId="0">
      <protection locked="0"/>
    </xf>
    <xf numFmtId="216" fontId="35" fillId="0" borderId="0">
      <protection locked="0"/>
    </xf>
    <xf numFmtId="216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6" fontId="35" fillId="0" borderId="0">
      <protection locked="0"/>
    </xf>
    <xf numFmtId="172" fontId="35" fillId="0" borderId="0">
      <protection locked="0"/>
    </xf>
    <xf numFmtId="216" fontId="35" fillId="0" borderId="0">
      <protection locked="0"/>
    </xf>
    <xf numFmtId="216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6" fontId="35" fillId="0" borderId="0">
      <protection locked="0"/>
    </xf>
    <xf numFmtId="172" fontId="35" fillId="0" borderId="0">
      <protection locked="0"/>
    </xf>
    <xf numFmtId="216" fontId="35" fillId="0" borderId="0">
      <protection locked="0"/>
    </xf>
    <xf numFmtId="216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8" fontId="18" fillId="0" borderId="0" applyFont="0" applyFill="0" applyBorder="0" applyAlignment="0" applyProtection="0"/>
    <xf numFmtId="218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5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164" fontId="43" fillId="0" borderId="0">
      <alignment horizontal="center"/>
    </xf>
    <xf numFmtId="219" fontId="43" fillId="0" borderId="0">
      <alignment horizontal="center"/>
    </xf>
    <xf numFmtId="164" fontId="43" fillId="0" borderId="0">
      <alignment horizontal="center"/>
    </xf>
    <xf numFmtId="219" fontId="43" fillId="0" borderId="0">
      <alignment horizontal="center"/>
    </xf>
    <xf numFmtId="219" fontId="43" fillId="0" borderId="0">
      <alignment horizontal="center"/>
    </xf>
    <xf numFmtId="220" fontId="44" fillId="0" borderId="11" applyFont="0" applyFill="0" applyBorder="0" applyAlignment="0" applyProtection="0">
      <alignment horizontal="right"/>
    </xf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170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2" fontId="2" fillId="0" borderId="0"/>
    <xf numFmtId="0" fontId="2" fillId="0" borderId="0"/>
    <xf numFmtId="0" fontId="48" fillId="8" borderId="0"/>
    <xf numFmtId="223" fontId="2" fillId="0" borderId="0"/>
    <xf numFmtId="0" fontId="2" fillId="0" borderId="0"/>
    <xf numFmtId="223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4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6" fontId="62" fillId="0" borderId="7" applyAlignment="0" applyProtection="0"/>
    <xf numFmtId="49" fontId="64" fillId="0" borderId="0" applyFill="0" applyBorder="0">
      <alignment horizontal="left"/>
    </xf>
    <xf numFmtId="227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9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230" fontId="70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206" fontId="71" fillId="0" borderId="0" applyFill="0" applyBorder="0" applyAlignment="0"/>
    <xf numFmtId="206" fontId="37" fillId="0" borderId="0" applyFill="0" applyBorder="0" applyAlignment="0"/>
    <xf numFmtId="206" fontId="71" fillId="0" borderId="0" applyFill="0" applyBorder="0" applyAlignment="0"/>
    <xf numFmtId="231" fontId="72" fillId="0" borderId="0" applyFill="0" applyBorder="0" applyAlignment="0"/>
    <xf numFmtId="232" fontId="2" fillId="0" borderId="0" applyFill="0" applyBorder="0" applyAlignment="0"/>
    <xf numFmtId="233" fontId="37" fillId="0" borderId="0" applyFill="0" applyBorder="0" applyAlignment="0"/>
    <xf numFmtId="233" fontId="71" fillId="0" borderId="0" applyFill="0" applyBorder="0" applyAlignment="0"/>
    <xf numFmtId="234" fontId="72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9" fontId="45" fillId="0" borderId="0" applyFont="0" applyFill="0" applyBorder="0" applyAlignment="0" applyProtection="0"/>
    <xf numFmtId="240" fontId="45" fillId="0" borderId="0" applyFont="0" applyFill="0" applyBorder="0" applyAlignment="0" applyProtection="0"/>
    <xf numFmtId="0" fontId="48" fillId="0" borderId="0">
      <alignment horizontal="centerContinuous"/>
    </xf>
    <xf numFmtId="227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2" fontId="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1" fontId="9" fillId="0" borderId="0" applyFont="0" applyFill="0" applyBorder="0" applyAlignment="0" applyProtection="0"/>
    <xf numFmtId="229" fontId="20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43" fontId="83" fillId="0" borderId="0" applyFont="0" applyFill="0" applyBorder="0" applyAlignment="0" applyProtection="0">
      <alignment horizontal="center"/>
    </xf>
    <xf numFmtId="244" fontId="84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5" fillId="0" borderId="0" applyFont="0" applyFill="0" applyBorder="0" applyAlignment="0" applyProtection="0"/>
    <xf numFmtId="250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87" fillId="0" borderId="0" applyFont="0" applyFill="0" applyBorder="0" applyAlignment="0" applyProtection="0"/>
    <xf numFmtId="250" fontId="9" fillId="0" borderId="0" applyFont="0" applyFill="0" applyBorder="0" applyAlignment="0" applyProtection="0"/>
    <xf numFmtId="251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251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251" fontId="2" fillId="0" borderId="0" applyFont="0" applyFill="0" applyBorder="0" applyAlignment="0" applyProtection="0">
      <alignment wrapText="1"/>
    </xf>
    <xf numFmtId="173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51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51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69" fillId="0" borderId="0" applyFont="0" applyFill="0" applyBorder="0" applyAlignment="0" applyProtection="0"/>
    <xf numFmtId="25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9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88" fillId="0" borderId="0" applyFont="0" applyFill="0" applyBorder="0" applyAlignment="0" applyProtection="0"/>
    <xf numFmtId="251" fontId="88" fillId="0" borderId="0" applyFont="0" applyFill="0" applyBorder="0" applyAlignment="0" applyProtection="0"/>
    <xf numFmtId="251" fontId="88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88" fillId="0" borderId="0" applyFont="0" applyFill="0" applyBorder="0" applyAlignment="0" applyProtection="0"/>
    <xf numFmtId="251" fontId="8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89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1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1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173" fontId="82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251" fontId="2" fillId="0" borderId="0" applyFont="0" applyFill="0" applyBorder="0" applyAlignment="0" applyProtection="0">
      <alignment wrapText="1"/>
    </xf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7" fillId="0" borderId="0" applyFont="0" applyFill="0" applyBorder="0" applyAlignment="0" applyProtection="0"/>
    <xf numFmtId="251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89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1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251" fontId="69" fillId="0" borderId="0" applyFont="0" applyFill="0" applyBorder="0" applyAlignment="0" applyProtection="0"/>
    <xf numFmtId="251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251" fontId="89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251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1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8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8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251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251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251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251" fontId="8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1" fontId="88" fillId="0" borderId="0" applyFont="0" applyFill="0" applyBorder="0" applyAlignment="0" applyProtection="0"/>
    <xf numFmtId="251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4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25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2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3" fontId="95" fillId="7" borderId="0" applyBorder="0"/>
    <xf numFmtId="174" fontId="95" fillId="7" borderId="9" applyBorder="0"/>
    <xf numFmtId="254" fontId="95" fillId="7" borderId="9" applyBorder="0"/>
    <xf numFmtId="9" fontId="95" fillId="7" borderId="11" applyBorder="0"/>
    <xf numFmtId="216" fontId="95" fillId="7" borderId="0" applyBorder="0"/>
    <xf numFmtId="251" fontId="95" fillId="7" borderId="18" applyBorder="0"/>
    <xf numFmtId="255" fontId="96" fillId="0" borderId="0" applyFill="0" applyBorder="0" applyProtection="0"/>
    <xf numFmtId="256" fontId="84" fillId="0" borderId="0" applyFont="0" applyFill="0" applyBorder="0" applyAlignment="0" applyProtection="0"/>
    <xf numFmtId="256" fontId="84" fillId="0" borderId="0" applyFont="0" applyFill="0" applyBorder="0" applyAlignment="0" applyProtection="0"/>
    <xf numFmtId="257" fontId="97" fillId="0" borderId="0" applyFill="0" applyBorder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7" applyFill="0" applyProtection="0"/>
    <xf numFmtId="257" fontId="97" fillId="0" borderId="10" applyFill="0" applyProtection="0"/>
    <xf numFmtId="0" fontId="7" fillId="0" borderId="19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9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70" fillId="0" borderId="0" applyFont="0" applyFill="0" applyBorder="0" applyAlignment="0" applyProtection="0"/>
    <xf numFmtId="206" fontId="7" fillId="0" borderId="0" applyFont="0" applyFill="0" applyBorder="0" applyAlignment="0" applyProtection="0"/>
    <xf numFmtId="184" fontId="80" fillId="0" borderId="0" applyFont="0" applyFill="0" applyBorder="0" applyAlignment="0"/>
    <xf numFmtId="185" fontId="80" fillId="0" borderId="0" applyFont="0" applyFill="0" applyBorder="0" applyAlignment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266" fontId="85" fillId="0" borderId="0" applyFont="0" applyFill="0" applyBorder="0" applyAlignment="0" applyProtection="0"/>
    <xf numFmtId="266" fontId="85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53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175" fontId="78" fillId="0" borderId="0" applyFill="0">
      <alignment horizontal="center" wrapText="1"/>
    </xf>
    <xf numFmtId="268" fontId="2" fillId="0" borderId="0" applyFill="0" applyBorder="0" applyAlignment="0" applyProtection="0"/>
    <xf numFmtId="268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8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8" fontId="2" fillId="0" borderId="0" applyFill="0" applyBorder="0" applyAlignment="0" applyProtection="0"/>
    <xf numFmtId="268" fontId="2" fillId="0" borderId="0" applyFill="0" applyBorder="0" applyAlignment="0" applyProtection="0"/>
    <xf numFmtId="268" fontId="2" fillId="0" borderId="0" applyFill="0" applyBorder="0" applyAlignment="0" applyProtection="0"/>
    <xf numFmtId="268" fontId="2" fillId="0" borderId="0" applyFill="0" applyBorder="0" applyAlignment="0" applyProtection="0"/>
    <xf numFmtId="268" fontId="2" fillId="0" borderId="0" applyFill="0" applyBorder="0" applyAlignment="0" applyProtection="0"/>
    <xf numFmtId="268" fontId="2" fillId="0" borderId="0" applyFill="0" applyBorder="0" applyAlignment="0" applyProtection="0"/>
    <xf numFmtId="268" fontId="2" fillId="0" borderId="0" applyFill="0" applyBorder="0" applyAlignment="0" applyProtection="0"/>
    <xf numFmtId="14" fontId="69" fillId="0" borderId="0" applyFill="0" applyBorder="0" applyAlignment="0"/>
    <xf numFmtId="268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9" fontId="97" fillId="0" borderId="0" applyFill="0" applyBorder="0" applyProtection="0"/>
    <xf numFmtId="0" fontId="9" fillId="0" borderId="0" applyFill="0" applyBorder="0" applyProtection="0"/>
    <xf numFmtId="269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7" applyFill="0" applyProtection="0"/>
    <xf numFmtId="269" fontId="97" fillId="0" borderId="10" applyFill="0" applyProtection="0"/>
    <xf numFmtId="270" fontId="9" fillId="0" borderId="10" applyFill="0" applyProtection="0"/>
    <xf numFmtId="269" fontId="97" fillId="0" borderId="10" applyFill="0" applyProtection="0"/>
    <xf numFmtId="270" fontId="9" fillId="0" borderId="10" applyFill="0" applyProtection="0"/>
    <xf numFmtId="270" fontId="9" fillId="0" borderId="10" applyFill="0" applyProtection="0"/>
    <xf numFmtId="269" fontId="3" fillId="0" borderId="0" applyFill="0" applyBorder="0" applyProtection="0"/>
    <xf numFmtId="221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1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2" fontId="2" fillId="0" borderId="0" applyFont="0" applyFill="0" applyBorder="0" applyProtection="0">
      <alignment horizontal="right"/>
    </xf>
    <xf numFmtId="273" fontId="2" fillId="0" borderId="0" applyFont="0" applyFill="0" applyBorder="0" applyProtection="0">
      <alignment horizontal="right"/>
    </xf>
    <xf numFmtId="226" fontId="104" fillId="0" borderId="9" applyFont="0" applyBorder="0"/>
    <xf numFmtId="274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6" fontId="68" fillId="13" borderId="0">
      <alignment horizontal="left"/>
      <protection hidden="1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8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8" fontId="43" fillId="0" borderId="0" applyFont="0" applyFill="0" applyBorder="0" applyAlignment="0" applyProtection="0">
      <alignment vertical="center"/>
    </xf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3" fontId="108" fillId="0" borderId="23" applyFill="0" applyBorder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9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80" fontId="115" fillId="17" borderId="24" applyAlignment="0">
      <protection locked="0"/>
    </xf>
    <xf numFmtId="281" fontId="115" fillId="17" borderId="24" applyAlignment="0">
      <protection locked="0"/>
    </xf>
    <xf numFmtId="281" fontId="69" fillId="0" borderId="0" applyFill="0" applyBorder="0" applyAlignment="0" applyProtection="0"/>
    <xf numFmtId="280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2" fontId="117" fillId="0" borderId="0" applyNumberFormat="0" applyFont="0" applyFill="0" applyBorder="0" applyProtection="0"/>
    <xf numFmtId="174" fontId="118" fillId="0" borderId="0" applyFill="0" applyBorder="0">
      <alignment horizontal="left"/>
    </xf>
    <xf numFmtId="283" fontId="119" fillId="0" borderId="0">
      <alignment horizontal="right"/>
    </xf>
    <xf numFmtId="284" fontId="98" fillId="0" borderId="0" applyFont="0" applyFill="0" applyBorder="0" applyAlignment="0" applyProtection="0"/>
    <xf numFmtId="285" fontId="2" fillId="0" borderId="0" applyFont="0" applyFill="0" applyBorder="0" applyAlignment="0" applyProtection="0">
      <alignment horizontal="center"/>
    </xf>
    <xf numFmtId="286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1" fontId="67" fillId="0" borderId="0" applyFill="0" applyBorder="0"/>
    <xf numFmtId="0" fontId="18" fillId="0" borderId="0" applyFont="0" applyFill="0" applyBorder="0" applyAlignment="0" applyProtection="0"/>
    <xf numFmtId="174" fontId="67" fillId="0" borderId="11" applyFill="0" applyBorder="0"/>
    <xf numFmtId="253" fontId="67" fillId="0" borderId="0" applyFill="0" applyBorder="0"/>
    <xf numFmtId="38" fontId="80" fillId="3" borderId="0" applyNumberFormat="0" applyBorder="0" applyAlignment="0" applyProtection="0"/>
    <xf numFmtId="221" fontId="2" fillId="0" borderId="0" applyFill="0" applyBorder="0" applyProtection="0">
      <alignment horizontal="left"/>
    </xf>
    <xf numFmtId="221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181" fontId="13" fillId="0" borderId="0">
      <protection locked="0"/>
    </xf>
    <xf numFmtId="0" fontId="9" fillId="0" borderId="0"/>
    <xf numFmtId="0" fontId="136" fillId="0" borderId="0"/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7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7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287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4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8" fontId="80" fillId="12" borderId="0" applyFont="0" applyFill="0" applyBorder="0" applyAlignment="0" applyProtection="0">
      <alignment vertical="top"/>
    </xf>
    <xf numFmtId="289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0" fontId="30" fillId="0" borderId="0" applyFont="0" applyFill="0" applyBorder="0" applyAlignment="0" applyProtection="0"/>
    <xf numFmtId="291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292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3" fontId="43" fillId="0" borderId="0" applyFont="0" applyFill="0" applyBorder="0" applyAlignment="0" applyProtection="0"/>
    <xf numFmtId="293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0" fontId="156" fillId="0" borderId="0"/>
    <xf numFmtId="227" fontId="157" fillId="0" borderId="30" applyFill="0" applyBorder="0">
      <alignment horizontal="left"/>
    </xf>
    <xf numFmtId="172" fontId="45" fillId="0" borderId="0" applyFont="0" applyFill="0" applyBorder="0" applyAlignment="0" applyProtection="0"/>
    <xf numFmtId="294" fontId="48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301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2" fontId="162" fillId="0" borderId="0"/>
    <xf numFmtId="0" fontId="162" fillId="0" borderId="0"/>
    <xf numFmtId="302" fontId="162" fillId="0" borderId="0"/>
    <xf numFmtId="302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9" fillId="0" borderId="0" applyFont="0" applyFill="0" applyBorder="0" applyAlignment="0" applyProtection="0"/>
    <xf numFmtId="309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310" fontId="43" fillId="0" borderId="0" applyFont="0" applyFill="0" applyBorder="0" applyAlignment="0" applyProtection="0"/>
    <xf numFmtId="181" fontId="14" fillId="0" borderId="0">
      <protection locked="0"/>
    </xf>
    <xf numFmtId="311" fontId="166" fillId="0" borderId="0" applyFont="0" applyFill="0" applyBorder="0" applyAlignment="0" applyProtection="0"/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181" fontId="14" fillId="0" borderId="0">
      <protection locked="0"/>
    </xf>
    <xf numFmtId="312" fontId="43" fillId="0" borderId="0" applyFont="0" applyFill="0" applyBorder="0" applyAlignment="0" applyProtection="0"/>
    <xf numFmtId="181" fontId="14" fillId="0" borderId="0">
      <protection locked="0"/>
    </xf>
    <xf numFmtId="313" fontId="166" fillId="0" borderId="0" applyFont="0" applyFill="0" applyBorder="0" applyAlignment="0" applyProtection="0"/>
    <xf numFmtId="254" fontId="67" fillId="0" borderId="0" applyFill="0" applyBorder="0"/>
    <xf numFmtId="310" fontId="43" fillId="0" borderId="0" applyFont="0" applyFill="0" applyBorder="0" applyAlignment="0" applyProtection="0"/>
    <xf numFmtId="312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314" fontId="75" fillId="0" borderId="0" applyFont="0" applyFill="0" applyBorder="0" applyAlignment="0" applyProtection="0"/>
    <xf numFmtId="315" fontId="84" fillId="0" borderId="0" applyFont="0" applyFill="0" applyBorder="0" applyAlignment="0" applyProtection="0"/>
    <xf numFmtId="316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37" fillId="0" borderId="0" applyFont="0" applyFill="0" applyBorder="0" applyAlignment="0" applyProtection="0"/>
    <xf numFmtId="233" fontId="71" fillId="0" borderId="0" applyFont="0" applyFill="0" applyBorder="0" applyAlignment="0" applyProtection="0"/>
    <xf numFmtId="234" fontId="72" fillId="0" borderId="0" applyFont="0" applyFill="0" applyBorder="0" applyAlignment="0" applyProtection="0"/>
    <xf numFmtId="318" fontId="20" fillId="0" borderId="0" applyFont="0" applyFill="0" applyBorder="0" applyAlignment="0" applyProtection="0"/>
    <xf numFmtId="319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20" fontId="86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2" fontId="84" fillId="0" borderId="0" applyFont="0" applyFill="0" applyBorder="0" applyAlignment="0" applyProtection="0"/>
    <xf numFmtId="10" fontId="171" fillId="0" borderId="0"/>
    <xf numFmtId="323" fontId="86" fillId="0" borderId="0" applyFont="0" applyFill="0" applyBorder="0" applyAlignment="0" applyProtection="0"/>
    <xf numFmtId="324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7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7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7" fontId="82" fillId="0" borderId="0" applyFont="0" applyFill="0" applyBorder="0" applyAlignment="0" applyProtection="0"/>
    <xf numFmtId="287" fontId="87" fillId="0" borderId="0" applyFont="0" applyFill="0" applyBorder="0" applyAlignment="0" applyProtection="0"/>
    <xf numFmtId="287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5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6" fontId="67" fillId="0" borderId="0" applyFill="0" applyBorder="0"/>
    <xf numFmtId="251" fontId="67" fillId="0" borderId="0" applyFill="0" applyBorder="0"/>
    <xf numFmtId="173" fontId="2" fillId="0" borderId="0" applyFont="0" applyFill="0" applyBorder="0" applyAlignment="0" applyProtection="0"/>
    <xf numFmtId="37" fontId="173" fillId="7" borderId="25"/>
    <xf numFmtId="326" fontId="7" fillId="0" borderId="0"/>
    <xf numFmtId="327" fontId="7" fillId="0" borderId="0"/>
    <xf numFmtId="37" fontId="173" fillId="7" borderId="25"/>
    <xf numFmtId="13" fontId="2" fillId="0" borderId="0" applyFont="0" applyFill="0" applyProtection="0"/>
    <xf numFmtId="287" fontId="2" fillId="0" borderId="0" applyFont="0" applyFill="0" applyBorder="0" applyAlignment="0" applyProtection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6" fontId="7" fillId="0" borderId="0" applyFill="0" applyBorder="0" applyAlignment="0"/>
    <xf numFmtId="0" fontId="51" fillId="0" borderId="0" applyNumberFormat="0">
      <alignment horizontal="left"/>
    </xf>
    <xf numFmtId="328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329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30" fontId="107" fillId="22" borderId="0">
      <protection locked="0"/>
    </xf>
    <xf numFmtId="38" fontId="48" fillId="0" borderId="0" applyFont="0" applyFill="0" applyBorder="0" applyAlignment="0" applyProtection="0"/>
    <xf numFmtId="250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1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3" fontId="20" fillId="0" borderId="0">
      <alignment horizontal="left" wrapText="1"/>
    </xf>
    <xf numFmtId="0" fontId="29" fillId="0" borderId="0"/>
    <xf numFmtId="183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3" fontId="20" fillId="0" borderId="0">
      <alignment horizontal="left" wrapText="1"/>
    </xf>
    <xf numFmtId="0" fontId="7" fillId="0" borderId="0"/>
    <xf numFmtId="0" fontId="7" fillId="0" borderId="0"/>
    <xf numFmtId="183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7" fillId="0" borderId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31" fillId="0" borderId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6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4" fontId="31" fillId="0" borderId="0"/>
    <xf numFmtId="0" fontId="7" fillId="0" borderId="0"/>
    <xf numFmtId="174" fontId="31" fillId="0" borderId="0"/>
    <xf numFmtId="174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6" fontId="2" fillId="0" borderId="0" applyFont="0" applyFill="0" applyBorder="0" applyAlignment="0" applyProtection="0"/>
    <xf numFmtId="0" fontId="92" fillId="0" borderId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5" fontId="3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6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6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6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6" fontId="71" fillId="0" borderId="0" applyFill="0" applyBorder="0" applyAlignment="0"/>
    <xf numFmtId="336" fontId="37" fillId="0" borderId="0" applyFill="0" applyBorder="0" applyAlignment="0"/>
    <xf numFmtId="337" fontId="72" fillId="0" borderId="0" applyFill="0" applyBorder="0" applyAlignment="0"/>
    <xf numFmtId="338" fontId="37" fillId="0" borderId="0" applyFill="0" applyBorder="0" applyAlignment="0"/>
    <xf numFmtId="336" fontId="37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6" fontId="37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336" fontId="71" fillId="0" borderId="0" applyFill="0" applyBorder="0" applyAlignment="0"/>
    <xf numFmtId="0" fontId="20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9" fontId="71" fillId="0" borderId="0" applyFill="0" applyBorder="0" applyAlignment="0"/>
    <xf numFmtId="339" fontId="37" fillId="0" borderId="0" applyFill="0" applyBorder="0" applyAlignment="0"/>
    <xf numFmtId="340" fontId="72" fillId="0" borderId="0" applyFill="0" applyBorder="0" applyAlignment="0"/>
    <xf numFmtId="341" fontId="37" fillId="0" borderId="0" applyFill="0" applyBorder="0" applyAlignment="0"/>
    <xf numFmtId="339" fontId="37" fillId="0" borderId="0" applyFill="0" applyBorder="0" applyAlignment="0"/>
    <xf numFmtId="341" fontId="37" fillId="0" borderId="0" applyFill="0" applyBorder="0" applyAlignment="0"/>
    <xf numFmtId="341" fontId="37" fillId="0" borderId="0" applyFill="0" applyBorder="0" applyAlignment="0"/>
    <xf numFmtId="339" fontId="37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339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7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6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2" fontId="211" fillId="63" borderId="43">
      <protection hidden="1"/>
    </xf>
    <xf numFmtId="0" fontId="76" fillId="12" borderId="41" applyNumberFormat="0" applyFill="0" applyProtection="0">
      <alignment vertical="top"/>
    </xf>
    <xf numFmtId="342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2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2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2" fontId="213" fillId="65" borderId="2" applyAlignment="0">
      <alignment horizontal="left" indent="1"/>
      <protection hidden="1"/>
    </xf>
    <xf numFmtId="343" fontId="214" fillId="27" borderId="0" applyAlignment="0">
      <alignment horizontal="left" indent="2"/>
      <protection hidden="1"/>
    </xf>
    <xf numFmtId="342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4" fontId="2" fillId="0" borderId="0" applyFont="0" applyFill="0" applyBorder="0" applyAlignment="0" applyProtection="0"/>
    <xf numFmtId="294" fontId="217" fillId="0" borderId="0" applyFont="0" applyFill="0" applyBorder="0" applyAlignment="0" applyProtection="0"/>
    <xf numFmtId="345" fontId="217" fillId="0" borderId="0" applyFont="0" applyFill="0" applyBorder="0" applyAlignment="0" applyProtection="0"/>
    <xf numFmtId="227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6" fontId="115" fillId="17" borderId="24">
      <protection locked="0"/>
    </xf>
    <xf numFmtId="0" fontId="4" fillId="0" borderId="0"/>
    <xf numFmtId="190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347" fontId="217" fillId="0" borderId="0" applyFont="0" applyFill="0" applyBorder="0" applyAlignment="0" applyProtection="0"/>
    <xf numFmtId="348" fontId="43" fillId="0" borderId="0" applyFont="0" applyFill="0" applyBorder="0" applyAlignment="0" applyProtection="0"/>
    <xf numFmtId="349" fontId="217" fillId="0" borderId="0" applyFont="0" applyFill="0" applyBorder="0" applyAlignment="0" applyProtection="0"/>
    <xf numFmtId="173" fontId="2" fillId="0" borderId="0" applyFont="0" applyFill="0" applyBorder="0" applyAlignment="0" applyProtection="0"/>
    <xf numFmtId="350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1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2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7" fontId="229" fillId="19" borderId="45"/>
    <xf numFmtId="227" fontId="229" fillId="19" borderId="45"/>
    <xf numFmtId="227" fontId="229" fillId="19" borderId="45"/>
    <xf numFmtId="227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8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20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2" fontId="236" fillId="0" borderId="12">
      <alignment vertical="top"/>
    </xf>
    <xf numFmtId="352" fontId="236" fillId="0" borderId="12">
      <alignment vertical="top"/>
    </xf>
    <xf numFmtId="352" fontId="236" fillId="0" borderId="12">
      <alignment vertical="top"/>
    </xf>
    <xf numFmtId="352" fontId="236" fillId="0" borderId="12">
      <alignment vertical="top"/>
    </xf>
    <xf numFmtId="352" fontId="236" fillId="0" borderId="12">
      <alignment vertical="top"/>
    </xf>
    <xf numFmtId="352" fontId="236" fillId="0" borderId="12">
      <alignment vertical="top"/>
    </xf>
    <xf numFmtId="352" fontId="236" fillId="0" borderId="12">
      <alignment vertical="top"/>
    </xf>
    <xf numFmtId="352" fontId="236" fillId="0" borderId="12">
      <alignment vertical="top"/>
    </xf>
    <xf numFmtId="352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167" fontId="239" fillId="0" borderId="0" applyFont="0" applyFill="0" applyBorder="0" applyAlignment="0" applyProtection="0"/>
    <xf numFmtId="0" fontId="7" fillId="0" borderId="0"/>
    <xf numFmtId="0" fontId="7" fillId="0" borderId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354" fontId="2" fillId="0" borderId="0" applyFont="0" applyFill="0" applyBorder="0" applyAlignment="0" applyProtection="0"/>
    <xf numFmtId="0" fontId="37" fillId="0" borderId="0"/>
    <xf numFmtId="296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5" fontId="239" fillId="0" borderId="0" applyFont="0" applyFill="0" applyBorder="0" applyAlignment="0" applyProtection="0"/>
    <xf numFmtId="178" fontId="240" fillId="0" borderId="0" applyFont="0" applyFill="0" applyBorder="0" applyProtection="0">
      <alignment horizontal="right" vertical="top"/>
      <protection locked="0"/>
    </xf>
    <xf numFmtId="355" fontId="241" fillId="0" borderId="50" applyFont="0" applyFill="0" applyBorder="0" applyAlignment="0" applyProtection="0">
      <alignment horizontal="center" vertical="center" wrapText="1"/>
    </xf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55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165" fontId="90" fillId="0" borderId="0" applyFont="0" applyFill="0" applyBorder="0" applyAlignment="0" applyProtection="0"/>
    <xf numFmtId="174" fontId="82" fillId="0" borderId="0" applyFont="0" applyFill="0" applyBorder="0" applyAlignment="0" applyProtection="0"/>
    <xf numFmtId="25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237" fillId="0" borderId="0" applyFont="0" applyFill="0" applyBorder="0" applyAlignment="0" applyProtection="0"/>
    <xf numFmtId="173" fontId="23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6" fontId="35" fillId="0" borderId="0">
      <protection locked="0"/>
    </xf>
    <xf numFmtId="172" fontId="35" fillId="0" borderId="0">
      <protection locked="0"/>
    </xf>
    <xf numFmtId="216" fontId="35" fillId="0" borderId="0">
      <protection locked="0"/>
    </xf>
    <xf numFmtId="216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2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1" fontId="20" fillId="0" borderId="0" applyFont="0" applyFill="0" applyBorder="0" applyAlignment="0" applyProtection="0"/>
    <xf numFmtId="0" fontId="28" fillId="0" borderId="0"/>
  </cellStyleXfs>
  <cellXfs count="118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6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284" fontId="38" fillId="5" borderId="0" xfId="0" applyNumberFormat="1" applyFont="1" applyFill="1" applyAlignment="1">
      <alignment wrapText="1"/>
    </xf>
    <xf numFmtId="176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6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6" fontId="38" fillId="5" borderId="0" xfId="0" applyNumberFormat="1" applyFont="1" applyFill="1" applyBorder="1" applyAlignment="1">
      <alignment wrapText="1"/>
    </xf>
    <xf numFmtId="176" fontId="250" fillId="5" borderId="52" xfId="0" applyNumberFormat="1" applyFont="1" applyFill="1" applyBorder="1" applyAlignment="1">
      <alignment wrapText="1"/>
    </xf>
    <xf numFmtId="176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6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0" fontId="251" fillId="5" borderId="52" xfId="0" applyFont="1" applyFill="1" applyBorder="1" applyAlignment="1">
      <alignment horizontal="center" wrapText="1"/>
    </xf>
    <xf numFmtId="0" fontId="252" fillId="5" borderId="0" xfId="0" applyFont="1" applyFill="1" applyAlignment="1">
      <alignment horizontal="center" wrapText="1"/>
    </xf>
    <xf numFmtId="174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6" fontId="250" fillId="5" borderId="52" xfId="0" applyNumberFormat="1" applyFont="1" applyFill="1" applyBorder="1" applyAlignment="1"/>
    <xf numFmtId="176" fontId="250" fillId="5" borderId="0" xfId="0" applyNumberFormat="1" applyFont="1" applyFill="1" applyBorder="1" applyAlignment="1"/>
    <xf numFmtId="176" fontId="38" fillId="5" borderId="0" xfId="0" applyNumberFormat="1" applyFont="1" applyFill="1" applyBorder="1" applyAlignment="1"/>
    <xf numFmtId="176" fontId="38" fillId="5" borderId="0" xfId="0" applyNumberFormat="1" applyFont="1" applyFill="1" applyBorder="1" applyAlignment="1">
      <alignment vertical="top"/>
    </xf>
    <xf numFmtId="176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6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6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6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6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6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6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6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6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176" fontId="3" fillId="5" borderId="0" xfId="0" applyNumberFormat="1" applyFont="1" applyFill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0" fontId="251" fillId="5" borderId="0" xfId="0" applyFont="1" applyFill="1" applyBorder="1" applyAlignment="1">
      <alignment horizontal="center" wrapText="1"/>
    </xf>
    <xf numFmtId="176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Border="1" applyAlignment="1">
      <alignment wrapText="1"/>
    </xf>
    <xf numFmtId="176" fontId="38" fillId="0" borderId="52" xfId="0" applyNumberFormat="1" applyFont="1" applyFill="1" applyBorder="1" applyAlignment="1">
      <alignment wrapText="1"/>
    </xf>
    <xf numFmtId="176" fontId="250" fillId="0" borderId="52" xfId="0" applyNumberFormat="1" applyFont="1" applyFill="1" applyBorder="1" applyAlignment="1">
      <alignment wrapText="1"/>
    </xf>
    <xf numFmtId="176" fontId="250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left" wrapText="1" indent="1"/>
    </xf>
    <xf numFmtId="0" fontId="38" fillId="0" borderId="0" xfId="0" applyFont="1" applyFill="1" applyAlignment="1">
      <alignment horizontal="center" wrapText="1"/>
    </xf>
    <xf numFmtId="4" fontId="3" fillId="5" borderId="0" xfId="0" applyNumberFormat="1" applyFont="1" applyFill="1"/>
    <xf numFmtId="37" fontId="38" fillId="0" borderId="0" xfId="5178" applyNumberFormat="1" applyFont="1" applyFill="1"/>
    <xf numFmtId="14" fontId="253" fillId="0" borderId="0" xfId="0" applyNumberFormat="1" applyFont="1" applyFill="1" applyAlignment="1"/>
    <xf numFmtId="0" fontId="38" fillId="0" borderId="5" xfId="0" applyFont="1" applyFill="1" applyBorder="1"/>
    <xf numFmtId="14" fontId="250" fillId="0" borderId="51" xfId="0" applyNumberFormat="1" applyFont="1" applyFill="1" applyBorder="1" applyAlignment="1">
      <alignment horizontal="center" vertical="center" wrapText="1"/>
    </xf>
    <xf numFmtId="176" fontId="250" fillId="0" borderId="0" xfId="0" applyNumberFormat="1" applyFont="1" applyFill="1" applyAlignment="1">
      <alignment horizontal="right" wrapText="1"/>
    </xf>
    <xf numFmtId="176" fontId="250" fillId="0" borderId="53" xfId="0" applyNumberFormat="1" applyFont="1" applyFill="1" applyBorder="1" applyAlignment="1">
      <alignment vertical="top" wrapText="1"/>
    </xf>
    <xf numFmtId="176" fontId="250" fillId="0" borderId="52" xfId="0" applyNumberFormat="1" applyFont="1" applyFill="1" applyBorder="1" applyAlignment="1">
      <alignment vertical="top" wrapText="1"/>
    </xf>
    <xf numFmtId="176" fontId="38" fillId="0" borderId="0" xfId="0" applyNumberFormat="1" applyFont="1" applyFill="1" applyAlignment="1">
      <alignment vertical="top" wrapText="1"/>
    </xf>
    <xf numFmtId="176" fontId="258" fillId="0" borderId="0" xfId="0" applyNumberFormat="1" applyFont="1" applyFill="1" applyAlignment="1">
      <alignment vertical="top" wrapText="1"/>
    </xf>
    <xf numFmtId="176" fontId="258" fillId="0" borderId="0" xfId="0" applyNumberFormat="1" applyFont="1" applyFill="1" applyAlignment="1">
      <alignment wrapText="1"/>
    </xf>
    <xf numFmtId="176" fontId="258" fillId="0" borderId="0" xfId="0" applyNumberFormat="1" applyFont="1" applyFill="1" applyBorder="1" applyAlignment="1">
      <alignment wrapText="1"/>
    </xf>
    <xf numFmtId="176" fontId="250" fillId="0" borderId="0" xfId="0" applyNumberFormat="1" applyFont="1" applyFill="1" applyAlignment="1">
      <alignment wrapText="1"/>
    </xf>
    <xf numFmtId="176" fontId="38" fillId="0" borderId="0" xfId="0" applyNumberFormat="1" applyFont="1" applyFill="1" applyBorder="1" applyAlignment="1">
      <alignment horizontal="center" wrapText="1"/>
    </xf>
    <xf numFmtId="0" fontId="38" fillId="0" borderId="0" xfId="0" applyFont="1" applyFill="1"/>
    <xf numFmtId="0" fontId="255" fillId="0" borderId="0" xfId="0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4"/>
  <sheetViews>
    <sheetView zoomScaleNormal="100" workbookViewId="0">
      <selection activeCell="A31" sqref="A31"/>
    </sheetView>
  </sheetViews>
  <sheetFormatPr defaultColWidth="9.140625" defaultRowHeight="12.75"/>
  <cols>
    <col min="1" max="1" width="57.7109375" style="65" customWidth="1"/>
    <col min="2" max="2" width="7.7109375" style="65" customWidth="1"/>
    <col min="3" max="3" width="10.28515625" style="65" customWidth="1"/>
    <col min="4" max="4" width="11.42578125" style="65" customWidth="1"/>
    <col min="5" max="16384" width="9.140625" style="2"/>
  </cols>
  <sheetData>
    <row r="1" spans="1:4">
      <c r="A1" s="52" t="s">
        <v>62</v>
      </c>
      <c r="B1" s="3"/>
      <c r="C1" s="3"/>
      <c r="D1" s="3"/>
    </row>
    <row r="2" spans="1:4">
      <c r="A2" s="52" t="s">
        <v>63</v>
      </c>
      <c r="B2" s="3"/>
      <c r="C2" s="3"/>
      <c r="D2" s="3"/>
    </row>
    <row r="3" spans="1:4">
      <c r="A3" s="93" t="s">
        <v>110</v>
      </c>
      <c r="B3" s="4"/>
      <c r="C3" s="4"/>
      <c r="D3" s="4"/>
    </row>
    <row r="4" spans="1:4" ht="13.5" thickBot="1">
      <c r="A4" s="5"/>
      <c r="B4" s="6"/>
      <c r="C4" s="6"/>
      <c r="D4" s="6"/>
    </row>
    <row r="5" spans="1:4">
      <c r="A5" s="7"/>
      <c r="B5" s="3"/>
      <c r="C5" s="3"/>
      <c r="D5" s="3"/>
    </row>
    <row r="6" spans="1:4" ht="25.5">
      <c r="A6" s="8" t="s">
        <v>1</v>
      </c>
      <c r="B6" s="9" t="s">
        <v>50</v>
      </c>
      <c r="C6" s="87" t="s">
        <v>112</v>
      </c>
      <c r="D6" s="106" t="s">
        <v>113</v>
      </c>
    </row>
    <row r="7" spans="1:4" ht="14.1" customHeight="1">
      <c r="A7" s="66" t="s">
        <v>57</v>
      </c>
      <c r="B7" s="11">
        <v>11</v>
      </c>
      <c r="C7" s="67">
        <v>10028567</v>
      </c>
      <c r="D7" s="67">
        <v>9961147</v>
      </c>
    </row>
    <row r="8" spans="1:4" ht="14.1" customHeight="1">
      <c r="A8" s="68" t="s">
        <v>64</v>
      </c>
      <c r="B8" s="12">
        <v>12</v>
      </c>
      <c r="C8" s="69">
        <v>-7010805</v>
      </c>
      <c r="D8" s="69">
        <v>-7008213</v>
      </c>
    </row>
    <row r="9" spans="1:4" ht="14.1" customHeight="1">
      <c r="A9" s="70" t="s">
        <v>65</v>
      </c>
      <c r="B9" s="14"/>
      <c r="C9" s="71">
        <f>C7+C8</f>
        <v>3017762</v>
      </c>
      <c r="D9" s="71">
        <f>D7+D8</f>
        <v>2952934</v>
      </c>
    </row>
    <row r="10" spans="1:4" ht="14.1" customHeight="1">
      <c r="A10" s="72" t="s">
        <v>66</v>
      </c>
      <c r="B10" s="16">
        <v>13</v>
      </c>
      <c r="C10" s="67">
        <v>-262695</v>
      </c>
      <c r="D10" s="67">
        <v>-598896</v>
      </c>
    </row>
    <row r="11" spans="1:4" ht="14.1" customHeight="1">
      <c r="A11" s="72" t="s">
        <v>25</v>
      </c>
      <c r="B11" s="16">
        <v>14</v>
      </c>
      <c r="C11" s="67">
        <v>-355253</v>
      </c>
      <c r="D11" s="67">
        <v>-190070</v>
      </c>
    </row>
    <row r="12" spans="1:4" ht="14.1" customHeight="1">
      <c r="A12" s="68" t="s">
        <v>67</v>
      </c>
      <c r="B12" s="12">
        <v>15</v>
      </c>
      <c r="C12" s="69">
        <f>231394-C16</f>
        <v>-26900</v>
      </c>
      <c r="D12" s="69">
        <f>1304786-882125-D16</f>
        <v>393040</v>
      </c>
    </row>
    <row r="13" spans="1:4" ht="14.1" customHeight="1">
      <c r="A13" s="70" t="s">
        <v>68</v>
      </c>
      <c r="B13" s="16"/>
      <c r="C13" s="71">
        <f>SUM(C9:C12)</f>
        <v>2372914</v>
      </c>
      <c r="D13" s="71">
        <f>SUM(D9:D12)</f>
        <v>2557008</v>
      </c>
    </row>
    <row r="14" spans="1:4" ht="14.1" customHeight="1">
      <c r="A14" s="72" t="s">
        <v>53</v>
      </c>
      <c r="B14" s="16">
        <v>16</v>
      </c>
      <c r="C14" s="67">
        <v>30689</v>
      </c>
      <c r="D14" s="67">
        <v>59346</v>
      </c>
    </row>
    <row r="15" spans="1:4" ht="14.1" customHeight="1">
      <c r="A15" s="72" t="s">
        <v>54</v>
      </c>
      <c r="B15" s="16">
        <v>17</v>
      </c>
      <c r="C15" s="67">
        <v>-5906</v>
      </c>
      <c r="D15" s="67">
        <v>-2611</v>
      </c>
    </row>
    <row r="16" spans="1:4" ht="14.1" customHeight="1">
      <c r="A16" s="73" t="s">
        <v>27</v>
      </c>
      <c r="B16" s="9"/>
      <c r="C16" s="69">
        <v>258294</v>
      </c>
      <c r="D16" s="69">
        <f>94552-64931</f>
        <v>29621</v>
      </c>
    </row>
    <row r="17" spans="1:4" ht="14.1" customHeight="1">
      <c r="A17" s="74" t="s">
        <v>69</v>
      </c>
      <c r="B17" s="18"/>
      <c r="C17" s="75">
        <f>SUM(C13:C16)</f>
        <v>2655991</v>
      </c>
      <c r="D17" s="75">
        <f>SUM(D13:D16)</f>
        <v>2643364</v>
      </c>
    </row>
    <row r="18" spans="1:4" ht="14.1" customHeight="1">
      <c r="A18" s="72" t="s">
        <v>52</v>
      </c>
      <c r="B18" s="16"/>
      <c r="C18" s="67">
        <v>-466105</v>
      </c>
      <c r="D18" s="67">
        <v>-537356</v>
      </c>
    </row>
    <row r="19" spans="1:4" ht="14.1" customHeight="1">
      <c r="A19" s="76" t="s">
        <v>70</v>
      </c>
      <c r="B19" s="20"/>
      <c r="C19" s="77">
        <f>SUM(C17:C18)</f>
        <v>2189886</v>
      </c>
      <c r="D19" s="77">
        <f>SUM(D17:D18)</f>
        <v>2106008</v>
      </c>
    </row>
    <row r="20" spans="1:4" ht="14.1" customHeight="1">
      <c r="A20" s="78" t="s">
        <v>71</v>
      </c>
      <c r="B20" s="16"/>
      <c r="C20" s="67">
        <v>0</v>
      </c>
      <c r="D20" s="67">
        <v>0</v>
      </c>
    </row>
    <row r="21" spans="1:4" ht="14.1" customHeight="1">
      <c r="A21" s="76" t="s">
        <v>72</v>
      </c>
      <c r="B21" s="20"/>
      <c r="C21" s="79">
        <f>C19</f>
        <v>2189886</v>
      </c>
      <c r="D21" s="79">
        <f>D19</f>
        <v>2106008</v>
      </c>
    </row>
    <row r="22" spans="1:4" ht="14.1" customHeight="1">
      <c r="A22" s="80"/>
      <c r="B22" s="3"/>
      <c r="C22" s="81"/>
      <c r="D22" s="81"/>
    </row>
    <row r="23" spans="1:4" ht="14.1" customHeight="1">
      <c r="A23" s="82" t="s">
        <v>58</v>
      </c>
      <c r="B23" s="23">
        <v>8</v>
      </c>
      <c r="C23" s="91">
        <f>C21/1000</f>
        <v>2189.886</v>
      </c>
      <c r="D23" s="91">
        <f>D21/1000</f>
        <v>2106.0079999999998</v>
      </c>
    </row>
    <row r="24" spans="1:4" ht="14.1" customHeight="1">
      <c r="A24" s="21"/>
      <c r="B24" s="3"/>
      <c r="C24" s="3"/>
      <c r="D24" s="3"/>
    </row>
    <row r="25" spans="1:4" ht="14.1" customHeight="1">
      <c r="A25" s="24" t="s">
        <v>28</v>
      </c>
      <c r="B25" s="3"/>
      <c r="C25" s="3"/>
      <c r="D25" s="3"/>
    </row>
    <row r="26" spans="1:4" ht="14.1" customHeight="1">
      <c r="A26" s="24"/>
      <c r="B26" s="3"/>
      <c r="C26" s="25"/>
      <c r="D26" s="3"/>
    </row>
    <row r="27" spans="1:4" ht="14.1" customHeight="1">
      <c r="A27" s="24"/>
      <c r="B27" s="3"/>
      <c r="C27" s="3"/>
      <c r="D27" s="3"/>
    </row>
    <row r="28" spans="1:4" ht="14.1" customHeight="1">
      <c r="A28" s="21"/>
      <c r="B28" s="3"/>
      <c r="C28" s="3"/>
      <c r="D28" s="3"/>
    </row>
    <row r="29" spans="1:4" ht="14.1" customHeight="1">
      <c r="A29" s="21" t="s">
        <v>23</v>
      </c>
      <c r="B29" s="3"/>
      <c r="C29" s="3" t="s">
        <v>108</v>
      </c>
      <c r="D29" s="3"/>
    </row>
    <row r="30" spans="1:4" ht="14.1" customHeight="1">
      <c r="A30" s="21"/>
      <c r="B30" s="3"/>
      <c r="C30" s="3"/>
      <c r="D30" s="3"/>
    </row>
    <row r="31" spans="1:4" ht="14.1" customHeight="1">
      <c r="A31" s="21"/>
      <c r="B31" s="3"/>
      <c r="C31" s="3"/>
      <c r="D31" s="3"/>
    </row>
    <row r="32" spans="1:4" ht="14.1" customHeight="1">
      <c r="A32" s="21" t="s">
        <v>24</v>
      </c>
      <c r="B32" s="3"/>
      <c r="C32" s="3" t="s">
        <v>73</v>
      </c>
      <c r="D32" s="3"/>
    </row>
    <row r="33" ht="15" customHeight="1"/>
    <row r="3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7"/>
  <sheetViews>
    <sheetView topLeftCell="A13" zoomScaleNormal="100" workbookViewId="0">
      <selection activeCell="D27" sqref="D27"/>
    </sheetView>
  </sheetViews>
  <sheetFormatPr defaultColWidth="9.140625" defaultRowHeight="12.75"/>
  <cols>
    <col min="1" max="1" width="44.140625" style="65" customWidth="1"/>
    <col min="2" max="2" width="7.7109375" style="65" customWidth="1"/>
    <col min="3" max="3" width="11.7109375" style="65" customWidth="1"/>
    <col min="4" max="4" width="12.42578125" style="65" customWidth="1"/>
    <col min="5" max="5" width="13" style="2" hidden="1" customWidth="1"/>
    <col min="6" max="6" width="13.140625" style="2" hidden="1" customWidth="1"/>
    <col min="7" max="16384" width="9.140625" style="2"/>
  </cols>
  <sheetData>
    <row r="1" spans="1:4">
      <c r="A1" s="52" t="s">
        <v>62</v>
      </c>
      <c r="B1" s="3"/>
      <c r="C1" s="3"/>
      <c r="D1" s="3"/>
    </row>
    <row r="2" spans="1:4">
      <c r="A2" s="52" t="s">
        <v>74</v>
      </c>
      <c r="B2" s="3"/>
      <c r="C2" s="3"/>
      <c r="D2" s="3"/>
    </row>
    <row r="3" spans="1:4">
      <c r="A3" s="93" t="s">
        <v>110</v>
      </c>
      <c r="B3" s="4"/>
      <c r="C3" s="4"/>
      <c r="D3" s="4"/>
    </row>
    <row r="4" spans="1:4" ht="13.5" customHeight="1" thickBot="1">
      <c r="A4" s="26"/>
      <c r="B4" s="27"/>
      <c r="C4" s="27"/>
      <c r="D4" s="27"/>
    </row>
    <row r="5" spans="1:4">
      <c r="A5" s="28"/>
      <c r="B5" s="3"/>
      <c r="C5" s="3"/>
      <c r="D5" s="3"/>
    </row>
    <row r="6" spans="1:4" ht="25.5">
      <c r="A6" s="8" t="s">
        <v>1</v>
      </c>
      <c r="B6" s="9" t="s">
        <v>50</v>
      </c>
      <c r="C6" s="87" t="s">
        <v>112</v>
      </c>
      <c r="D6" s="106" t="s">
        <v>111</v>
      </c>
    </row>
    <row r="7" spans="1:4" ht="14.1" customHeight="1">
      <c r="A7" s="17" t="s">
        <v>2</v>
      </c>
      <c r="B7" s="11"/>
      <c r="C7" s="29"/>
      <c r="D7" s="29"/>
    </row>
    <row r="8" spans="1:4" ht="14.1" customHeight="1">
      <c r="A8" s="17" t="s">
        <v>3</v>
      </c>
      <c r="B8" s="11"/>
      <c r="C8" s="29"/>
      <c r="D8" s="29"/>
    </row>
    <row r="9" spans="1:4" ht="14.1" customHeight="1">
      <c r="A9" s="46" t="s">
        <v>75</v>
      </c>
      <c r="B9" s="11">
        <v>4</v>
      </c>
      <c r="C9" s="30">
        <v>2743417</v>
      </c>
      <c r="D9" s="95">
        <v>2743417</v>
      </c>
    </row>
    <row r="10" spans="1:4" ht="14.1" customHeight="1">
      <c r="A10" s="46" t="s">
        <v>76</v>
      </c>
      <c r="B10" s="11"/>
      <c r="C10" s="30">
        <v>1176453</v>
      </c>
      <c r="D10" s="95">
        <v>1176453</v>
      </c>
    </row>
    <row r="11" spans="1:4" ht="14.1" customHeight="1">
      <c r="A11" s="46" t="s">
        <v>77</v>
      </c>
      <c r="B11" s="11">
        <v>5</v>
      </c>
      <c r="C11" s="30">
        <v>205449</v>
      </c>
      <c r="D11" s="95">
        <v>207297</v>
      </c>
    </row>
    <row r="12" spans="1:4" ht="14.1" customHeight="1">
      <c r="A12" s="46" t="s">
        <v>4</v>
      </c>
      <c r="B12" s="11"/>
      <c r="C12" s="30">
        <v>343</v>
      </c>
      <c r="D12" s="95">
        <v>352</v>
      </c>
    </row>
    <row r="13" spans="1:4" ht="14.1" customHeight="1">
      <c r="A13" s="83" t="s">
        <v>78</v>
      </c>
      <c r="B13" s="16"/>
      <c r="C13" s="35">
        <f>2141874-C10</f>
        <v>965421</v>
      </c>
      <c r="D13" s="96">
        <f>24816+53897+912214+1224435-D10</f>
        <v>1038909</v>
      </c>
    </row>
    <row r="14" spans="1:4" ht="14.1" customHeight="1">
      <c r="A14" s="46" t="s">
        <v>79</v>
      </c>
      <c r="B14" s="11"/>
      <c r="C14" s="30"/>
      <c r="D14" s="95"/>
    </row>
    <row r="15" spans="1:4" ht="14.1" customHeight="1">
      <c r="A15" s="46" t="s">
        <v>80</v>
      </c>
      <c r="B15" s="11"/>
      <c r="C15" s="30">
        <f>32407+216224</f>
        <v>248631</v>
      </c>
      <c r="D15" s="95">
        <f>7592+216224</f>
        <v>223816</v>
      </c>
    </row>
    <row r="16" spans="1:4" ht="14.1" customHeight="1">
      <c r="A16" s="31"/>
      <c r="B16" s="32"/>
      <c r="C16" s="33">
        <f>SUM(C9:C15)</f>
        <v>5339714</v>
      </c>
      <c r="D16" s="97">
        <f>SUM(D9:D15)</f>
        <v>5390244</v>
      </c>
    </row>
    <row r="17" spans="1:6" ht="14.1" customHeight="1">
      <c r="A17" s="34" t="s">
        <v>6</v>
      </c>
      <c r="B17" s="11"/>
      <c r="C17" s="30"/>
      <c r="D17" s="95"/>
    </row>
    <row r="18" spans="1:6" ht="14.1" customHeight="1">
      <c r="A18" s="100" t="s">
        <v>8</v>
      </c>
      <c r="B18" s="101">
        <v>6</v>
      </c>
      <c r="C18" s="95">
        <v>4665930</v>
      </c>
      <c r="D18" s="95">
        <f>19726+677756+2580619+37981+185422</f>
        <v>3501504</v>
      </c>
    </row>
    <row r="19" spans="1:6" ht="14.1" customHeight="1">
      <c r="A19" s="100" t="s">
        <v>80</v>
      </c>
      <c r="B19" s="101"/>
      <c r="C19" s="95">
        <v>5901158</v>
      </c>
      <c r="D19" s="95">
        <v>4809224</v>
      </c>
    </row>
    <row r="20" spans="1:6" ht="14.1" customHeight="1">
      <c r="A20" s="100" t="s">
        <v>7</v>
      </c>
      <c r="B20" s="101">
        <v>7</v>
      </c>
      <c r="C20" s="95">
        <v>1708994</v>
      </c>
      <c r="D20" s="95">
        <v>2626656</v>
      </c>
    </row>
    <row r="21" spans="1:6" ht="14.1" customHeight="1">
      <c r="A21" s="83" t="s">
        <v>9</v>
      </c>
      <c r="B21" s="16"/>
      <c r="C21" s="35">
        <v>356552</v>
      </c>
      <c r="D21" s="96">
        <v>237291</v>
      </c>
      <c r="F21" s="102" t="e">
        <f>#REF!+#REF!+#REF!+#REF!</f>
        <v>#REF!</v>
      </c>
    </row>
    <row r="22" spans="1:6" ht="14.1" customHeight="1">
      <c r="A22" s="46" t="s">
        <v>81</v>
      </c>
      <c r="B22" s="11"/>
      <c r="C22" s="30">
        <v>97138</v>
      </c>
      <c r="D22" s="95">
        <v>92752</v>
      </c>
      <c r="F22" s="2" t="e">
        <f>F21/1000</f>
        <v>#REF!</v>
      </c>
    </row>
    <row r="23" spans="1:6" ht="14.1" customHeight="1">
      <c r="A23" s="46" t="s">
        <v>106</v>
      </c>
      <c r="B23" s="11"/>
      <c r="C23" s="30">
        <v>1471882</v>
      </c>
      <c r="D23" s="95">
        <v>1324754</v>
      </c>
      <c r="F23" s="90" t="e">
        <f>D19-F22</f>
        <v>#REF!</v>
      </c>
    </row>
    <row r="24" spans="1:6" ht="14.1" customHeight="1">
      <c r="A24" s="83" t="s">
        <v>5</v>
      </c>
      <c r="B24" s="16"/>
      <c r="C24" s="35"/>
      <c r="D24" s="96"/>
    </row>
    <row r="25" spans="1:6" ht="14.1" customHeight="1">
      <c r="A25" s="46" t="s">
        <v>79</v>
      </c>
      <c r="B25" s="11">
        <v>9</v>
      </c>
      <c r="C25" s="30">
        <f>1666535-216224</f>
        <v>1450311</v>
      </c>
      <c r="D25" s="95">
        <v>1459972</v>
      </c>
    </row>
    <row r="26" spans="1:6" ht="14.1" customHeight="1">
      <c r="A26" s="84"/>
      <c r="B26" s="32"/>
      <c r="C26" s="33">
        <f>SUM(C18:C25)</f>
        <v>15651965</v>
      </c>
      <c r="D26" s="97">
        <f>SUM(D18:D25)</f>
        <v>14052153</v>
      </c>
    </row>
    <row r="27" spans="1:6" ht="14.1" customHeight="1">
      <c r="A27" s="31" t="s">
        <v>10</v>
      </c>
      <c r="B27" s="20"/>
      <c r="C27" s="36">
        <f>C16+C26</f>
        <v>20991679</v>
      </c>
      <c r="D27" s="98">
        <f>D16+D26</f>
        <v>19442397</v>
      </c>
    </row>
    <row r="28" spans="1:6" ht="14.1" customHeight="1">
      <c r="A28" s="17"/>
      <c r="B28" s="15"/>
      <c r="C28" s="35"/>
      <c r="D28" s="96"/>
    </row>
    <row r="29" spans="1:6" ht="14.1" customHeight="1">
      <c r="A29" s="17" t="s">
        <v>11</v>
      </c>
      <c r="B29" s="10"/>
      <c r="C29" s="30"/>
      <c r="D29" s="95"/>
    </row>
    <row r="30" spans="1:6" ht="14.1" customHeight="1">
      <c r="A30" s="46" t="s">
        <v>12</v>
      </c>
      <c r="B30" s="11">
        <v>8</v>
      </c>
      <c r="C30" s="30">
        <v>3873780</v>
      </c>
      <c r="D30" s="95">
        <v>3873780</v>
      </c>
    </row>
    <row r="31" spans="1:6" ht="14.1" customHeight="1">
      <c r="A31" s="46" t="s">
        <v>0</v>
      </c>
      <c r="B31" s="11"/>
      <c r="C31" s="30">
        <v>0</v>
      </c>
      <c r="D31" s="95">
        <v>0</v>
      </c>
    </row>
    <row r="32" spans="1:6" ht="14.1" customHeight="1">
      <c r="A32" s="83" t="s">
        <v>82</v>
      </c>
      <c r="B32" s="16"/>
      <c r="C32" s="35">
        <v>11209028</v>
      </c>
      <c r="D32" s="95">
        <v>9019142</v>
      </c>
    </row>
    <row r="33" spans="1:4" ht="14.1" customHeight="1">
      <c r="A33" s="19" t="s">
        <v>13</v>
      </c>
      <c r="B33" s="20"/>
      <c r="C33" s="36">
        <f>SUM(C30:C32)</f>
        <v>15082808</v>
      </c>
      <c r="D33" s="98">
        <f>SUM(D30:D32)</f>
        <v>12892922</v>
      </c>
    </row>
    <row r="34" spans="1:4" ht="14.1" customHeight="1">
      <c r="A34" s="13"/>
      <c r="B34" s="14"/>
      <c r="C34" s="37"/>
      <c r="D34" s="99"/>
    </row>
    <row r="35" spans="1:4" ht="14.1" customHeight="1">
      <c r="A35" s="17" t="s">
        <v>14</v>
      </c>
      <c r="B35" s="11"/>
      <c r="C35" s="30"/>
      <c r="D35" s="95"/>
    </row>
    <row r="36" spans="1:4" ht="14.1" customHeight="1">
      <c r="A36" s="100" t="s">
        <v>107</v>
      </c>
      <c r="B36" s="101"/>
      <c r="C36" s="96">
        <v>1270433</v>
      </c>
      <c r="D36" s="96">
        <f>1190026+80407</f>
        <v>1270433</v>
      </c>
    </row>
    <row r="37" spans="1:4" ht="14.1" customHeight="1">
      <c r="A37" s="100" t="s">
        <v>83</v>
      </c>
      <c r="B37" s="101"/>
      <c r="C37" s="96">
        <v>299245</v>
      </c>
      <c r="D37" s="96">
        <v>299245</v>
      </c>
    </row>
    <row r="38" spans="1:4" ht="14.1" customHeight="1">
      <c r="A38" s="19"/>
      <c r="B38" s="32"/>
      <c r="C38" s="33">
        <f>SUM(C36:C37)</f>
        <v>1569678</v>
      </c>
      <c r="D38" s="97">
        <f>SUM(D36:D37)</f>
        <v>1569678</v>
      </c>
    </row>
    <row r="39" spans="1:4" ht="14.1" customHeight="1">
      <c r="A39" s="17" t="s">
        <v>15</v>
      </c>
      <c r="B39" s="11"/>
      <c r="C39" s="95"/>
      <c r="D39" s="95"/>
    </row>
    <row r="40" spans="1:4" ht="14.1" customHeight="1">
      <c r="A40" s="100" t="s">
        <v>18</v>
      </c>
      <c r="B40" s="101">
        <v>10</v>
      </c>
      <c r="C40" s="96">
        <v>2799735</v>
      </c>
      <c r="D40" s="96">
        <f>501427+2911199</f>
        <v>3412626</v>
      </c>
    </row>
    <row r="41" spans="1:4" ht="14.1" customHeight="1">
      <c r="A41" s="100" t="s">
        <v>16</v>
      </c>
      <c r="B41" s="101">
        <v>10</v>
      </c>
      <c r="C41" s="96"/>
      <c r="D41" s="96">
        <v>1315071</v>
      </c>
    </row>
    <row r="42" spans="1:4" ht="14.1" customHeight="1">
      <c r="A42" s="46" t="s">
        <v>84</v>
      </c>
      <c r="B42" s="11">
        <v>10</v>
      </c>
      <c r="C42" s="96"/>
      <c r="D42" s="96"/>
    </row>
    <row r="43" spans="1:4" ht="24.75" customHeight="1">
      <c r="A43" s="83" t="s">
        <v>105</v>
      </c>
      <c r="B43" s="16">
        <v>10</v>
      </c>
      <c r="C43" s="96">
        <v>1450842</v>
      </c>
      <c r="D43" s="96">
        <f>195929+48007</f>
        <v>243936</v>
      </c>
    </row>
    <row r="44" spans="1:4" ht="14.1" customHeight="1">
      <c r="A44" s="83" t="s">
        <v>104</v>
      </c>
      <c r="B44" s="16">
        <v>10</v>
      </c>
      <c r="C44" s="96">
        <v>88616</v>
      </c>
      <c r="D44" s="96">
        <v>8164</v>
      </c>
    </row>
    <row r="45" spans="1:4" ht="14.1" customHeight="1">
      <c r="A45" s="83" t="s">
        <v>17</v>
      </c>
      <c r="B45" s="16"/>
      <c r="C45" s="96"/>
      <c r="D45" s="35">
        <v>0</v>
      </c>
    </row>
    <row r="46" spans="1:4" ht="14.1" customHeight="1">
      <c r="A46" s="19"/>
      <c r="B46" s="32"/>
      <c r="C46" s="97">
        <f>SUM(C40:C45)</f>
        <v>4339193</v>
      </c>
      <c r="D46" s="33">
        <f>SUM(D40:D45)</f>
        <v>4979797</v>
      </c>
    </row>
    <row r="47" spans="1:4" ht="14.1" customHeight="1">
      <c r="A47" s="19" t="s">
        <v>19</v>
      </c>
      <c r="B47" s="20"/>
      <c r="C47" s="36">
        <f>C38+C46</f>
        <v>5908871</v>
      </c>
      <c r="D47" s="36">
        <f>D38+D46</f>
        <v>6549475</v>
      </c>
    </row>
    <row r="48" spans="1:4" ht="14.1" customHeight="1">
      <c r="A48" s="19" t="s">
        <v>20</v>
      </c>
      <c r="B48" s="20"/>
      <c r="C48" s="36">
        <f>C33+C47</f>
        <v>20991679</v>
      </c>
      <c r="D48" s="36">
        <f>D33+D47</f>
        <v>19442397</v>
      </c>
    </row>
    <row r="49" spans="1:4" ht="14.1" customHeight="1">
      <c r="A49" s="21"/>
      <c r="B49" s="3"/>
      <c r="C49" s="22">
        <f>C27-C48</f>
        <v>0</v>
      </c>
      <c r="D49" s="22">
        <f>D27-D48</f>
        <v>0</v>
      </c>
    </row>
    <row r="50" spans="1:4" ht="14.1" customHeight="1">
      <c r="A50" s="85" t="s">
        <v>21</v>
      </c>
      <c r="B50" s="38"/>
      <c r="C50" s="39">
        <v>1000000</v>
      </c>
      <c r="D50" s="39">
        <v>1000000</v>
      </c>
    </row>
    <row r="51" spans="1:4" ht="14.1" customHeight="1">
      <c r="A51" s="40" t="s">
        <v>22</v>
      </c>
      <c r="B51" s="41">
        <v>8</v>
      </c>
      <c r="C51" s="92">
        <f>(C33-C12)/1000</f>
        <v>15082.465</v>
      </c>
      <c r="D51" s="92">
        <f>(D33-D12)/1000</f>
        <v>12892.57</v>
      </c>
    </row>
    <row r="52" spans="1:4" ht="14.1" customHeight="1">
      <c r="A52" s="21"/>
      <c r="B52" s="3"/>
      <c r="C52" s="3"/>
      <c r="D52" s="3"/>
    </row>
    <row r="53" spans="1:4" ht="14.1" customHeight="1">
      <c r="A53" s="21"/>
      <c r="B53" s="3"/>
      <c r="C53" s="3"/>
      <c r="D53" s="3"/>
    </row>
    <row r="54" spans="1:4" ht="14.1" customHeight="1">
      <c r="A54" s="21" t="s">
        <v>23</v>
      </c>
      <c r="B54" s="3"/>
      <c r="C54" s="3" t="s">
        <v>108</v>
      </c>
      <c r="D54" s="3"/>
    </row>
    <row r="55" spans="1:4" ht="14.1" customHeight="1">
      <c r="A55" s="21"/>
      <c r="B55" s="3"/>
      <c r="C55" s="3"/>
      <c r="D55" s="3"/>
    </row>
    <row r="56" spans="1:4" ht="14.1" customHeight="1">
      <c r="A56" s="21"/>
      <c r="B56" s="3"/>
      <c r="C56" s="3"/>
      <c r="D56" s="3"/>
    </row>
    <row r="57" spans="1:4" ht="14.1" customHeight="1">
      <c r="A57" s="21" t="s">
        <v>24</v>
      </c>
      <c r="B57" s="3"/>
      <c r="C57" s="3" t="s">
        <v>73</v>
      </c>
      <c r="D57" s="3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workbookViewId="0">
      <selection activeCell="E22" sqref="E22"/>
    </sheetView>
  </sheetViews>
  <sheetFormatPr defaultColWidth="9.140625" defaultRowHeight="12.75"/>
  <cols>
    <col min="1" max="1" width="45.7109375" style="65" customWidth="1"/>
    <col min="2" max="2" width="5.7109375" style="65" customWidth="1"/>
    <col min="3" max="3" width="12.7109375" style="65" customWidth="1"/>
    <col min="4" max="4" width="15.7109375" style="65" customWidth="1"/>
    <col min="5" max="5" width="11.7109375" style="65" customWidth="1"/>
    <col min="6" max="8" width="12.5703125" style="1" customWidth="1"/>
    <col min="9" max="16384" width="9.140625" style="1"/>
  </cols>
  <sheetData>
    <row r="1" spans="1:6">
      <c r="A1" s="52" t="s">
        <v>62</v>
      </c>
      <c r="B1" s="52"/>
      <c r="C1" s="52"/>
      <c r="D1" s="52"/>
      <c r="E1" s="52"/>
    </row>
    <row r="2" spans="1:6">
      <c r="A2" s="52" t="s">
        <v>97</v>
      </c>
      <c r="B2" s="52"/>
      <c r="C2" s="52"/>
      <c r="D2" s="52"/>
      <c r="E2" s="52"/>
    </row>
    <row r="3" spans="1:6">
      <c r="A3" s="93" t="s">
        <v>110</v>
      </c>
      <c r="B3" s="43"/>
      <c r="C3" s="43"/>
      <c r="D3" s="4"/>
      <c r="E3" s="4"/>
    </row>
    <row r="4" spans="1:6" ht="13.5" thickBot="1">
      <c r="A4" s="44"/>
      <c r="B4" s="6"/>
      <c r="C4" s="6"/>
      <c r="D4" s="6"/>
      <c r="E4" s="6"/>
    </row>
    <row r="5" spans="1:6">
      <c r="A5" s="53"/>
      <c r="B5" s="53"/>
      <c r="C5" s="53"/>
      <c r="D5" s="53"/>
      <c r="E5" s="53"/>
    </row>
    <row r="6" spans="1:6" ht="25.5">
      <c r="A6" s="8" t="s">
        <v>1</v>
      </c>
      <c r="B6" s="54" t="s">
        <v>50</v>
      </c>
      <c r="C6" s="54" t="s">
        <v>11</v>
      </c>
      <c r="D6" s="54" t="s">
        <v>82</v>
      </c>
      <c r="E6" s="54" t="s">
        <v>98</v>
      </c>
    </row>
    <row r="7" spans="1:6" ht="14.1" customHeight="1">
      <c r="A7" s="55"/>
      <c r="B7" s="56"/>
      <c r="C7" s="57"/>
      <c r="D7" s="57"/>
      <c r="E7" s="57"/>
    </row>
    <row r="8" spans="1:6" ht="14.1" customHeight="1">
      <c r="A8" s="19" t="s">
        <v>114</v>
      </c>
      <c r="B8" s="19"/>
      <c r="C8" s="58">
        <v>3873780</v>
      </c>
      <c r="D8" s="58">
        <v>5615215</v>
      </c>
      <c r="E8" s="58">
        <f>C8+D8</f>
        <v>9488995</v>
      </c>
    </row>
    <row r="9" spans="1:6" ht="14.1" customHeight="1">
      <c r="A9" s="13"/>
      <c r="B9" s="13"/>
      <c r="C9" s="59"/>
      <c r="D9" s="59"/>
      <c r="E9" s="59"/>
    </row>
    <row r="10" spans="1:6" ht="14.1" customHeight="1">
      <c r="A10" s="15" t="s">
        <v>51</v>
      </c>
      <c r="B10" s="15"/>
      <c r="C10" s="60">
        <v>0</v>
      </c>
      <c r="D10" s="60">
        <v>8203927</v>
      </c>
      <c r="E10" s="60">
        <f>D10</f>
        <v>8203927</v>
      </c>
    </row>
    <row r="11" spans="1:6" ht="14.1" customHeight="1">
      <c r="A11" s="15" t="s">
        <v>100</v>
      </c>
      <c r="B11" s="15"/>
      <c r="C11" s="60"/>
      <c r="D11" s="60"/>
      <c r="E11" s="60"/>
    </row>
    <row r="12" spans="1:6" ht="14.1" customHeight="1">
      <c r="A12" s="15" t="s">
        <v>99</v>
      </c>
      <c r="B12" s="15"/>
      <c r="C12" s="61">
        <v>0</v>
      </c>
      <c r="D12" s="61">
        <v>-4800000</v>
      </c>
      <c r="E12" s="60">
        <f t="shared" ref="E12:E13" si="0">D12</f>
        <v>-4800000</v>
      </c>
      <c r="F12" s="89"/>
    </row>
    <row r="13" spans="1:6" ht="14.1" customHeight="1">
      <c r="A13" s="8" t="s">
        <v>109</v>
      </c>
      <c r="B13" s="12"/>
      <c r="C13" s="62">
        <v>0</v>
      </c>
      <c r="D13" s="88"/>
      <c r="E13" s="88">
        <f t="shared" si="0"/>
        <v>0</v>
      </c>
      <c r="F13" s="89"/>
    </row>
    <row r="14" spans="1:6" ht="14.1" customHeight="1">
      <c r="A14" s="15" t="s">
        <v>49</v>
      </c>
      <c r="B14" s="15"/>
      <c r="C14" s="60">
        <f>SUM(C10:C13)</f>
        <v>0</v>
      </c>
      <c r="D14" s="60">
        <f t="shared" ref="D14:E14" si="1">SUM(D10:D13)</f>
        <v>3403927</v>
      </c>
      <c r="E14" s="60">
        <f t="shared" si="1"/>
        <v>3403927</v>
      </c>
      <c r="F14" s="89"/>
    </row>
    <row r="15" spans="1:6" ht="14.1" customHeight="1">
      <c r="A15" s="15"/>
      <c r="B15" s="15"/>
      <c r="C15" s="60"/>
      <c r="D15" s="60"/>
      <c r="E15" s="60"/>
      <c r="F15" s="89"/>
    </row>
    <row r="16" spans="1:6" ht="14.1" customHeight="1">
      <c r="A16" s="19" t="s">
        <v>115</v>
      </c>
      <c r="B16" s="19"/>
      <c r="C16" s="58">
        <f>C8+C14</f>
        <v>3873780</v>
      </c>
      <c r="D16" s="58">
        <f>D8+D14</f>
        <v>9019142</v>
      </c>
      <c r="E16" s="58">
        <f>E8+E14</f>
        <v>12892922</v>
      </c>
      <c r="F16" s="89"/>
    </row>
    <row r="17" spans="1:5" ht="14.1" customHeight="1">
      <c r="A17" s="13"/>
      <c r="B17" s="13"/>
      <c r="C17" s="59"/>
      <c r="D17" s="59"/>
      <c r="E17" s="59"/>
    </row>
    <row r="18" spans="1:5" ht="14.1" customHeight="1">
      <c r="A18" s="15" t="s">
        <v>51</v>
      </c>
      <c r="B18" s="15"/>
      <c r="C18" s="60">
        <v>0</v>
      </c>
      <c r="D18" s="60">
        <f>ОПУ!C21</f>
        <v>2189886</v>
      </c>
      <c r="E18" s="60">
        <f>D18</f>
        <v>2189886</v>
      </c>
    </row>
    <row r="19" spans="1:5" ht="14.1" customHeight="1">
      <c r="A19" s="15" t="s">
        <v>100</v>
      </c>
      <c r="B19" s="15"/>
      <c r="C19" s="60"/>
      <c r="D19" s="60"/>
      <c r="E19" s="60">
        <f t="shared" ref="E19:E21" si="2">D19</f>
        <v>0</v>
      </c>
    </row>
    <row r="20" spans="1:5" ht="14.1" customHeight="1">
      <c r="A20" s="15" t="s">
        <v>99</v>
      </c>
      <c r="B20" s="15"/>
      <c r="C20" s="61">
        <v>0</v>
      </c>
      <c r="D20" s="61"/>
      <c r="E20" s="60">
        <f t="shared" si="2"/>
        <v>0</v>
      </c>
    </row>
    <row r="21" spans="1:5" ht="14.1" customHeight="1">
      <c r="A21" s="8" t="s">
        <v>48</v>
      </c>
      <c r="B21" s="12"/>
      <c r="C21" s="62">
        <v>0</v>
      </c>
      <c r="D21" s="62">
        <v>0</v>
      </c>
      <c r="E21" s="62">
        <f t="shared" si="2"/>
        <v>0</v>
      </c>
    </row>
    <row r="22" spans="1:5" ht="14.1" customHeight="1">
      <c r="A22" s="15" t="s">
        <v>49</v>
      </c>
      <c r="B22" s="15"/>
      <c r="C22" s="60">
        <f>SUM(C18:C21)</f>
        <v>0</v>
      </c>
      <c r="D22" s="60">
        <f t="shared" ref="D22:E22" si="3">SUM(D18:D21)</f>
        <v>2189886</v>
      </c>
      <c r="E22" s="60">
        <f t="shared" si="3"/>
        <v>2189886</v>
      </c>
    </row>
    <row r="23" spans="1:5" ht="14.1" customHeight="1">
      <c r="A23" s="15"/>
      <c r="B23" s="15"/>
      <c r="C23" s="60"/>
      <c r="D23" s="60"/>
      <c r="E23" s="60"/>
    </row>
    <row r="24" spans="1:5" ht="20.45" customHeight="1">
      <c r="A24" s="19" t="s">
        <v>117</v>
      </c>
      <c r="B24" s="19"/>
      <c r="C24" s="58">
        <f>C16+C22</f>
        <v>3873780</v>
      </c>
      <c r="D24" s="58">
        <f t="shared" ref="D24" si="4">D16+D22</f>
        <v>11209028</v>
      </c>
      <c r="E24" s="58">
        <f>E16+E22</f>
        <v>15082808</v>
      </c>
    </row>
    <row r="25" spans="1:5" ht="14.1" customHeight="1">
      <c r="A25" s="13"/>
      <c r="B25" s="13"/>
      <c r="C25" s="59"/>
      <c r="D25" s="59"/>
      <c r="E25" s="59">
        <f>E24-Баланс!C33</f>
        <v>0</v>
      </c>
    </row>
    <row r="26" spans="1:5" ht="14.1" customHeight="1">
      <c r="A26" s="13"/>
      <c r="B26" s="13"/>
      <c r="C26" s="59"/>
      <c r="D26" s="59"/>
      <c r="E26" s="59"/>
    </row>
    <row r="27" spans="1:5" ht="14.1" customHeight="1">
      <c r="A27" s="21" t="s">
        <v>23</v>
      </c>
      <c r="B27" s="21"/>
      <c r="C27" s="51"/>
      <c r="D27" s="3" t="s">
        <v>108</v>
      </c>
      <c r="E27" s="59"/>
    </row>
    <row r="28" spans="1:5" ht="14.1" customHeight="1">
      <c r="A28" s="21"/>
      <c r="B28" s="21"/>
      <c r="C28" s="3"/>
      <c r="D28" s="3"/>
      <c r="E28" s="59"/>
    </row>
    <row r="29" spans="1:5" ht="14.1" customHeight="1">
      <c r="A29" s="21"/>
      <c r="B29" s="21"/>
      <c r="C29" s="3"/>
      <c r="D29" s="3"/>
      <c r="E29" s="59"/>
    </row>
    <row r="30" spans="1:5" ht="14.1" customHeight="1">
      <c r="A30" s="21" t="s">
        <v>24</v>
      </c>
      <c r="B30" s="21"/>
      <c r="C30" s="3"/>
      <c r="D30" s="3" t="s">
        <v>73</v>
      </c>
      <c r="E30" s="59"/>
    </row>
    <row r="31" spans="1:5" ht="14.1" customHeight="1">
      <c r="A31" s="13"/>
      <c r="B31" s="13"/>
      <c r="C31" s="64"/>
      <c r="D31" s="64"/>
      <c r="E31" s="64"/>
    </row>
    <row r="32" spans="1:5" ht="14.1" customHeight="1"/>
    <row r="33" ht="14.1" customHeight="1"/>
    <row r="34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G14" sqref="G14"/>
    </sheetView>
  </sheetViews>
  <sheetFormatPr defaultColWidth="9.140625" defaultRowHeight="12.75"/>
  <cols>
    <col min="1" max="1" width="59.5703125" style="65" customWidth="1"/>
    <col min="2" max="2" width="7.7109375" style="65" customWidth="1"/>
    <col min="3" max="3" width="10.42578125" style="117" customWidth="1"/>
    <col min="4" max="4" width="11.140625" style="117" customWidth="1"/>
    <col min="5" max="16384" width="9.140625" style="63"/>
  </cols>
  <sheetData>
    <row r="1" spans="1:4">
      <c r="A1" s="52" t="s">
        <v>62</v>
      </c>
      <c r="B1" s="21"/>
      <c r="C1" s="103"/>
      <c r="D1" s="103"/>
    </row>
    <row r="2" spans="1:4">
      <c r="A2" s="52" t="s">
        <v>85</v>
      </c>
      <c r="B2" s="21"/>
      <c r="C2" s="103"/>
      <c r="D2" s="103"/>
    </row>
    <row r="3" spans="1:4">
      <c r="A3" s="93" t="s">
        <v>110</v>
      </c>
      <c r="B3" s="43"/>
      <c r="C3" s="104"/>
      <c r="D3" s="104"/>
    </row>
    <row r="4" spans="1:4" ht="6.6" customHeight="1" thickBot="1">
      <c r="A4" s="44"/>
      <c r="B4" s="6"/>
      <c r="C4" s="105"/>
      <c r="D4" s="105"/>
    </row>
    <row r="5" spans="1:4">
      <c r="A5" s="45"/>
      <c r="B5" s="42"/>
      <c r="C5" s="103"/>
      <c r="D5" s="103"/>
    </row>
    <row r="6" spans="1:4" ht="25.5">
      <c r="A6" s="8" t="s">
        <v>1</v>
      </c>
      <c r="B6" s="9" t="s">
        <v>50</v>
      </c>
      <c r="C6" s="106" t="s">
        <v>112</v>
      </c>
      <c r="D6" s="106" t="s">
        <v>113</v>
      </c>
    </row>
    <row r="7" spans="1:4">
      <c r="A7" s="34" t="s">
        <v>29</v>
      </c>
      <c r="B7" s="18"/>
      <c r="C7" s="107"/>
      <c r="D7" s="107"/>
    </row>
    <row r="8" spans="1:4">
      <c r="A8" s="46" t="s">
        <v>86</v>
      </c>
      <c r="B8" s="11"/>
      <c r="C8" s="95">
        <v>2655991</v>
      </c>
      <c r="D8" s="95">
        <v>2643364</v>
      </c>
    </row>
    <row r="9" spans="1:4">
      <c r="A9" s="46" t="s">
        <v>30</v>
      </c>
      <c r="B9" s="11"/>
      <c r="C9" s="95"/>
      <c r="D9" s="95"/>
    </row>
    <row r="10" spans="1:4">
      <c r="A10" s="86" t="s">
        <v>31</v>
      </c>
      <c r="B10" s="11"/>
      <c r="C10" s="95">
        <v>-30689</v>
      </c>
      <c r="D10" s="95">
        <v>59346</v>
      </c>
    </row>
    <row r="11" spans="1:4">
      <c r="A11" s="86" t="s">
        <v>32</v>
      </c>
      <c r="B11" s="11"/>
      <c r="C11" s="95">
        <v>5906</v>
      </c>
      <c r="D11" s="95">
        <v>-2611</v>
      </c>
    </row>
    <row r="12" spans="1:4">
      <c r="A12" s="86" t="s">
        <v>26</v>
      </c>
      <c r="B12" s="11"/>
      <c r="C12" s="95"/>
      <c r="D12" s="95"/>
    </row>
    <row r="13" spans="1:4">
      <c r="A13" s="86" t="s">
        <v>87</v>
      </c>
      <c r="B13" s="11"/>
      <c r="C13" s="95">
        <v>126919</v>
      </c>
      <c r="D13" s="95">
        <v>-75599</v>
      </c>
    </row>
    <row r="14" spans="1:4">
      <c r="A14" s="86" t="s">
        <v>33</v>
      </c>
      <c r="B14" s="11"/>
      <c r="C14" s="95">
        <v>0</v>
      </c>
      <c r="D14" s="95">
        <v>-7827</v>
      </c>
    </row>
    <row r="15" spans="1:4">
      <c r="A15" s="86" t="s">
        <v>34</v>
      </c>
      <c r="B15" s="11"/>
      <c r="C15" s="95">
        <v>258294</v>
      </c>
      <c r="D15" s="95">
        <v>29621</v>
      </c>
    </row>
    <row r="16" spans="1:4" ht="25.5">
      <c r="A16" s="47" t="s">
        <v>35</v>
      </c>
      <c r="B16" s="48"/>
      <c r="C16" s="108">
        <f>SUM(C8:C15)</f>
        <v>3016421</v>
      </c>
      <c r="D16" s="108">
        <f>SUM(D8:D15)</f>
        <v>2646294</v>
      </c>
    </row>
    <row r="17" spans="1:4">
      <c r="A17" s="46" t="s">
        <v>36</v>
      </c>
      <c r="B17" s="11"/>
      <c r="C17" s="95">
        <v>917662</v>
      </c>
      <c r="D17" s="95">
        <v>274333</v>
      </c>
    </row>
    <row r="18" spans="1:4">
      <c r="A18" s="46" t="s">
        <v>88</v>
      </c>
      <c r="B18" s="11"/>
      <c r="C18" s="95">
        <v>-1091934</v>
      </c>
      <c r="D18" s="95">
        <v>-833020</v>
      </c>
    </row>
    <row r="19" spans="1:4">
      <c r="A19" s="46" t="s">
        <v>37</v>
      </c>
      <c r="B19" s="11"/>
      <c r="C19" s="95">
        <v>-1164426</v>
      </c>
      <c r="D19" s="95">
        <v>-757003</v>
      </c>
    </row>
    <row r="20" spans="1:4">
      <c r="A20" s="46" t="s">
        <v>38</v>
      </c>
      <c r="B20" s="11"/>
      <c r="C20" s="95">
        <v>-612891</v>
      </c>
      <c r="D20" s="95">
        <v>704651</v>
      </c>
    </row>
    <row r="21" spans="1:4">
      <c r="A21" s="46" t="s">
        <v>39</v>
      </c>
      <c r="B21" s="11"/>
      <c r="C21" s="95">
        <v>919020</v>
      </c>
      <c r="D21" s="95">
        <v>219492</v>
      </c>
    </row>
    <row r="22" spans="1:4">
      <c r="A22" s="46" t="s">
        <v>40</v>
      </c>
      <c r="B22" s="11"/>
      <c r="C22" s="95">
        <v>-1206906</v>
      </c>
      <c r="D22" s="95">
        <v>361476</v>
      </c>
    </row>
    <row r="23" spans="1:4">
      <c r="A23" s="46" t="s">
        <v>89</v>
      </c>
      <c r="B23" s="11"/>
      <c r="C23" s="95">
        <v>1191750</v>
      </c>
      <c r="D23" s="95">
        <f>-762702+1973448</f>
        <v>1210746</v>
      </c>
    </row>
    <row r="24" spans="1:4" ht="25.5">
      <c r="A24" s="47" t="s">
        <v>41</v>
      </c>
      <c r="B24" s="48"/>
      <c r="C24" s="108">
        <f>SUM(C16:C23)</f>
        <v>1968696</v>
      </c>
      <c r="D24" s="108">
        <f>SUM(D16:D23)</f>
        <v>3826969</v>
      </c>
    </row>
    <row r="25" spans="1:4">
      <c r="A25" s="83" t="s">
        <v>90</v>
      </c>
      <c r="B25" s="16"/>
      <c r="C25" s="96">
        <v>25433</v>
      </c>
      <c r="D25" s="96">
        <v>32151</v>
      </c>
    </row>
    <row r="26" spans="1:4">
      <c r="A26" s="83" t="s">
        <v>42</v>
      </c>
      <c r="B26" s="16"/>
      <c r="C26" s="96">
        <v>-470281</v>
      </c>
      <c r="D26" s="96">
        <v>-537356</v>
      </c>
    </row>
    <row r="27" spans="1:4">
      <c r="A27" s="83" t="s">
        <v>102</v>
      </c>
      <c r="B27" s="16"/>
      <c r="C27" s="96">
        <v>-5881</v>
      </c>
      <c r="D27" s="96">
        <v>0</v>
      </c>
    </row>
    <row r="28" spans="1:4" ht="25.5">
      <c r="A28" s="19" t="s">
        <v>43</v>
      </c>
      <c r="B28" s="49"/>
      <c r="C28" s="109">
        <f>SUM(C24:C27)</f>
        <v>1517967</v>
      </c>
      <c r="D28" s="109">
        <f>SUM(D24:D27)</f>
        <v>3321764</v>
      </c>
    </row>
    <row r="29" spans="1:4">
      <c r="A29" s="10"/>
      <c r="B29" s="11"/>
      <c r="C29" s="95"/>
      <c r="D29" s="95"/>
    </row>
    <row r="30" spans="1:4">
      <c r="A30" s="34" t="s">
        <v>44</v>
      </c>
      <c r="B30" s="50"/>
      <c r="C30" s="95"/>
      <c r="D30" s="95"/>
    </row>
    <row r="31" spans="1:4">
      <c r="A31" s="46" t="s">
        <v>91</v>
      </c>
      <c r="B31" s="11"/>
      <c r="C31" s="95">
        <v>-88741</v>
      </c>
      <c r="D31" s="95">
        <v>-7076</v>
      </c>
    </row>
    <row r="32" spans="1:4">
      <c r="A32" s="46" t="s">
        <v>92</v>
      </c>
      <c r="B32" s="11"/>
      <c r="C32" s="110">
        <v>15293</v>
      </c>
      <c r="D32" s="95">
        <v>0</v>
      </c>
    </row>
    <row r="33" spans="1:4">
      <c r="A33" s="46" t="s">
        <v>93</v>
      </c>
      <c r="B33" s="11"/>
      <c r="C33" s="111"/>
      <c r="D33" s="110"/>
    </row>
    <row r="34" spans="1:4">
      <c r="A34" s="46" t="s">
        <v>5</v>
      </c>
      <c r="B34" s="11"/>
      <c r="C34" s="112"/>
      <c r="D34" s="95">
        <v>0</v>
      </c>
    </row>
    <row r="35" spans="1:4">
      <c r="A35" s="46" t="s">
        <v>101</v>
      </c>
      <c r="B35" s="11"/>
      <c r="C35" s="112"/>
      <c r="D35" s="95">
        <v>-260490</v>
      </c>
    </row>
    <row r="36" spans="1:4">
      <c r="A36" s="46" t="s">
        <v>94</v>
      </c>
      <c r="B36" s="11"/>
      <c r="C36" s="96">
        <v>-2960</v>
      </c>
      <c r="D36" s="96">
        <v>-605547</v>
      </c>
    </row>
    <row r="37" spans="1:4">
      <c r="A37" s="46" t="s">
        <v>59</v>
      </c>
      <c r="B37" s="11"/>
      <c r="C37" s="113">
        <v>0</v>
      </c>
      <c r="D37" s="96">
        <v>0</v>
      </c>
    </row>
    <row r="38" spans="1:4">
      <c r="A38" s="46" t="s">
        <v>103</v>
      </c>
      <c r="B38" s="11"/>
      <c r="C38" s="96"/>
      <c r="D38" s="96"/>
    </row>
    <row r="39" spans="1:4">
      <c r="A39" s="46" t="s">
        <v>95</v>
      </c>
      <c r="B39" s="16"/>
      <c r="C39" s="96">
        <v>1147</v>
      </c>
      <c r="D39" s="96">
        <v>940</v>
      </c>
    </row>
    <row r="40" spans="1:4" ht="25.5">
      <c r="A40" s="19" t="s">
        <v>55</v>
      </c>
      <c r="B40" s="49"/>
      <c r="C40" s="109">
        <f>SUM(C31:C39)</f>
        <v>-75261</v>
      </c>
      <c r="D40" s="109">
        <f>SUM(D31:D39)</f>
        <v>-872173</v>
      </c>
    </row>
    <row r="41" spans="1:4">
      <c r="A41" s="10"/>
      <c r="B41" s="11"/>
      <c r="C41" s="95"/>
      <c r="D41" s="95"/>
    </row>
    <row r="42" spans="1:4">
      <c r="A42" s="34" t="s">
        <v>45</v>
      </c>
      <c r="B42" s="18"/>
      <c r="C42" s="114"/>
      <c r="D42" s="114"/>
    </row>
    <row r="43" spans="1:4">
      <c r="A43" s="83" t="s">
        <v>60</v>
      </c>
      <c r="B43" s="16"/>
      <c r="C43" s="96"/>
      <c r="D43" s="96">
        <v>751800</v>
      </c>
    </row>
    <row r="44" spans="1:4">
      <c r="A44" s="83" t="s">
        <v>46</v>
      </c>
      <c r="B44" s="16"/>
      <c r="C44" s="96">
        <v>-1301885</v>
      </c>
      <c r="D44" s="96">
        <v>0</v>
      </c>
    </row>
    <row r="45" spans="1:4">
      <c r="A45" s="83" t="s">
        <v>96</v>
      </c>
      <c r="B45" s="16"/>
      <c r="C45" s="115"/>
      <c r="D45" s="96">
        <v>-2257380</v>
      </c>
    </row>
    <row r="46" spans="1:4">
      <c r="A46" s="19" t="s">
        <v>56</v>
      </c>
      <c r="B46" s="20"/>
      <c r="C46" s="109">
        <f>SUM(C43:C45)</f>
        <v>-1301885</v>
      </c>
      <c r="D46" s="109">
        <f>SUM(D43:D45)</f>
        <v>-1505580</v>
      </c>
    </row>
    <row r="47" spans="1:4">
      <c r="A47" s="13"/>
      <c r="B47" s="14"/>
      <c r="C47" s="99"/>
      <c r="D47" s="99"/>
    </row>
    <row r="48" spans="1:4">
      <c r="A48" s="46" t="s">
        <v>47</v>
      </c>
      <c r="B48" s="11"/>
      <c r="C48" s="95">
        <f>C28+C40+C46</f>
        <v>140821</v>
      </c>
      <c r="D48" s="95">
        <f>D28+D40+D46</f>
        <v>944011</v>
      </c>
    </row>
    <row r="49" spans="1:4">
      <c r="A49" s="46" t="s">
        <v>34</v>
      </c>
      <c r="B49" s="11"/>
      <c r="C49" s="95">
        <v>-21560</v>
      </c>
      <c r="D49" s="95">
        <v>25025</v>
      </c>
    </row>
    <row r="50" spans="1:4">
      <c r="A50" s="15" t="s">
        <v>116</v>
      </c>
      <c r="B50" s="16"/>
      <c r="C50" s="96">
        <f>Баланс!D21</f>
        <v>237291</v>
      </c>
      <c r="D50" s="96">
        <v>190119</v>
      </c>
    </row>
    <row r="51" spans="1:4" ht="19.5" customHeight="1">
      <c r="A51" s="19" t="s">
        <v>61</v>
      </c>
      <c r="B51" s="49"/>
      <c r="C51" s="98">
        <f>SUM(C48:C50)</f>
        <v>356552</v>
      </c>
      <c r="D51" s="98">
        <f>SUM(D48:D50)</f>
        <v>1159155</v>
      </c>
    </row>
    <row r="52" spans="1:4" ht="23.25" hidden="1" customHeight="1">
      <c r="A52" s="13"/>
      <c r="B52" s="94"/>
      <c r="C52" s="99"/>
      <c r="D52" s="99"/>
    </row>
    <row r="53" spans="1:4" hidden="1">
      <c r="A53" s="13"/>
      <c r="B53" s="94"/>
      <c r="C53" s="99"/>
      <c r="D53" s="99"/>
    </row>
    <row r="54" spans="1:4" ht="9" customHeight="1">
      <c r="A54" s="45"/>
      <c r="B54" s="42"/>
      <c r="C54" s="95"/>
      <c r="D54" s="95"/>
    </row>
    <row r="55" spans="1:4">
      <c r="A55" s="45"/>
      <c r="B55" s="42"/>
      <c r="C55" s="95"/>
      <c r="D55" s="95"/>
    </row>
    <row r="56" spans="1:4">
      <c r="A56" s="21" t="s">
        <v>23</v>
      </c>
      <c r="B56" s="21"/>
      <c r="C56" s="116" t="s">
        <v>108</v>
      </c>
      <c r="D56" s="95"/>
    </row>
    <row r="57" spans="1:4" ht="29.25" customHeight="1">
      <c r="D57" s="116"/>
    </row>
    <row r="58" spans="1:4" ht="12.75" customHeight="1">
      <c r="A58" s="21" t="s">
        <v>24</v>
      </c>
      <c r="B58" s="21"/>
      <c r="C58" s="116" t="s">
        <v>73</v>
      </c>
      <c r="D58" s="116"/>
    </row>
    <row r="59" spans="1:4" ht="12.75" customHeight="1">
      <c r="A59" s="21"/>
      <c r="B59" s="21"/>
      <c r="C59" s="116"/>
      <c r="D59" s="116"/>
    </row>
    <row r="60" spans="1:4" ht="12.75" customHeight="1">
      <c r="D60" s="116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2020-05-13T03:17:17Z</cp:lastPrinted>
  <dcterms:created xsi:type="dcterms:W3CDTF">2014-05-15T07:31:14Z</dcterms:created>
  <dcterms:modified xsi:type="dcterms:W3CDTF">2020-05-13T04:26:42Z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