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8520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12" i="2"/>
  <c r="C19" i="1"/>
  <c r="D19"/>
  <c r="C25"/>
  <c r="C21" i="5"/>
  <c r="C15" l="1"/>
  <c r="C11"/>
  <c r="C10"/>
  <c r="C40" i="1" l="1"/>
  <c r="C42"/>
  <c r="C43"/>
  <c r="D25"/>
  <c r="C13"/>
  <c r="C9" i="2"/>
  <c r="C13" s="1"/>
  <c r="C17" s="1"/>
  <c r="C19" s="1"/>
  <c r="C19" i="5" l="1"/>
  <c r="D36" l="1"/>
  <c r="D38"/>
  <c r="D23"/>
  <c r="D11"/>
  <c r="D10"/>
  <c r="D13"/>
  <c r="D19"/>
  <c r="D12" i="2"/>
  <c r="C18" i="5" l="1"/>
  <c r="D46" i="1" l="1"/>
  <c r="D38"/>
  <c r="D33"/>
  <c r="D26"/>
  <c r="D13"/>
  <c r="D16" s="1"/>
  <c r="D27" l="1"/>
  <c r="D47"/>
  <c r="D48" s="1"/>
  <c r="D51"/>
  <c r="D49" l="1"/>
  <c r="E19" i="4"/>
  <c r="E20"/>
  <c r="E21"/>
  <c r="C26" i="1" l="1"/>
  <c r="C22" i="5"/>
  <c r="C20"/>
  <c r="C17"/>
  <c r="D46"/>
  <c r="C46"/>
  <c r="D40"/>
  <c r="C40"/>
  <c r="C16" i="1" l="1"/>
  <c r="D9" i="2" l="1"/>
  <c r="D13" s="1"/>
  <c r="D17" s="1"/>
  <c r="D8" i="5" s="1"/>
  <c r="D16" s="1"/>
  <c r="D24" l="1"/>
  <c r="D28" s="1"/>
  <c r="D48" s="1"/>
  <c r="D51" s="1"/>
  <c r="D19" i="2"/>
  <c r="D21" s="1"/>
  <c r="D23" s="1"/>
  <c r="C46" i="1" l="1"/>
  <c r="C38"/>
  <c r="C23" i="5" s="1"/>
  <c r="C33" i="1"/>
  <c r="C27"/>
  <c r="E10" i="4"/>
  <c r="D14"/>
  <c r="D16" s="1"/>
  <c r="C14"/>
  <c r="C16" s="1"/>
  <c r="E12"/>
  <c r="E13"/>
  <c r="C51" i="1" l="1"/>
  <c r="E14" i="4"/>
  <c r="C47" i="1"/>
  <c r="C48" s="1"/>
  <c r="C49" s="1"/>
  <c r="E8" i="4"/>
  <c r="C24"/>
  <c r="C22"/>
  <c r="E16" l="1"/>
  <c r="C8" i="5" l="1"/>
  <c r="C21" i="2" l="1"/>
  <c r="C23" s="1"/>
  <c r="C16" i="5"/>
  <c r="C24" s="1"/>
  <c r="C28" s="1"/>
  <c r="D18" i="4" l="1"/>
  <c r="E18" s="1"/>
  <c r="E22" s="1"/>
  <c r="E24" s="1"/>
  <c r="E25" s="1"/>
  <c r="C48" i="5"/>
  <c r="C51" s="1"/>
  <c r="D22" i="4" l="1"/>
  <c r="D24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Андрей Суров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38" authorId="1">
      <text>
        <r>
          <rPr>
            <b/>
            <sz val="9"/>
            <color indexed="81"/>
            <rFont val="Tahoma"/>
            <family val="2"/>
            <charset val="204"/>
          </rPr>
          <t>Андрей Суров:</t>
        </r>
        <r>
          <rPr>
            <sz val="9"/>
            <color indexed="81"/>
            <rFont val="Tahoma"/>
            <family val="2"/>
            <charset val="204"/>
          </rPr>
          <t xml:space="preserve">
изменение во вкладах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<sst xmlns="http://schemas.openxmlformats.org/spreadsheetml/2006/main" count="156" uniqueCount="119">
  <si>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</si>
  <si>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</si>
  <si>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</si>
  <si>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</si>
  <si>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</si>
  <si>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</si>
  <si>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</si>
  <si>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</si>
  <si>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</si>
  <si>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</si>
  <si>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</si>
  <si>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</si>
  <si>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</si>
  <si>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</si>
  <si>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</si>
  <si>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</si>
  <si>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</si>
  <si>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</si>
  <si>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</si>
  <si>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</si>
  <si>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</si>
  <si>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</si>
  <si>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</si>
  <si>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</si>
  <si>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</si>
  <si>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</si>
  <si>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</si>
  <si>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</si>
  <si>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</si>
  <si>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</si>
  <si>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</si>
  <si>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</si>
  <si>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</si>
  <si>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</si>
  <si>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</si>
  <si>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</si>
  <si>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</si>
  <si>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</si>
  <si>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</si>
  <si>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</si>
  <si>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</si>
  <si>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</si>
  <si>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</si>
  <si>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</si>
  <si>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</si>
  <si>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</si>
  <si>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</si>
  <si>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</si>
  <si>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</si>
  <si>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</si>
  <si>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</si>
  <si>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</si>
  <si>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</si>
  <si>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</si>
  <si>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</si>
  <si>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</si>
  <si>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</si>
  <si>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</si>
  <si>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</si>
  <si>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</si>
  <si>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</si>
  <si>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</si>
  <si>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</si>
  <si>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</si>
  <si>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</si>
  <si>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</si>
  <si>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</si>
  <si>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</si>
  <si>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</si>
  <si>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</si>
  <si>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</si>
  <si>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</si>
  <si>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</si>
  <si>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</si>
  <si>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</si>
  <si>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</si>
  <si>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</si>
  <si>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</si>
  <si>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</si>
  <si>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</si>
  <si>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</si>
  <si>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</si>
  <si>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</si>
  <si>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</si>
  <si>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</si>
  <si>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</si>
  <si>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</si>
  <si>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</si>
  <si>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</si>
  <si>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</si>
  <si>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</si>
  <si>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</si>
  <si>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</si>
  <si>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</si>
  <si>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</si>
  <si>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</si>
  <si>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</si>
  <si>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</si>
  <si>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</si>
  <si>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</si>
  <si>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</si>
  <si>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</si>
  <si>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</si>
  <si>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</si>
  <si>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</si>
  <si>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</si>
  <si>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</si>
  <si>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</si>
  <si>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</si>
  <si>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Сурова О.В.</t>
  </si>
  <si>
    <t>31 декабря  2018 г.</t>
  </si>
  <si>
    <t>На 1 января 2018 года</t>
  </si>
  <si>
    <t>На 31 декабря 2018 года</t>
  </si>
  <si>
    <t>Изменения в учетной политике МСФО 9 и 15</t>
  </si>
  <si>
    <t>Денежные средства и их эквиваленты на 1 января 2019 г.</t>
  </si>
  <si>
    <t>30 сентября 2019 г.</t>
  </si>
  <si>
    <t>30 сентября  2018 г.</t>
  </si>
  <si>
    <t>За 9 месяцев , закончивщийся 30 сентября  2019 года</t>
  </si>
  <si>
    <t>На 30 сентября    2019  года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</si>
</sst>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18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4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4" fontId="3" fillId="5" borderId="0" xfId="0" applyNumberFormat="1" applyFont="1" applyFill="1"/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4" fontId="250" fillId="0" borderId="0" xfId="0" applyNumberFormat="1" applyFont="1" applyFill="1" applyAlignment="1">
      <alignment horizontal="right" wrapText="1"/>
    </xf>
    <xf numFmtId="174" fontId="250" fillId="0" borderId="53" xfId="0" applyNumberFormat="1" applyFont="1" applyFill="1" applyBorder="1" applyAlignment="1">
      <alignment vertical="top" wrapText="1"/>
    </xf>
    <xf numFmtId="174" fontId="250" fillId="0" borderId="52" xfId="0" applyNumberFormat="1" applyFont="1" applyFill="1" applyBorder="1" applyAlignment="1">
      <alignment vertical="top" wrapText="1"/>
    </xf>
    <xf numFmtId="174" fontId="3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wrapText="1"/>
    </xf>
    <xf numFmtId="174" fontId="258" fillId="0" borderId="0" xfId="0" applyNumberFormat="1" applyFont="1" applyFill="1" applyBorder="1" applyAlignment="1">
      <alignment wrapText="1"/>
    </xf>
    <xf numFmtId="174" fontId="250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34"/>
  <sheetViews>
    <sheetView tabSelected="1" zoomScaleNormal="100" workbookViewId="0">
      <selection activeCell="E28" sqref="E28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5" width="13.140625" style="2" customWidth="1"/>
    <col min="6" max="16384" width="9.140625" style="2"/>
  </cols>
  <sheetData>
    <row r="1" spans="1:4">
      <c r="A1" s="52" t="s">
        <v>63</v>
      </c>
      <c r="B1" s="3"/>
      <c r="C1" s="3"/>
      <c r="D1" s="3"/>
    </row>
    <row r="2" spans="1:4">
      <c r="A2" s="52" t="s">
        <v>64</v>
      </c>
      <c r="B2" s="3"/>
      <c r="C2" s="3"/>
      <c r="D2" s="3"/>
    </row>
    <row r="3" spans="1:4">
      <c r="A3" s="93" t="s">
        <v>117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51</v>
      </c>
      <c r="C6" s="87" t="s">
        <v>115</v>
      </c>
      <c r="D6" s="106" t="s">
        <v>116</v>
      </c>
    </row>
    <row r="7" spans="1:4" ht="14.1" customHeight="1">
      <c r="A7" s="66" t="s">
        <v>58</v>
      </c>
      <c r="B7" s="11">
        <v>11</v>
      </c>
      <c r="C7" s="67">
        <v>24135322</v>
      </c>
      <c r="D7" s="67">
        <v>23391622</v>
      </c>
    </row>
    <row r="8" spans="1:4" ht="14.1" customHeight="1">
      <c r="A8" s="68" t="s">
        <v>65</v>
      </c>
      <c r="B8" s="12">
        <v>12</v>
      </c>
      <c r="C8" s="69">
        <v>-17930941</v>
      </c>
      <c r="D8" s="69">
        <v>-15445730</v>
      </c>
    </row>
    <row r="9" spans="1:4" ht="14.1" customHeight="1">
      <c r="A9" s="70" t="s">
        <v>66</v>
      </c>
      <c r="B9" s="14"/>
      <c r="C9" s="71">
        <f>C7+C8</f>
        <v>6204381</v>
      </c>
      <c r="D9" s="71">
        <f>D7+D8</f>
        <v>7945892</v>
      </c>
    </row>
    <row r="10" spans="1:4" ht="14.1" customHeight="1">
      <c r="A10" s="72" t="s">
        <v>67</v>
      </c>
      <c r="B10" s="16">
        <v>13</v>
      </c>
      <c r="C10" s="67">
        <v>-844969</v>
      </c>
      <c r="D10" s="67">
        <v>-1366550</v>
      </c>
    </row>
    <row r="11" spans="1:4" ht="14.1" customHeight="1">
      <c r="A11" s="72" t="s">
        <v>26</v>
      </c>
      <c r="B11" s="16">
        <v>14</v>
      </c>
      <c r="C11" s="67">
        <v>-577985</v>
      </c>
      <c r="D11" s="67">
        <v>-465645</v>
      </c>
    </row>
    <row r="12" spans="1:4" ht="14.1" customHeight="1">
      <c r="A12" s="68" t="s">
        <v>68</v>
      </c>
      <c r="B12" s="12">
        <v>15</v>
      </c>
      <c r="C12" s="69">
        <f>3491667-3447920-C16</f>
        <v>29939</v>
      </c>
      <c r="D12" s="69">
        <f>1275+3194636-2921347</f>
        <v>274564</v>
      </c>
    </row>
    <row r="13" spans="1:4" ht="14.1" customHeight="1">
      <c r="A13" s="70" t="s">
        <v>69</v>
      </c>
      <c r="B13" s="16"/>
      <c r="C13" s="71">
        <f>SUM(C9:C12)</f>
        <v>4811366</v>
      </c>
      <c r="D13" s="71">
        <f>SUM(D9:D12)</f>
        <v>6388261</v>
      </c>
    </row>
    <row r="14" spans="1:4" ht="14.1" customHeight="1">
      <c r="A14" s="72" t="s">
        <v>54</v>
      </c>
      <c r="B14" s="16">
        <v>16</v>
      </c>
      <c r="C14" s="67">
        <v>164755</v>
      </c>
      <c r="D14" s="67">
        <v>107706</v>
      </c>
    </row>
    <row r="15" spans="1:4" ht="14.1" customHeight="1">
      <c r="A15" s="72" t="s">
        <v>55</v>
      </c>
      <c r="B15" s="16">
        <v>17</v>
      </c>
      <c r="C15" s="67">
        <v>-59059</v>
      </c>
      <c r="D15" s="67">
        <v>-94944</v>
      </c>
    </row>
    <row r="16" spans="1:4" ht="14.1" customHeight="1">
      <c r="A16" s="73" t="s">
        <v>28</v>
      </c>
      <c r="B16" s="9"/>
      <c r="C16" s="69">
        <v>13808</v>
      </c>
      <c r="D16" s="69">
        <v>78199</v>
      </c>
    </row>
    <row r="17" spans="1:5" ht="14.1" customHeight="1">
      <c r="A17" s="74" t="s">
        <v>70</v>
      </c>
      <c r="B17" s="18"/>
      <c r="C17" s="75">
        <f>SUM(C13:C16)</f>
        <v>4930870</v>
      </c>
      <c r="D17" s="75">
        <f>SUM(D13:D16)</f>
        <v>6479222</v>
      </c>
    </row>
    <row r="18" spans="1:5" ht="14.1" customHeight="1">
      <c r="A18" s="72" t="s">
        <v>53</v>
      </c>
      <c r="B18" s="16"/>
      <c r="C18" s="67">
        <v>-975322</v>
      </c>
      <c r="D18" s="67">
        <v>-1357121</v>
      </c>
    </row>
    <row r="19" spans="1:5" ht="14.1" customHeight="1">
      <c r="A19" s="76" t="s">
        <v>71</v>
      </c>
      <c r="B19" s="20"/>
      <c r="C19" s="77">
        <f>SUM(C17:C18)</f>
        <v>3955548</v>
      </c>
      <c r="D19" s="77">
        <f>SUM(D17:D18)</f>
        <v>5122101</v>
      </c>
    </row>
    <row r="20" spans="1:5" ht="14.1" customHeight="1">
      <c r="A20" s="78" t="s">
        <v>72</v>
      </c>
      <c r="B20" s="16"/>
      <c r="C20" s="67">
        <v>0</v>
      </c>
      <c r="D20" s="67" t="s">
        <v>25</v>
      </c>
    </row>
    <row r="21" spans="1:5" ht="14.1" customHeight="1">
      <c r="A21" s="76" t="s">
        <v>73</v>
      </c>
      <c r="B21" s="20"/>
      <c r="C21" s="79">
        <f>C19</f>
        <v>3955548</v>
      </c>
      <c r="D21" s="79">
        <f>D19</f>
        <v>5122101</v>
      </c>
    </row>
    <row r="22" spans="1:5" ht="14.1" customHeight="1">
      <c r="A22" s="80"/>
      <c r="B22" s="3"/>
      <c r="C22" s="81"/>
      <c r="D22" s="81"/>
    </row>
    <row r="23" spans="1:5" ht="14.1" customHeight="1">
      <c r="A23" s="82" t="s">
        <v>59</v>
      </c>
      <c r="B23" s="23">
        <v>8</v>
      </c>
      <c r="C23" s="91">
        <f>C21/1000</f>
        <v>3955.5479999999998</v>
      </c>
      <c r="D23" s="91">
        <f>D21/1000</f>
        <v>5122.1009999999997</v>
      </c>
    </row>
    <row r="24" spans="1:5" ht="14.1" customHeight="1">
      <c r="A24" s="21"/>
      <c r="B24" s="3"/>
      <c r="C24" s="3"/>
      <c r="D24" s="3"/>
    </row>
    <row r="25" spans="1:5" ht="14.1" customHeight="1">
      <c r="A25" s="24" t="s">
        <v>29</v>
      </c>
      <c r="B25" s="3"/>
      <c r="C25" s="3"/>
      <c r="D25" s="3"/>
    </row>
    <row r="26" spans="1:5" ht="14.1" customHeight="1">
      <c r="A26" s="24"/>
      <c r="B26" s="3"/>
      <c r="C26" s="25"/>
      <c r="D26" s="3"/>
    </row>
    <row r="27" spans="1:5" ht="14.1" customHeight="1">
      <c r="A27" s="24"/>
      <c r="B27" s="3"/>
      <c r="C27" s="3"/>
      <c r="D27" s="3"/>
    </row>
    <row r="28" spans="1:5" ht="14.1" customHeight="1">
      <c r="A28" s="21"/>
      <c r="B28" s="3"/>
      <c r="C28" s="3"/>
      <c r="D28" s="3"/>
      <c r="E28" s="102"/>
    </row>
    <row r="29" spans="1:5" ht="14.1" customHeight="1">
      <c r="A29" s="21" t="s">
        <v>23</v>
      </c>
      <c r="B29" s="3"/>
      <c r="C29" s="3" t="s">
        <v>109</v>
      </c>
      <c r="D29" s="3"/>
    </row>
    <row r="30" spans="1:5" ht="14.1" customHeight="1">
      <c r="A30" s="21"/>
      <c r="B30" s="3"/>
      <c r="C30" s="3"/>
      <c r="D30" s="3"/>
    </row>
    <row r="31" spans="1:5" ht="14.1" customHeight="1">
      <c r="A31" s="21"/>
      <c r="B31" s="3"/>
      <c r="C31" s="3"/>
      <c r="D31" s="3"/>
    </row>
    <row r="32" spans="1:5" ht="14.1" customHeight="1">
      <c r="A32" s="21" t="s">
        <v>24</v>
      </c>
      <c r="B32" s="3"/>
      <c r="C32" s="3" t="s">
        <v>74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57"/>
  <sheetViews>
    <sheetView zoomScaleNormal="100" workbookViewId="0">
      <selection activeCell="F20" sqref="F20:F24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5" width="13" style="2" customWidth="1"/>
    <col min="6" max="6" width="13.140625" style="2" bestFit="1" customWidth="1"/>
    <col min="7" max="16384" width="9.140625" style="2"/>
  </cols>
  <sheetData>
    <row r="1" spans="1:4">
      <c r="A1" s="52" t="s">
        <v>63</v>
      </c>
      <c r="B1" s="3"/>
      <c r="C1" s="3"/>
      <c r="D1" s="3"/>
    </row>
    <row r="2" spans="1:4">
      <c r="A2" s="52" t="s">
        <v>75</v>
      </c>
      <c r="B2" s="3"/>
      <c r="C2" s="3"/>
      <c r="D2" s="3"/>
    </row>
    <row r="3" spans="1:4">
      <c r="A3" s="93" t="s">
        <v>117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51</v>
      </c>
      <c r="C6" s="87" t="s">
        <v>115</v>
      </c>
      <c r="D6" s="106" t="s">
        <v>110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76</v>
      </c>
      <c r="B9" s="11">
        <v>4</v>
      </c>
      <c r="C9" s="30">
        <v>2255015</v>
      </c>
      <c r="D9" s="95">
        <v>2095979</v>
      </c>
    </row>
    <row r="10" spans="1:4" ht="14.1" customHeight="1">
      <c r="A10" s="46" t="s">
        <v>77</v>
      </c>
      <c r="B10" s="11"/>
      <c r="C10" s="30">
        <v>714365</v>
      </c>
      <c r="D10" s="95">
        <v>399415</v>
      </c>
    </row>
    <row r="11" spans="1:4" ht="14.1" customHeight="1">
      <c r="A11" s="46" t="s">
        <v>78</v>
      </c>
      <c r="B11" s="11">
        <v>5</v>
      </c>
      <c r="C11" s="30">
        <v>190815</v>
      </c>
      <c r="D11" s="95">
        <v>195678</v>
      </c>
    </row>
    <row r="12" spans="1:4" ht="14.1" customHeight="1">
      <c r="A12" s="46" t="s">
        <v>4</v>
      </c>
      <c r="B12" s="11"/>
      <c r="C12" s="30">
        <v>361</v>
      </c>
      <c r="D12" s="95">
        <v>388</v>
      </c>
    </row>
    <row r="13" spans="1:4" ht="14.1" customHeight="1">
      <c r="A13" s="83" t="s">
        <v>79</v>
      </c>
      <c r="B13" s="16"/>
      <c r="C13" s="35">
        <f>1484397-C10</f>
        <v>770032</v>
      </c>
      <c r="D13" s="96">
        <f>1171517-D10</f>
        <v>772102</v>
      </c>
    </row>
    <row r="14" spans="1:4" ht="14.1" customHeight="1">
      <c r="A14" s="46" t="s">
        <v>80</v>
      </c>
      <c r="B14" s="11"/>
      <c r="C14" s="30"/>
      <c r="D14" s="95"/>
    </row>
    <row r="15" spans="1:4" ht="14.1" customHeight="1">
      <c r="A15" s="46" t="s">
        <v>81</v>
      </c>
      <c r="B15" s="11"/>
      <c r="C15" s="30">
        <v>32408</v>
      </c>
      <c r="D15" s="95">
        <v>46006</v>
      </c>
    </row>
    <row r="16" spans="1:4" ht="14.1" customHeight="1">
      <c r="A16" s="31"/>
      <c r="B16" s="32"/>
      <c r="C16" s="33">
        <f>SUM(C9:C15)</f>
        <v>3962996</v>
      </c>
      <c r="D16" s="97">
        <f>SUM(D9:D15)</f>
        <v>3509568</v>
      </c>
    </row>
    <row r="17" spans="1:6" ht="14.1" customHeight="1">
      <c r="A17" s="34" t="s">
        <v>6</v>
      </c>
      <c r="B17" s="11"/>
      <c r="C17" s="30"/>
      <c r="D17" s="95"/>
    </row>
    <row r="18" spans="1:6" ht="14.1" customHeight="1">
      <c r="A18" s="100" t="s">
        <v>8</v>
      </c>
      <c r="B18" s="101">
        <v>6</v>
      </c>
      <c r="C18" s="95">
        <v>2875982</v>
      </c>
      <c r="D18" s="95">
        <v>773382</v>
      </c>
    </row>
    <row r="19" spans="1:6" ht="14.1" customHeight="1">
      <c r="A19" s="100" t="s">
        <v>81</v>
      </c>
      <c r="B19" s="101"/>
      <c r="C19" s="95">
        <f>4554939+102309+164823+447674+350</f>
        <v>5270095</v>
      </c>
      <c r="D19" s="95">
        <f>5753846</f>
        <v>5753846</v>
      </c>
    </row>
    <row r="20" spans="1:6" ht="14.1" customHeight="1">
      <c r="A20" s="100" t="s">
        <v>7</v>
      </c>
      <c r="B20" s="101">
        <v>7</v>
      </c>
      <c r="C20" s="95">
        <v>2364294</v>
      </c>
      <c r="D20" s="95">
        <v>1569466</v>
      </c>
    </row>
    <row r="21" spans="1:6" ht="14.1" customHeight="1">
      <c r="A21" s="83" t="s">
        <v>9</v>
      </c>
      <c r="B21" s="16"/>
      <c r="C21" s="35">
        <v>155207</v>
      </c>
      <c r="D21" s="96">
        <v>190119</v>
      </c>
      <c r="F21" s="102"/>
    </row>
    <row r="22" spans="1:6" ht="14.1" customHeight="1">
      <c r="A22" s="46" t="s">
        <v>82</v>
      </c>
      <c r="B22" s="11"/>
      <c r="C22" s="30">
        <v>569517</v>
      </c>
      <c r="D22" s="95">
        <v>220110</v>
      </c>
    </row>
    <row r="23" spans="1:6" ht="14.1" customHeight="1">
      <c r="A23" s="46" t="s">
        <v>107</v>
      </c>
      <c r="B23" s="11"/>
      <c r="C23" s="30">
        <v>1256899</v>
      </c>
      <c r="D23" s="95">
        <v>1715547</v>
      </c>
      <c r="F23" s="90"/>
    </row>
    <row r="24" spans="1:6" ht="14.1" customHeight="1">
      <c r="A24" s="83" t="s">
        <v>5</v>
      </c>
      <c r="B24" s="16"/>
      <c r="C24" s="35"/>
      <c r="D24" s="96"/>
    </row>
    <row r="25" spans="1:6" ht="14.1" customHeight="1">
      <c r="A25" s="46" t="s">
        <v>80</v>
      </c>
      <c r="B25" s="11">
        <v>9</v>
      </c>
      <c r="C25" s="30">
        <f>1616289-164822</f>
        <v>1451467</v>
      </c>
      <c r="D25" s="95">
        <f>2140378</f>
        <v>2140378</v>
      </c>
    </row>
    <row r="26" spans="1:6" ht="14.1" customHeight="1">
      <c r="A26" s="84"/>
      <c r="B26" s="32"/>
      <c r="C26" s="33">
        <f>SUM(C18:C25)</f>
        <v>13943461</v>
      </c>
      <c r="D26" s="97">
        <f>SUM(D18:D25)</f>
        <v>12362848</v>
      </c>
    </row>
    <row r="27" spans="1:6" ht="14.1" customHeight="1">
      <c r="A27" s="31" t="s">
        <v>10</v>
      </c>
      <c r="B27" s="20"/>
      <c r="C27" s="36">
        <f>C16+C26</f>
        <v>17906457</v>
      </c>
      <c r="D27" s="98">
        <f>D16+D26</f>
        <v>15872416</v>
      </c>
    </row>
    <row r="28" spans="1:6" ht="14.1" customHeight="1">
      <c r="A28" s="17"/>
      <c r="B28" s="15"/>
      <c r="C28" s="35"/>
      <c r="D28" s="96"/>
    </row>
    <row r="29" spans="1:6" ht="14.1" customHeight="1">
      <c r="A29" s="17" t="s">
        <v>11</v>
      </c>
      <c r="B29" s="10"/>
      <c r="C29" s="30"/>
      <c r="D29" s="95"/>
    </row>
    <row r="30" spans="1:6" ht="14.1" customHeight="1">
      <c r="A30" s="46" t="s">
        <v>12</v>
      </c>
      <c r="B30" s="11">
        <v>8</v>
      </c>
      <c r="C30" s="30">
        <v>3873780</v>
      </c>
      <c r="D30" s="95">
        <v>3873780</v>
      </c>
    </row>
    <row r="31" spans="1:6" ht="14.1" customHeight="1">
      <c r="A31" s="46" t="s">
        <v>0</v>
      </c>
      <c r="B31" s="11"/>
      <c r="C31" s="30">
        <v>0</v>
      </c>
      <c r="D31" s="95">
        <v>0</v>
      </c>
    </row>
    <row r="32" spans="1:6" ht="14.1" customHeight="1">
      <c r="A32" s="83" t="s">
        <v>83</v>
      </c>
      <c r="B32" s="16"/>
      <c r="C32" s="35">
        <v>4770763</v>
      </c>
      <c r="D32" s="95">
        <v>5615215</v>
      </c>
    </row>
    <row r="33" spans="1:4" ht="14.1" customHeight="1">
      <c r="A33" s="19" t="s">
        <v>13</v>
      </c>
      <c r="B33" s="20"/>
      <c r="C33" s="36">
        <f>SUM(C30:C32)</f>
        <v>8644543</v>
      </c>
      <c r="D33" s="98">
        <f>SUM(D30:D32)</f>
        <v>9488995</v>
      </c>
    </row>
    <row r="34" spans="1:4" ht="14.1" customHeight="1">
      <c r="A34" s="13"/>
      <c r="B34" s="14"/>
      <c r="C34" s="37"/>
      <c r="D34" s="99"/>
    </row>
    <row r="35" spans="1:4" ht="14.1" customHeight="1">
      <c r="A35" s="17" t="s">
        <v>14</v>
      </c>
      <c r="B35" s="11"/>
      <c r="C35" s="30"/>
      <c r="D35" s="95"/>
    </row>
    <row r="36" spans="1:4" ht="14.1" customHeight="1">
      <c r="A36" s="100" t="s">
        <v>108</v>
      </c>
      <c r="B36" s="101"/>
      <c r="C36" s="96">
        <v>952099</v>
      </c>
      <c r="D36" s="96">
        <v>953116</v>
      </c>
    </row>
    <row r="37" spans="1:4" ht="14.1" customHeight="1">
      <c r="A37" s="100" t="s">
        <v>84</v>
      </c>
      <c r="B37" s="101"/>
      <c r="C37" s="96">
        <v>208470</v>
      </c>
      <c r="D37" s="96">
        <v>208470</v>
      </c>
    </row>
    <row r="38" spans="1:4" ht="14.1" customHeight="1">
      <c r="A38" s="19"/>
      <c r="B38" s="32"/>
      <c r="C38" s="33">
        <f>SUM(C36:C37)</f>
        <v>1160569</v>
      </c>
      <c r="D38" s="97">
        <f>SUM(D36:D37)</f>
        <v>1161586</v>
      </c>
    </row>
    <row r="39" spans="1:4" ht="14.1" customHeight="1">
      <c r="A39" s="17" t="s">
        <v>15</v>
      </c>
      <c r="B39" s="11"/>
      <c r="C39" s="95"/>
      <c r="D39" s="95"/>
    </row>
    <row r="40" spans="1:4" ht="14.1" customHeight="1">
      <c r="A40" s="100" t="s">
        <v>18</v>
      </c>
      <c r="B40" s="101">
        <v>10</v>
      </c>
      <c r="C40" s="96">
        <f>32774+3429504+4356</f>
        <v>3466634</v>
      </c>
      <c r="D40" s="96">
        <v>2011111</v>
      </c>
    </row>
    <row r="41" spans="1:4" ht="14.1" customHeight="1">
      <c r="A41" s="100" t="s">
        <v>16</v>
      </c>
      <c r="B41" s="101">
        <v>10</v>
      </c>
      <c r="C41" s="96">
        <v>4257469</v>
      </c>
      <c r="D41" s="96"/>
    </row>
    <row r="42" spans="1:4" ht="14.1" customHeight="1">
      <c r="A42" s="46" t="s">
        <v>85</v>
      </c>
      <c r="B42" s="11">
        <v>10</v>
      </c>
      <c r="C42" s="96">
        <f>9334</f>
        <v>9334</v>
      </c>
      <c r="D42" s="96">
        <v>2257380</v>
      </c>
    </row>
    <row r="43" spans="1:4" ht="24.75" customHeight="1">
      <c r="A43" s="83" t="s">
        <v>106</v>
      </c>
      <c r="B43" s="16">
        <v>10</v>
      </c>
      <c r="C43" s="96">
        <f>113865+173966</f>
        <v>287831</v>
      </c>
      <c r="D43" s="96">
        <v>865523</v>
      </c>
    </row>
    <row r="44" spans="1:4" ht="14.1" customHeight="1">
      <c r="A44" s="83" t="s">
        <v>105</v>
      </c>
      <c r="B44" s="16">
        <v>10</v>
      </c>
      <c r="C44" s="96">
        <v>80077</v>
      </c>
      <c r="D44" s="96">
        <v>87821</v>
      </c>
    </row>
    <row r="45" spans="1:4" ht="14.1" customHeight="1">
      <c r="A45" s="83" t="s">
        <v>17</v>
      </c>
      <c r="B45" s="16"/>
      <c r="C45" s="96"/>
      <c r="D45" s="35">
        <v>0</v>
      </c>
    </row>
    <row r="46" spans="1:4" ht="14.1" customHeight="1">
      <c r="A46" s="19"/>
      <c r="B46" s="32"/>
      <c r="C46" s="97">
        <f>SUM(C40:C45)</f>
        <v>8101345</v>
      </c>
      <c r="D46" s="33">
        <f>SUM(D40:D45)</f>
        <v>5221835</v>
      </c>
    </row>
    <row r="47" spans="1:4" ht="14.1" customHeight="1">
      <c r="A47" s="19" t="s">
        <v>19</v>
      </c>
      <c r="B47" s="20"/>
      <c r="C47" s="36">
        <f>C38+C46</f>
        <v>9261914</v>
      </c>
      <c r="D47" s="36">
        <f>D38+D46</f>
        <v>6383421</v>
      </c>
    </row>
    <row r="48" spans="1:4" ht="14.1" customHeight="1">
      <c r="A48" s="19" t="s">
        <v>20</v>
      </c>
      <c r="B48" s="20"/>
      <c r="C48" s="36">
        <f>C33+C47</f>
        <v>17906457</v>
      </c>
      <c r="D48" s="36">
        <f>D33+D47</f>
        <v>15872416</v>
      </c>
    </row>
    <row r="49" spans="1:4" ht="14.1" customHeight="1">
      <c r="A49" s="21"/>
      <c r="B49" s="3"/>
      <c r="C49" s="22">
        <f>C27-C48</f>
        <v>0</v>
      </c>
      <c r="D49" s="22">
        <f>D27-D48</f>
        <v>0</v>
      </c>
    </row>
    <row r="50" spans="1:4" ht="14.1" customHeight="1">
      <c r="A50" s="85" t="s">
        <v>21</v>
      </c>
      <c r="B50" s="38"/>
      <c r="C50" s="39">
        <v>1000000</v>
      </c>
      <c r="D50" s="39">
        <v>1000000</v>
      </c>
    </row>
    <row r="51" spans="1:4" ht="14.1" customHeight="1">
      <c r="A51" s="40" t="s">
        <v>22</v>
      </c>
      <c r="B51" s="41">
        <v>8</v>
      </c>
      <c r="C51" s="92">
        <f>(C33-C12)/1000</f>
        <v>8644.1820000000007</v>
      </c>
      <c r="D51" s="92">
        <f>(D33-D12)/1000</f>
        <v>9488.607</v>
      </c>
    </row>
    <row r="52" spans="1:4" ht="14.1" customHeight="1">
      <c r="A52" s="21"/>
      <c r="B52" s="3"/>
      <c r="C52" s="3"/>
      <c r="D52" s="3"/>
    </row>
    <row r="53" spans="1:4" ht="14.1" customHeight="1">
      <c r="A53" s="21"/>
      <c r="B53" s="3"/>
      <c r="C53" s="3"/>
      <c r="D53" s="3"/>
    </row>
    <row r="54" spans="1:4" ht="14.1" customHeight="1">
      <c r="A54" s="21" t="s">
        <v>23</v>
      </c>
      <c r="B54" s="3"/>
      <c r="C54" s="3" t="s">
        <v>109</v>
      </c>
      <c r="D54" s="3"/>
    </row>
    <row r="55" spans="1:4" ht="14.1" customHeight="1">
      <c r="A55" s="21"/>
      <c r="B55" s="3"/>
      <c r="C55" s="3"/>
      <c r="D55" s="3"/>
    </row>
    <row r="56" spans="1:4" ht="14.1" customHeight="1">
      <c r="A56" s="21"/>
      <c r="B56" s="3"/>
      <c r="C56" s="3"/>
      <c r="D56" s="3"/>
    </row>
    <row r="57" spans="1:4" ht="14.1" customHeight="1">
      <c r="A57" s="21" t="s">
        <v>24</v>
      </c>
      <c r="B57" s="3"/>
      <c r="C57" s="3" t="s">
        <v>74</v>
      </c>
      <c r="D57" s="3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E25" sqref="E25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63</v>
      </c>
      <c r="B1" s="52"/>
      <c r="C1" s="52"/>
      <c r="D1" s="52"/>
      <c r="E1" s="52"/>
    </row>
    <row r="2" spans="1:6">
      <c r="A2" s="52" t="s">
        <v>98</v>
      </c>
      <c r="B2" s="52"/>
      <c r="C2" s="52"/>
      <c r="D2" s="52"/>
      <c r="E2" s="52"/>
    </row>
    <row r="3" spans="1:6">
      <c r="A3" s="93" t="s">
        <v>117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51</v>
      </c>
      <c r="C6" s="54" t="s">
        <v>11</v>
      </c>
      <c r="D6" s="54" t="s">
        <v>83</v>
      </c>
      <c r="E6" s="54" t="s">
        <v>99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111</v>
      </c>
      <c r="B8" s="19"/>
      <c r="C8" s="58">
        <v>3873780</v>
      </c>
      <c r="D8" s="58">
        <v>5393464</v>
      </c>
      <c r="E8" s="58">
        <f>C8+D8</f>
        <v>9267244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52</v>
      </c>
      <c r="B10" s="15"/>
      <c r="C10" s="60">
        <v>0</v>
      </c>
      <c r="D10" s="60">
        <v>7298101</v>
      </c>
      <c r="E10" s="60">
        <f>D10</f>
        <v>7298101</v>
      </c>
    </row>
    <row r="11" spans="1:6" ht="14.1" customHeight="1">
      <c r="A11" s="15" t="s">
        <v>101</v>
      </c>
      <c r="B11" s="15"/>
      <c r="C11" s="60"/>
      <c r="D11" s="60"/>
      <c r="E11" s="60"/>
    </row>
    <row r="12" spans="1:6" ht="14.1" customHeight="1">
      <c r="A12" s="15" t="s">
        <v>100</v>
      </c>
      <c r="B12" s="15"/>
      <c r="C12" s="61">
        <v>0</v>
      </c>
      <c r="D12" s="61">
        <v>-6800000</v>
      </c>
      <c r="E12" s="60">
        <f t="shared" ref="E12:E13" si="0">D12</f>
        <v>-6800000</v>
      </c>
      <c r="F12" s="89"/>
    </row>
    <row r="13" spans="1:6" ht="14.1" customHeight="1">
      <c r="A13" s="8" t="s">
        <v>113</v>
      </c>
      <c r="B13" s="12"/>
      <c r="C13" s="62">
        <v>0</v>
      </c>
      <c r="D13" s="88">
        <v>-276350</v>
      </c>
      <c r="E13" s="88">
        <f t="shared" si="0"/>
        <v>-276350</v>
      </c>
      <c r="F13" s="89"/>
    </row>
    <row r="14" spans="1:6" ht="14.1" customHeight="1">
      <c r="A14" s="15" t="s">
        <v>50</v>
      </c>
      <c r="B14" s="15"/>
      <c r="C14" s="60">
        <f>SUM(C10:C13)</f>
        <v>0</v>
      </c>
      <c r="D14" s="60">
        <f t="shared" ref="D14:E14" si="1">SUM(D10:D13)</f>
        <v>221751</v>
      </c>
      <c r="E14" s="60">
        <f t="shared" si="1"/>
        <v>221751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112</v>
      </c>
      <c r="B16" s="19"/>
      <c r="C16" s="58">
        <f>C8+C14</f>
        <v>3873780</v>
      </c>
      <c r="D16" s="58">
        <f>D8+D14</f>
        <v>5615215</v>
      </c>
      <c r="E16" s="58">
        <f>E8+E14</f>
        <v>9488995</v>
      </c>
      <c r="F16" s="89"/>
    </row>
    <row r="17" spans="1:5" ht="14.1" customHeight="1">
      <c r="A17" s="13"/>
      <c r="B17" s="13"/>
      <c r="C17" s="59"/>
      <c r="D17" s="59"/>
      <c r="E17" s="59"/>
    </row>
    <row r="18" spans="1:5" ht="14.1" customHeight="1">
      <c r="A18" s="15" t="s">
        <v>52</v>
      </c>
      <c r="B18" s="15"/>
      <c r="C18" s="60">
        <v>0</v>
      </c>
      <c r="D18" s="60">
        <f>ОПУ!C21</f>
        <v>3955548</v>
      </c>
      <c r="E18" s="60">
        <f>D18</f>
        <v>3955548</v>
      </c>
    </row>
    <row r="19" spans="1:5" ht="14.1" customHeight="1">
      <c r="A19" s="15" t="s">
        <v>101</v>
      </c>
      <c r="B19" s="15"/>
      <c r="C19" s="60"/>
      <c r="D19" s="60"/>
      <c r="E19" s="60">
        <f t="shared" ref="E19:E21" si="2">D19</f>
        <v>0</v>
      </c>
    </row>
    <row r="20" spans="1:5" ht="14.1" customHeight="1">
      <c r="A20" s="15" t="s">
        <v>100</v>
      </c>
      <c r="B20" s="15"/>
      <c r="C20" s="61">
        <v>0</v>
      </c>
      <c r="D20" s="61">
        <v>-4800000</v>
      </c>
      <c r="E20" s="60">
        <f t="shared" si="2"/>
        <v>-4800000</v>
      </c>
    </row>
    <row r="21" spans="1:5" ht="14.1" customHeight="1">
      <c r="A21" s="8" t="s">
        <v>49</v>
      </c>
      <c r="B21" s="12"/>
      <c r="C21" s="62">
        <v>0</v>
      </c>
      <c r="D21" s="62">
        <v>0</v>
      </c>
      <c r="E21" s="62">
        <f t="shared" si="2"/>
        <v>0</v>
      </c>
    </row>
    <row r="22" spans="1:5" ht="14.1" customHeight="1">
      <c r="A22" s="15" t="s">
        <v>50</v>
      </c>
      <c r="B22" s="15"/>
      <c r="C22" s="60">
        <f>SUM(C18:C21)</f>
        <v>0</v>
      </c>
      <c r="D22" s="60">
        <f t="shared" ref="D22:E22" si="3">SUM(D18:D21)</f>
        <v>-844452</v>
      </c>
      <c r="E22" s="60">
        <f t="shared" si="3"/>
        <v>-844452</v>
      </c>
    </row>
    <row r="23" spans="1:5" ht="14.1" customHeight="1">
      <c r="A23" s="15"/>
      <c r="B23" s="15"/>
      <c r="C23" s="60"/>
      <c r="D23" s="60"/>
      <c r="E23" s="60"/>
    </row>
    <row r="24" spans="1:5" ht="20.45" customHeight="1">
      <c r="A24" s="19" t="s">
        <v>118</v>
      </c>
      <c r="B24" s="19"/>
      <c r="C24" s="58">
        <f>C16+C22</f>
        <v>3873780</v>
      </c>
      <c r="D24" s="58">
        <f t="shared" ref="D24" si="4">D16+D22</f>
        <v>4770763</v>
      </c>
      <c r="E24" s="58">
        <f>E16+E22</f>
        <v>8644543</v>
      </c>
    </row>
    <row r="25" spans="1:5" ht="14.1" customHeight="1">
      <c r="A25" s="13"/>
      <c r="B25" s="13"/>
      <c r="C25" s="59"/>
      <c r="D25" s="59"/>
      <c r="E25" s="59">
        <f>E24-Баланс!C33</f>
        <v>0</v>
      </c>
    </row>
    <row r="26" spans="1:5" ht="14.1" customHeight="1">
      <c r="A26" s="13"/>
      <c r="B26" s="13"/>
      <c r="C26" s="59"/>
      <c r="D26" s="59"/>
      <c r="E26" s="59"/>
    </row>
    <row r="27" spans="1:5" ht="14.1" customHeight="1">
      <c r="A27" s="21" t="s">
        <v>23</v>
      </c>
      <c r="B27" s="21"/>
      <c r="C27" s="51"/>
      <c r="D27" s="3" t="s">
        <v>109</v>
      </c>
      <c r="E27" s="59"/>
    </row>
    <row r="28" spans="1:5" ht="14.1" customHeight="1">
      <c r="A28" s="21"/>
      <c r="B28" s="21"/>
      <c r="C28" s="3"/>
      <c r="D28" s="3"/>
      <c r="E28" s="59"/>
    </row>
    <row r="29" spans="1:5" ht="14.1" customHeight="1">
      <c r="A29" s="21"/>
      <c r="B29" s="21"/>
      <c r="C29" s="3"/>
      <c r="D29" s="3"/>
      <c r="E29" s="59"/>
    </row>
    <row r="30" spans="1:5" ht="14.1" customHeight="1">
      <c r="A30" s="21" t="s">
        <v>24</v>
      </c>
      <c r="B30" s="21"/>
      <c r="C30" s="3"/>
      <c r="D30" s="3" t="s">
        <v>74</v>
      </c>
      <c r="E30" s="59"/>
    </row>
    <row r="31" spans="1:5" ht="14.1" customHeight="1">
      <c r="A31" s="13"/>
      <c r="B31" s="13"/>
      <c r="C31" s="64"/>
      <c r="D31" s="64"/>
      <c r="E31" s="64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C63" sqref="C63"/>
    </sheetView>
  </sheetViews>
  <sheetFormatPr defaultColWidth="9.140625" defaultRowHeight="12.75"/>
  <cols>
    <col min="1" max="1" width="55.7109375" style="65" customWidth="1"/>
    <col min="2" max="2" width="7.7109375" style="65" customWidth="1"/>
    <col min="3" max="3" width="10.42578125" style="117" customWidth="1"/>
    <col min="4" max="4" width="11.140625" style="117" customWidth="1"/>
    <col min="5" max="5" width="12.5703125" style="63" customWidth="1"/>
    <col min="6" max="6" width="13.5703125" style="63" customWidth="1"/>
    <col min="7" max="11" width="12.5703125" style="63" customWidth="1"/>
    <col min="12" max="12" width="13.42578125" style="63" customWidth="1"/>
    <col min="13" max="17" width="12.5703125" style="63" customWidth="1"/>
    <col min="18" max="18" width="13.85546875" style="63" customWidth="1"/>
    <col min="19" max="19" width="14.5703125" style="63" customWidth="1"/>
    <col min="20" max="16384" width="9.140625" style="63"/>
  </cols>
  <sheetData>
    <row r="1" spans="1:4">
      <c r="A1" s="52" t="s">
        <v>63</v>
      </c>
      <c r="B1" s="21"/>
      <c r="C1" s="103"/>
      <c r="D1" s="103"/>
    </row>
    <row r="2" spans="1:4">
      <c r="A2" s="52" t="s">
        <v>86</v>
      </c>
      <c r="B2" s="21"/>
      <c r="C2" s="103"/>
      <c r="D2" s="103"/>
    </row>
    <row r="3" spans="1:4">
      <c r="A3" s="93" t="s">
        <v>117</v>
      </c>
      <c r="B3" s="43"/>
      <c r="C3" s="104"/>
      <c r="D3" s="104"/>
    </row>
    <row r="4" spans="1:4" ht="6.6" customHeight="1" thickBot="1">
      <c r="A4" s="44"/>
      <c r="B4" s="6"/>
      <c r="C4" s="105"/>
      <c r="D4" s="105"/>
    </row>
    <row r="5" spans="1:4">
      <c r="A5" s="45"/>
      <c r="B5" s="42"/>
      <c r="C5" s="103"/>
      <c r="D5" s="103"/>
    </row>
    <row r="6" spans="1:4" ht="25.5">
      <c r="A6" s="8" t="s">
        <v>1</v>
      </c>
      <c r="B6" s="9" t="s">
        <v>51</v>
      </c>
      <c r="C6" s="106" t="s">
        <v>115</v>
      </c>
      <c r="D6" s="106" t="s">
        <v>116</v>
      </c>
    </row>
    <row r="7" spans="1:4">
      <c r="A7" s="34" t="s">
        <v>30</v>
      </c>
      <c r="B7" s="18"/>
      <c r="C7" s="107"/>
      <c r="D7" s="107"/>
    </row>
    <row r="8" spans="1:4">
      <c r="A8" s="46" t="s">
        <v>87</v>
      </c>
      <c r="B8" s="11"/>
      <c r="C8" s="95">
        <f>ОПУ!C17</f>
        <v>4930870</v>
      </c>
      <c r="D8" s="95">
        <f>ОПУ!D17</f>
        <v>6479222</v>
      </c>
    </row>
    <row r="9" spans="1:4">
      <c r="A9" s="46" t="s">
        <v>31</v>
      </c>
      <c r="B9" s="11"/>
      <c r="C9" s="95"/>
      <c r="D9" s="95"/>
    </row>
    <row r="10" spans="1:4">
      <c r="A10" s="86" t="s">
        <v>32</v>
      </c>
      <c r="B10" s="11"/>
      <c r="C10" s="95">
        <f>-ОПУ!C14</f>
        <v>-164755</v>
      </c>
      <c r="D10" s="95">
        <f>-ОПУ!D14</f>
        <v>-107706</v>
      </c>
    </row>
    <row r="11" spans="1:4">
      <c r="A11" s="86" t="s">
        <v>33</v>
      </c>
      <c r="B11" s="11"/>
      <c r="C11" s="95">
        <f>-ОПУ!C15</f>
        <v>59059</v>
      </c>
      <c r="D11" s="95">
        <f>-ОПУ!D15</f>
        <v>94944</v>
      </c>
    </row>
    <row r="12" spans="1:4">
      <c r="A12" s="86" t="s">
        <v>27</v>
      </c>
      <c r="B12" s="11"/>
      <c r="C12" s="95"/>
      <c r="D12" s="95"/>
    </row>
    <row r="13" spans="1:4">
      <c r="A13" s="86" t="s">
        <v>88</v>
      </c>
      <c r="B13" s="11"/>
      <c r="C13" s="95">
        <v>162290</v>
      </c>
      <c r="D13" s="95">
        <f>207843-1275</f>
        <v>206568</v>
      </c>
    </row>
    <row r="14" spans="1:4">
      <c r="A14" s="86" t="s">
        <v>34</v>
      </c>
      <c r="B14" s="11"/>
      <c r="C14" s="95">
        <v>0</v>
      </c>
      <c r="D14" s="95">
        <v>0</v>
      </c>
    </row>
    <row r="15" spans="1:4">
      <c r="A15" s="86" t="s">
        <v>35</v>
      </c>
      <c r="B15" s="11"/>
      <c r="C15" s="95">
        <f>-ОПУ!C16</f>
        <v>-13808</v>
      </c>
      <c r="D15" s="95">
        <v>-95267</v>
      </c>
    </row>
    <row r="16" spans="1:4" ht="25.5">
      <c r="A16" s="47" t="s">
        <v>36</v>
      </c>
      <c r="B16" s="48"/>
      <c r="C16" s="108">
        <f>SUM(C8:C15)</f>
        <v>4973656</v>
      </c>
      <c r="D16" s="108">
        <f>SUM(D8:D15)</f>
        <v>6577761</v>
      </c>
    </row>
    <row r="17" spans="1:4">
      <c r="A17" s="46" t="s">
        <v>37</v>
      </c>
      <c r="B17" s="11"/>
      <c r="C17" s="95">
        <f>Баланс!D20-Баланс!C20</f>
        <v>-794828</v>
      </c>
      <c r="D17" s="95">
        <v>-171535</v>
      </c>
    </row>
    <row r="18" spans="1:4">
      <c r="A18" s="46" t="s">
        <v>89</v>
      </c>
      <c r="B18" s="11"/>
      <c r="C18" s="95">
        <f>Баланс!D19-Баланс!C19</f>
        <v>483751</v>
      </c>
      <c r="D18" s="95">
        <v>-1147603</v>
      </c>
    </row>
    <row r="19" spans="1:4">
      <c r="A19" s="46" t="s">
        <v>38</v>
      </c>
      <c r="B19" s="11"/>
      <c r="C19" s="95">
        <f>Баланс!D18-Баланс!C18</f>
        <v>-2102600</v>
      </c>
      <c r="D19" s="95">
        <f>9853+137009</f>
        <v>146862</v>
      </c>
    </row>
    <row r="20" spans="1:4">
      <c r="A20" s="46" t="s">
        <v>39</v>
      </c>
      <c r="B20" s="11"/>
      <c r="C20" s="95">
        <f>Баланс!C40-Баланс!D40</f>
        <v>1455523</v>
      </c>
      <c r="D20" s="95">
        <v>703889</v>
      </c>
    </row>
    <row r="21" spans="1:4">
      <c r="A21" s="46" t="s">
        <v>40</v>
      </c>
      <c r="B21" s="11"/>
      <c r="C21" s="95">
        <f>207-145566</f>
        <v>-145359</v>
      </c>
      <c r="D21" s="95">
        <v>-42121</v>
      </c>
    </row>
    <row r="22" spans="1:4">
      <c r="A22" s="46" t="s">
        <v>41</v>
      </c>
      <c r="B22" s="11"/>
      <c r="C22" s="95">
        <f>Баланс!D43-Баланс!C43</f>
        <v>577692</v>
      </c>
      <c r="D22" s="95">
        <v>-306419</v>
      </c>
    </row>
    <row r="23" spans="1:4">
      <c r="A23" s="46" t="s">
        <v>90</v>
      </c>
      <c r="B23" s="11"/>
      <c r="C23" s="95">
        <f>Баланс!D41-Баланс!C41+Баланс!D38-Баланс!C38+3439380+155207</f>
        <v>-661865</v>
      </c>
      <c r="D23" s="95">
        <f>-21438</f>
        <v>-21438</v>
      </c>
    </row>
    <row r="24" spans="1:4" ht="25.5">
      <c r="A24" s="47" t="s">
        <v>42</v>
      </c>
      <c r="B24" s="48"/>
      <c r="C24" s="108">
        <f>SUM(C16:C23)</f>
        <v>3785970</v>
      </c>
      <c r="D24" s="108">
        <f>SUM(D16:D23)</f>
        <v>5739396</v>
      </c>
    </row>
    <row r="25" spans="1:4">
      <c r="A25" s="83" t="s">
        <v>91</v>
      </c>
      <c r="B25" s="16"/>
      <c r="C25" s="96">
        <v>65837</v>
      </c>
      <c r="D25" s="96">
        <v>0</v>
      </c>
    </row>
    <row r="26" spans="1:4">
      <c r="A26" s="83" t="s">
        <v>43</v>
      </c>
      <c r="B26" s="16"/>
      <c r="C26" s="96">
        <v>-1313937</v>
      </c>
      <c r="D26" s="96">
        <v>-1131259</v>
      </c>
    </row>
    <row r="27" spans="1:4">
      <c r="A27" s="83" t="s">
        <v>103</v>
      </c>
      <c r="B27" s="16"/>
      <c r="C27" s="96">
        <v>-49853</v>
      </c>
      <c r="D27" s="96">
        <v>-8057</v>
      </c>
    </row>
    <row r="28" spans="1:4" ht="25.5">
      <c r="A28" s="19" t="s">
        <v>44</v>
      </c>
      <c r="B28" s="49"/>
      <c r="C28" s="109">
        <f>SUM(C24:C27)</f>
        <v>2488017</v>
      </c>
      <c r="D28" s="109">
        <f>SUM(D24:D27)</f>
        <v>4600080</v>
      </c>
    </row>
    <row r="29" spans="1:4">
      <c r="A29" s="10"/>
      <c r="B29" s="11"/>
      <c r="C29" s="95"/>
      <c r="D29" s="95"/>
    </row>
    <row r="30" spans="1:4">
      <c r="A30" s="34" t="s">
        <v>45</v>
      </c>
      <c r="B30" s="50"/>
      <c r="C30" s="95"/>
      <c r="D30" s="95"/>
    </row>
    <row r="31" spans="1:4">
      <c r="A31" s="46" t="s">
        <v>92</v>
      </c>
      <c r="B31" s="11"/>
      <c r="C31" s="95">
        <v>-423637</v>
      </c>
      <c r="D31" s="95">
        <v>-192253</v>
      </c>
    </row>
    <row r="32" spans="1:4">
      <c r="A32" s="46" t="s">
        <v>93</v>
      </c>
      <c r="B32" s="11"/>
      <c r="C32" s="110">
        <v>273</v>
      </c>
      <c r="D32" s="95">
        <v>-192253</v>
      </c>
    </row>
    <row r="33" spans="1:4">
      <c r="A33" s="46" t="s">
        <v>94</v>
      </c>
      <c r="B33" s="11"/>
      <c r="C33" s="111"/>
      <c r="D33" s="110"/>
    </row>
    <row r="34" spans="1:4">
      <c r="A34" s="46" t="s">
        <v>5</v>
      </c>
      <c r="B34" s="11"/>
      <c r="C34" s="112"/>
      <c r="D34" s="95">
        <v>0</v>
      </c>
    </row>
    <row r="35" spans="1:4">
      <c r="A35" s="46" t="s">
        <v>102</v>
      </c>
      <c r="B35" s="11"/>
      <c r="C35" s="112"/>
      <c r="D35" s="95"/>
    </row>
    <row r="36" spans="1:4">
      <c r="A36" s="46" t="s">
        <v>95</v>
      </c>
      <c r="B36" s="11"/>
      <c r="C36" s="96">
        <v>-1744477</v>
      </c>
      <c r="D36" s="96">
        <f>-5567620-12757</f>
        <v>-5580377</v>
      </c>
    </row>
    <row r="37" spans="1:4">
      <c r="A37" s="46" t="s">
        <v>60</v>
      </c>
      <c r="B37" s="11"/>
      <c r="C37" s="113">
        <v>0</v>
      </c>
      <c r="D37" s="96">
        <v>0</v>
      </c>
    </row>
    <row r="38" spans="1:4">
      <c r="A38" s="46" t="s">
        <v>104</v>
      </c>
      <c r="B38" s="11"/>
      <c r="C38" s="96">
        <v>153824</v>
      </c>
      <c r="D38" s="96">
        <f>-737245</f>
        <v>-737245</v>
      </c>
    </row>
    <row r="39" spans="1:4">
      <c r="A39" s="46" t="s">
        <v>96</v>
      </c>
      <c r="B39" s="16"/>
      <c r="C39" s="96">
        <v>6691</v>
      </c>
      <c r="D39" s="96">
        <v>2757</v>
      </c>
    </row>
    <row r="40" spans="1:4" ht="25.5">
      <c r="A40" s="19" t="s">
        <v>56</v>
      </c>
      <c r="B40" s="49"/>
      <c r="C40" s="109">
        <f>SUM(C31:C39)</f>
        <v>-2007326</v>
      </c>
      <c r="D40" s="109">
        <f>SUM(D31:D39)</f>
        <v>-6699371</v>
      </c>
    </row>
    <row r="41" spans="1:4">
      <c r="A41" s="10"/>
      <c r="B41" s="11"/>
      <c r="C41" s="95"/>
      <c r="D41" s="95"/>
    </row>
    <row r="42" spans="1:4">
      <c r="A42" s="34" t="s">
        <v>46</v>
      </c>
      <c r="B42" s="18"/>
      <c r="C42" s="114"/>
      <c r="D42" s="114"/>
    </row>
    <row r="43" spans="1:4">
      <c r="A43" s="83" t="s">
        <v>61</v>
      </c>
      <c r="B43" s="16"/>
      <c r="C43" s="96">
        <v>5691955</v>
      </c>
      <c r="D43" s="96">
        <v>1258241</v>
      </c>
    </row>
    <row r="44" spans="1:4">
      <c r="A44" s="83" t="s">
        <v>47</v>
      </c>
      <c r="B44" s="16"/>
      <c r="C44" s="96">
        <v>-1514734</v>
      </c>
      <c r="D44" s="96">
        <v>-981945</v>
      </c>
    </row>
    <row r="45" spans="1:4">
      <c r="A45" s="83" t="s">
        <v>97</v>
      </c>
      <c r="B45" s="16"/>
      <c r="C45" s="115">
        <v>-4761188</v>
      </c>
      <c r="D45" s="96">
        <v>-220965</v>
      </c>
    </row>
    <row r="46" spans="1:4" ht="25.5">
      <c r="A46" s="19" t="s">
        <v>57</v>
      </c>
      <c r="B46" s="20"/>
      <c r="C46" s="109">
        <f>SUM(C43:C45)</f>
        <v>-583967</v>
      </c>
      <c r="D46" s="109">
        <f>SUM(D43:D45)</f>
        <v>55331</v>
      </c>
    </row>
    <row r="47" spans="1:4">
      <c r="A47" s="13"/>
      <c r="B47" s="14"/>
      <c r="C47" s="99"/>
      <c r="D47" s="99"/>
    </row>
    <row r="48" spans="1:4">
      <c r="A48" s="46" t="s">
        <v>48</v>
      </c>
      <c r="B48" s="11"/>
      <c r="C48" s="95">
        <f>C28+C40+C46</f>
        <v>-103276</v>
      </c>
      <c r="D48" s="95">
        <f>D28+D40+D46</f>
        <v>-2043960</v>
      </c>
    </row>
    <row r="49" spans="1:4">
      <c r="A49" s="46" t="s">
        <v>35</v>
      </c>
      <c r="B49" s="11"/>
      <c r="C49" s="95">
        <v>68364</v>
      </c>
      <c r="D49" s="95">
        <v>-18061</v>
      </c>
    </row>
    <row r="50" spans="1:4">
      <c r="A50" s="15" t="s">
        <v>114</v>
      </c>
      <c r="B50" s="16"/>
      <c r="C50" s="96">
        <v>190119</v>
      </c>
      <c r="D50" s="96">
        <v>2527780</v>
      </c>
    </row>
    <row r="51" spans="1:4" ht="19.5" customHeight="1">
      <c r="A51" s="19" t="s">
        <v>62</v>
      </c>
      <c r="B51" s="49"/>
      <c r="C51" s="98">
        <f>SUM(C48:C50)</f>
        <v>155207</v>
      </c>
      <c r="D51" s="98">
        <f>SUM(D48:D50)</f>
        <v>465759</v>
      </c>
    </row>
    <row r="52" spans="1:4" ht="16.899999999999999" customHeight="1">
      <c r="A52" s="13"/>
      <c r="B52" s="94"/>
      <c r="C52" s="99"/>
      <c r="D52" s="99"/>
    </row>
    <row r="53" spans="1:4" hidden="1">
      <c r="A53" s="13"/>
      <c r="B53" s="94"/>
      <c r="C53" s="99"/>
      <c r="D53" s="99"/>
    </row>
    <row r="54" spans="1:4" ht="9" hidden="1" customHeight="1">
      <c r="A54" s="45"/>
      <c r="B54" s="42"/>
      <c r="C54" s="95"/>
      <c r="D54" s="95"/>
    </row>
    <row r="55" spans="1:4" hidden="1">
      <c r="A55" s="45"/>
      <c r="B55" s="42"/>
      <c r="C55" s="95"/>
      <c r="D55" s="95"/>
    </row>
    <row r="56" spans="1:4">
      <c r="A56" s="21" t="s">
        <v>23</v>
      </c>
      <c r="B56" s="21"/>
      <c r="C56" s="116" t="s">
        <v>109</v>
      </c>
      <c r="D56" s="95"/>
    </row>
    <row r="57" spans="1:4" ht="29.25" customHeight="1">
      <c r="D57" s="116"/>
    </row>
    <row r="58" spans="1:4">
      <c r="A58" s="21" t="s">
        <v>24</v>
      </c>
      <c r="B58" s="21"/>
      <c r="C58" s="116" t="s">
        <v>74</v>
      </c>
      <c r="D58" s="116"/>
    </row>
    <row r="59" spans="1:4" ht="1.9" customHeight="1">
      <c r="A59" s="21"/>
      <c r="B59" s="21"/>
      <c r="C59" s="116"/>
      <c r="D59" s="116"/>
    </row>
    <row r="60" spans="1:4">
      <c r="D60" s="116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2019-11-13T14:11:44Z</cp:lastPrinted>
  <dcterms:created xsi:type="dcterms:W3CDTF">2014-05-15T07:31:14Z</dcterms:created>
  <dcterms:modified xsi:type="dcterms:W3CDTF">2019-11-14T04:01:03Z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