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Buh\Отчетность\Квартальные отчеты\для биржи\2023\3 кв. 2023\"/>
    </mc:Choice>
  </mc:AlternateContent>
  <bookViews>
    <workbookView xWindow="1035" yWindow="1050" windowWidth="19200" windowHeight="11385" tabRatio="653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</externalReferences>
  <definedNames>
    <definedName name="OLE_LINK1" localSheetId="1">Ф2!$F$23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4" l="1"/>
  <c r="E26" i="2" l="1"/>
  <c r="E22" i="2"/>
  <c r="E15" i="2"/>
  <c r="F12" i="2"/>
  <c r="F22" i="2"/>
  <c r="F15" i="2"/>
  <c r="C24" i="3" l="1"/>
  <c r="C9" i="3"/>
  <c r="E28" i="1" l="1"/>
  <c r="E27" i="1"/>
  <c r="H15" i="4" l="1"/>
  <c r="F15" i="4"/>
  <c r="E10" i="1" l="1"/>
  <c r="C28" i="3" l="1"/>
  <c r="C49" i="3"/>
  <c r="C48" i="3"/>
  <c r="C47" i="3"/>
  <c r="C41" i="3"/>
  <c r="C43" i="3"/>
  <c r="C40" i="3"/>
  <c r="C35" i="3"/>
  <c r="C34" i="3"/>
  <c r="C33" i="3"/>
  <c r="C30" i="3"/>
  <c r="C27" i="3"/>
  <c r="C26" i="3"/>
  <c r="C23" i="3"/>
  <c r="C22" i="3"/>
  <c r="C21" i="3"/>
  <c r="C20" i="3"/>
  <c r="C19" i="3"/>
  <c r="C18" i="3"/>
  <c r="C15" i="3"/>
  <c r="C14" i="3"/>
  <c r="C13" i="3"/>
  <c r="C12" i="3"/>
  <c r="C11" i="3"/>
  <c r="C10" i="3"/>
  <c r="C44" i="3" l="1"/>
  <c r="C37" i="3"/>
  <c r="I14" i="4"/>
  <c r="I21" i="4" l="1"/>
  <c r="C16" i="3" l="1"/>
  <c r="C29" i="3" s="1"/>
  <c r="C31" i="3" s="1"/>
  <c r="C46" i="3" s="1"/>
  <c r="H20" i="4"/>
  <c r="F26" i="2" l="1"/>
  <c r="F28" i="2" s="1"/>
  <c r="C50" i="3"/>
  <c r="F42" i="1" l="1"/>
  <c r="D44" i="3" l="1"/>
  <c r="D37" i="3"/>
  <c r="D16" i="3"/>
  <c r="D29" i="3" s="1"/>
  <c r="D31" i="3" s="1"/>
  <c r="D46" i="3" l="1"/>
  <c r="D50" i="3" s="1"/>
  <c r="E20" i="4"/>
  <c r="E23" i="4" s="1"/>
  <c r="F20" i="4"/>
  <c r="F23" i="4" s="1"/>
  <c r="G15" i="4"/>
  <c r="E15" i="4"/>
  <c r="D15" i="4"/>
  <c r="C15" i="4"/>
  <c r="I19" i="4" l="1"/>
  <c r="I18" i="4"/>
  <c r="I17" i="4"/>
  <c r="I11" i="4"/>
  <c r="F33" i="1" l="1"/>
  <c r="F25" i="1" l="1"/>
  <c r="F43" i="1" l="1"/>
  <c r="G20" i="4" l="1"/>
  <c r="D20" i="4"/>
  <c r="D23" i="4" s="1"/>
  <c r="C20" i="4"/>
  <c r="I13" i="4"/>
  <c r="I15" i="4" s="1"/>
  <c r="I10" i="4"/>
  <c r="I9" i="4"/>
  <c r="I20" i="4" l="1"/>
  <c r="C23" i="4"/>
  <c r="G23" i="4"/>
  <c r="H23" i="4" l="1"/>
  <c r="I22" i="4"/>
  <c r="I23" i="4" s="1"/>
  <c r="E18" i="2" l="1"/>
  <c r="E41" i="1" l="1"/>
  <c r="E42" i="1" s="1"/>
  <c r="E31" i="1"/>
  <c r="E19" i="2" l="1"/>
  <c r="E16" i="2" l="1"/>
  <c r="E15" i="1" l="1"/>
  <c r="E17" i="2" l="1"/>
  <c r="E19" i="1" l="1"/>
  <c r="E29" i="1"/>
  <c r="E23" i="1"/>
  <c r="E22" i="1" l="1"/>
  <c r="E23" i="2" l="1"/>
  <c r="E30" i="1" l="1"/>
  <c r="E20" i="2" l="1"/>
  <c r="E16" i="1" l="1"/>
  <c r="E10" i="2" l="1"/>
  <c r="E18" i="1"/>
  <c r="E13" i="2" l="1"/>
  <c r="E20" i="1"/>
  <c r="E9" i="2" l="1"/>
  <c r="E12" i="1"/>
  <c r="E11" i="2"/>
  <c r="E24" i="2"/>
  <c r="E13" i="1"/>
  <c r="E24" i="1"/>
  <c r="E21" i="2"/>
  <c r="E12" i="2" l="1"/>
  <c r="E27" i="2"/>
  <c r="E9" i="1"/>
  <c r="E32" i="1"/>
  <c r="E14" i="2"/>
  <c r="E21" i="1"/>
  <c r="E33" i="1" l="1"/>
  <c r="E43" i="1" s="1"/>
  <c r="E17" i="1" l="1"/>
  <c r="E25" i="1" l="1"/>
  <c r="E25" i="2" l="1"/>
  <c r="E28" i="2" s="1"/>
</calcChain>
</file>

<file path=xl/sharedStrings.xml><?xml version="1.0" encoding="utf-8"?>
<sst xmlns="http://schemas.openxmlformats.org/spreadsheetml/2006/main" count="186" uniqueCount="131">
  <si>
    <t>Приме-чание</t>
  </si>
  <si>
    <t>АКТИВЫ</t>
  </si>
  <si>
    <t>Денежные средства и их эквиваленты</t>
  </si>
  <si>
    <t>Счета и депозиты в банках и прочих финансовых институтах</t>
  </si>
  <si>
    <t>Инвестиционные ценные бумаги:</t>
  </si>
  <si>
    <t>Кредиты, выданные клиентам, и долгосрочная дебиторская задолженность от реализации недвижимости в рассрочку</t>
  </si>
  <si>
    <t>Дебиторская задолженность по финансовой аренде</t>
  </si>
  <si>
    <t>Текущий налоговый актив</t>
  </si>
  <si>
    <t>Активы, подлежащие передаче по договорам финансовой аренды</t>
  </si>
  <si>
    <t>Незавершенное строительство</t>
  </si>
  <si>
    <t>Основные средства</t>
  </si>
  <si>
    <t>Инвестиционная собственность</t>
  </si>
  <si>
    <t>Прочие активы</t>
  </si>
  <si>
    <t>Всего активов</t>
  </si>
  <si>
    <t>СОБСТВЕННЫЙ КАПИТАЛ И ОБЯЗАТЕЛЬСТВА</t>
  </si>
  <si>
    <t>Прочие привлеченные средства</t>
  </si>
  <si>
    <t xml:space="preserve">Государственные субсидии </t>
  </si>
  <si>
    <t>Доходы будущих периодов и резервы по выданным гарантиям</t>
  </si>
  <si>
    <t>Отложенное налоговое обязательство</t>
  </si>
  <si>
    <t>Прочие обязательства</t>
  </si>
  <si>
    <t>Всего обязательств</t>
  </si>
  <si>
    <t>Собственный капитал</t>
  </si>
  <si>
    <t>Акционерный капитал</t>
  </si>
  <si>
    <t>Эмиссионный доход</t>
  </si>
  <si>
    <t>Собственные акции, выкупленные у акционеров</t>
  </si>
  <si>
    <t>Дополнительно оплаченный капитал</t>
  </si>
  <si>
    <t>Резервный капитал</t>
  </si>
  <si>
    <t xml:space="preserve">Нераспределенная прибыль </t>
  </si>
  <si>
    <t>Всего собственного капитала</t>
  </si>
  <si>
    <t>Всего собственного капитала и обязательств</t>
  </si>
  <si>
    <t>Балансовая стоимость на одну акцию, в тенге</t>
  </si>
  <si>
    <t>(в тыс. тенге)</t>
  </si>
  <si>
    <t>Прочие 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</si>
  <si>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</si>
  <si>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</si>
  <si>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</si>
  <si>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</si>
  <si>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расход</t>
  </si>
  <si>
    <t xml:space="preserve">Чистый доход от операций с иностранной валютой </t>
  </si>
  <si>
    <t>Чистые заработанные страховые премии</t>
  </si>
  <si>
    <t xml:space="preserve">Операционный доход </t>
  </si>
  <si>
    <t xml:space="preserve">Доходы от воcстановления убытков/ (убытки) от обесценения долговых финансовых инструментов  </t>
  </si>
  <si>
    <t>Расходы на персонал</t>
  </si>
  <si>
    <t>Прибыль до налогообложения</t>
  </si>
  <si>
    <t>Прибыль и общий совокупный доход за период</t>
  </si>
  <si>
    <t>Базовая и разводненная прибыль на акцию, в тенге</t>
  </si>
  <si>
    <t>18(б)</t>
  </si>
  <si>
    <t>ДВИЖЕНИЕ ДЕНЕЖНЫХ СРЕДСТВ ОТ ОПЕРАЦИОННОЙ ДЕЯТЕЛЬНОСТИ</t>
  </si>
  <si>
    <t xml:space="preserve"> 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</si>
  <si>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</si>
  <si>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</si>
  <si>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</si>
  <si>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</si>
  <si>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 (расходам)</t>
  </si>
  <si>
    <t xml:space="preserve">Расходы на персонал выплаченные </t>
  </si>
  <si>
    <t>Прочие общие и административные расходы выплаченные</t>
  </si>
  <si>
    <t>(Увеличение)/уменьшение операционных активов</t>
  </si>
  <si>
    <t xml:space="preserve">Финансовые активы, оцениваемые по справедливой стоимости, изменения которой отражаются в составе прибыли или убытка за период </t>
  </si>
  <si>
    <t xml:space="preserve">Дебиторская задолженность по финансовой аренде </t>
  </si>
  <si>
    <t>Увеличение/(уменьшение) операционных обязательств</t>
  </si>
  <si>
    <t>Государственные субсидии</t>
  </si>
  <si>
    <t>Доходы будущих периодов по выданным гарантиям</t>
  </si>
  <si>
    <t xml:space="preserve">Увеличение/(уменьшение) денежных средств от операционной деятельности до уплаты вознаграждения и подоходного налога </t>
  </si>
  <si>
    <t>Подоходный налог уплаченный</t>
  </si>
  <si>
    <t>Потоки денежных средств, использованные в операционной деятельности</t>
  </si>
  <si>
    <t>ДВИЖЕНИЕ ДЕНЕЖНЫХ СРЕДСТВ ОТ ИНВЕСТИЦИОННОЙ ДЕЯТЕЛЬНОСТИ</t>
  </si>
  <si>
    <t xml:space="preserve">Приобретение инвестиционных ценных бумаг, оцениваемых по амортизированной стоимости </t>
  </si>
  <si>
    <t>Погашение инвестиционных ценных бумаг, оцениваемых по амортизированной стоимости</t>
  </si>
  <si>
    <t>Продажа инвестиционной собственности</t>
  </si>
  <si>
    <t>Потоки денежных средств, от/(использованных в)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</si>
  <si>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</si>
  <si>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</si>
  <si>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Поступления от выпуска долговых ценных бумаг</t>
  </si>
  <si>
    <t>Дивиденды выплаченные</t>
  </si>
  <si>
    <r>
      <t>Потоки денежных средств, использованные в финансовой деятельности</t>
    </r>
    <r>
      <rPr>
        <sz val="10"/>
        <color theme="1"/>
        <rFont val="Times New Roman"/>
        <family val="1"/>
        <charset val="204"/>
      </rPr>
      <t xml:space="preserve">  </t>
    </r>
  </si>
  <si>
    <t>Чистое увеличение/(уменьшение) денежных средств и их эквивалентов</t>
  </si>
  <si>
    <t>Влияние изменений обменных курсов на величину денежных средств и их эквивалентов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</si>
  <si>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</si>
  <si>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периода</t>
  </si>
  <si>
    <r>
      <t>Денежные средства и их эквиваленты на конец периода</t>
    </r>
    <r>
      <rPr>
        <sz val="10"/>
        <color theme="1"/>
        <rFont val="Times New Roman"/>
        <family val="1"/>
        <charset val="204"/>
      </rPr>
      <t xml:space="preserve"> (Примечание 9)</t>
    </r>
  </si>
  <si>
    <t>__________</t>
  </si>
  <si>
    <t>подпись</t>
  </si>
  <si>
    <t>Сагимкулова Б.Д.</t>
  </si>
  <si>
    <t>Место для печати</t>
  </si>
  <si>
    <t>Наименование статьи</t>
  </si>
  <si>
    <t>Примечание</t>
  </si>
  <si>
    <t xml:space="preserve">Собственные акции, выкупленные 
у акционеров
</t>
  </si>
  <si>
    <t>Общий совокупный доход</t>
  </si>
  <si>
    <t xml:space="preserve">Дивиденды объявленные и выплаченные </t>
  </si>
  <si>
    <t>Взносы в капитал (выпуск акций), связанные с объединением бизнеса</t>
  </si>
  <si>
    <t>Дополни-тельно оплаченный капитал</t>
  </si>
  <si>
    <t>(Накопленные убытки)/ нераспреде-ленная прибыль</t>
  </si>
  <si>
    <t xml:space="preserve">Всего </t>
  </si>
  <si>
    <t xml:space="preserve">Сокращенный промежуточный отчет о финансовом положении </t>
  </si>
  <si>
    <t>Сокращенный промежуточный отчет о прибыли или убытке и прочем совокупном доходе</t>
  </si>
  <si>
    <t>Сокращенный промежуточный отчет о движении денежных средств</t>
  </si>
  <si>
    <t xml:space="preserve">Сокращенный промежуточный отчет об изменениях в собственном капитале </t>
  </si>
  <si>
    <t>Прибыль за период, не аудировано</t>
  </si>
  <si>
    <t>Общий совокупный доход за период, не аудировано</t>
  </si>
  <si>
    <t>18 (а)</t>
  </si>
  <si>
    <t>Средства в банках и прочих финансовых институтах</t>
  </si>
  <si>
    <t xml:space="preserve">Управляющий директор                   </t>
  </si>
  <si>
    <t xml:space="preserve">Главный бухгалтер           </t>
  </si>
  <si>
    <t>Токтаркожа А.Т.</t>
  </si>
  <si>
    <t>Оцениваемые по справедливой стоимости, изменения которой отражаются в составе прибыли или убытка</t>
  </si>
  <si>
    <t>Оцениваемые по амортизированной стоимости</t>
  </si>
  <si>
    <t>Активы, подлежащие по договорам финансовой аренды</t>
  </si>
  <si>
    <t>Долгосрочные активы, предназначенные для продажи (или выбывающие группы)</t>
  </si>
  <si>
    <t>Долговые ценные бумаги выпущенные</t>
  </si>
  <si>
    <t>Процентные доходы, рассчитанные с использованием метода эффективной ставки вознаграждения</t>
  </si>
  <si>
    <t xml:space="preserve">Прочие операционные доходы/(расходы) </t>
  </si>
  <si>
    <t>Чистая прибыль (убыток) от операций по прочим финансовым инструментам, оцениваемым по справедливой стоимости, изменения которой отражаются в составе прибыли или убытка</t>
  </si>
  <si>
    <t>Убыток от изменения резервов под выданные гарантии</t>
  </si>
  <si>
    <t>Расход по походном налогу</t>
  </si>
  <si>
    <t>Общие и административные расходы</t>
  </si>
  <si>
    <t xml:space="preserve">Остаток  на 1 января 2022 года  </t>
  </si>
  <si>
    <t>Остаток по состоянию на 1 января 2023 года</t>
  </si>
  <si>
    <t>Прочие резервы</t>
  </si>
  <si>
    <t>Покупка и продажа основных средств и нематериальных активов</t>
  </si>
  <si>
    <t xml:space="preserve">
31 декабря 
2022 года
</t>
  </si>
  <si>
    <t>АО "Казахстанская Жилищная Компания" по состоянию на 30 сентября 2023 года</t>
  </si>
  <si>
    <t>АО "Казахстанская Жилищная Компания" за девять месяцев, закончившихся 30 сентября 2023 года</t>
  </si>
  <si>
    <t>Остаток по состоянию на 30 сентября 2023 года, не аудировано</t>
  </si>
  <si>
    <t xml:space="preserve">
Не аудировано
30 сентября 2023 года
</t>
  </si>
  <si>
    <t>Не аудировано
девять месяцев, закончившихся 30 сентября 2023 года</t>
  </si>
  <si>
    <t>Не аудировано
девять месяцев, закончившихся 30 сентября 2022 года</t>
  </si>
  <si>
    <t>Остаток по состоянию на 30 сентября 2022 года, не аудировано</t>
  </si>
  <si>
    <t>Погашение прочих привлеченных средств</t>
  </si>
  <si>
    <t>Признание дисконта от первоначального признания инвестиционных ценных бумаг,оцениваемых по амортизированной стоимости, за вычетом налогов</t>
  </si>
  <si>
    <t>Чистая прибыль (убыток) от операций с финансовыми производными инструментами</t>
  </si>
  <si>
    <t>Кредиты, выданные клиентам, и долгосрочная дебиторская задолженность от реализации недвижимости в рассрочку: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</si>
</sst>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₸_-;\-* #,##0.00\ _₸_-;_-* &quot;-&quot;??\ _₸_-;_-@_-"/>
    <numFmt numFmtId="165" formatCode="_(* #,##0_);_(* \(#,##0\);_(* &quot;-&quot;??_);_(@_)"/>
    <numFmt numFmtId="166" formatCode="#,##0;[Red]\ \(#,##0\);\ _-* \-??_?_.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7" fillId="0" borderId="0"/>
    <xf numFmtId="164" fontId="18" fillId="0" borderId="0" applyFont="0" applyFill="0" applyBorder="0" applyAlignment="0" applyProtection="0"/>
  </cellStyleXfs>
  <cellXfs count="84">
    <xf numFmtId="0" fontId="0" fillId="0" borderId="0" xfId="0"/>
    <xf numFmtId="165" fontId="12" fillId="2" borderId="1" xfId="4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166" fontId="10" fillId="2" borderId="1" xfId="5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ill="1"/>
    <xf numFmtId="0" fontId="4" fillId="2" borderId="0" xfId="0" applyNumberFormat="1" applyFont="1" applyFill="1" applyAlignment="1"/>
    <xf numFmtId="0" fontId="4" fillId="2" borderId="0" xfId="1" applyNumberFormat="1" applyFont="1" applyFill="1" applyAlignment="1">
      <alignment vertical="center" wrapText="1"/>
    </xf>
    <xf numFmtId="0" fontId="6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0" fillId="2" borderId="0" xfId="7" applyFont="1" applyFill="1"/>
    <xf numFmtId="4" fontId="1" fillId="2" borderId="1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9" fillId="2" borderId="0" xfId="2" applyFont="1" applyFill="1" applyAlignment="1">
      <alignment horizontal="center" wrapText="1"/>
    </xf>
    <xf numFmtId="0" fontId="10" fillId="2" borderId="0" xfId="0" applyFont="1" applyFill="1" applyAlignment="1">
      <alignment horizontal="left"/>
    </xf>
    <xf numFmtId="0" fontId="11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left"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12" fillId="2" borderId="0" xfId="3" applyFont="1" applyFill="1" applyProtection="1">
      <protection locked="0"/>
    </xf>
    <xf numFmtId="0" fontId="5" fillId="2" borderId="0" xfId="1" applyFill="1"/>
    <xf numFmtId="0" fontId="6" fillId="2" borderId="0" xfId="1" applyFont="1" applyFill="1" applyAlignment="1">
      <alignment horizontal="left"/>
    </xf>
    <xf numFmtId="0" fontId="4" fillId="2" borderId="0" xfId="0" applyNumberFormat="1" applyFont="1" applyFill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4" fontId="0" fillId="2" borderId="0" xfId="0" applyNumberFormat="1" applyFill="1"/>
    <xf numFmtId="3" fontId="1" fillId="2" borderId="5" xfId="0" applyNumberFormat="1" applyFont="1" applyFill="1" applyBorder="1" applyAlignment="1">
      <alignment horizontal="right" vertical="center" wrapText="1"/>
    </xf>
    <xf numFmtId="0" fontId="12" fillId="2" borderId="0" xfId="4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vertical="center" wrapText="1"/>
    </xf>
    <xf numFmtId="0" fontId="12" fillId="2" borderId="1" xfId="4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3" fontId="12" fillId="2" borderId="1" xfId="5" applyNumberFormat="1" applyFont="1" applyFill="1" applyBorder="1" applyAlignment="1" applyProtection="1">
      <alignment horizontal="right"/>
    </xf>
    <xf numFmtId="3" fontId="0" fillId="2" borderId="1" xfId="0" applyNumberFormat="1" applyFill="1" applyBorder="1" applyAlignment="1">
      <alignment horizontal="right"/>
    </xf>
    <xf numFmtId="3" fontId="10" fillId="2" borderId="1" xfId="5" applyNumberFormat="1" applyFont="1" applyFill="1" applyBorder="1" applyAlignment="1" applyProtection="1">
      <alignment horizontal="right"/>
      <protection locked="0"/>
    </xf>
    <xf numFmtId="0" fontId="13" fillId="2" borderId="0" xfId="4" applyFill="1" applyProtection="1"/>
    <xf numFmtId="0" fontId="14" fillId="2" borderId="0" xfId="4" applyFont="1" applyFill="1" applyProtection="1"/>
    <xf numFmtId="4" fontId="9" fillId="2" borderId="0" xfId="4" applyNumberFormat="1" applyFont="1" applyFill="1" applyAlignment="1" applyProtection="1">
      <alignment horizontal="right"/>
    </xf>
    <xf numFmtId="0" fontId="12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4" applyFont="1" applyFill="1" applyBorder="1" applyAlignment="1" applyProtection="1">
      <alignment horizontal="center" vertical="center" wrapText="1"/>
      <protection locked="0"/>
    </xf>
    <xf numFmtId="0" fontId="10" fillId="2" borderId="1" xfId="4" applyFont="1" applyFill="1" applyBorder="1" applyAlignment="1" applyProtection="1">
      <alignment horizontal="center"/>
      <protection locked="0"/>
    </xf>
    <xf numFmtId="0" fontId="15" fillId="2" borderId="1" xfId="4" applyFont="1" applyFill="1" applyBorder="1" applyAlignment="1" applyProtection="1">
      <alignment vertical="top" wrapText="1"/>
    </xf>
    <xf numFmtId="0" fontId="9" fillId="2" borderId="1" xfId="4" applyFont="1" applyFill="1" applyBorder="1" applyAlignment="1" applyProtection="1">
      <alignment horizontal="center"/>
      <protection locked="0"/>
    </xf>
    <xf numFmtId="0" fontId="16" fillId="2" borderId="1" xfId="4" applyFont="1" applyFill="1" applyBorder="1" applyAlignment="1" applyProtection="1">
      <alignment vertical="top" wrapText="1"/>
    </xf>
    <xf numFmtId="0" fontId="14" fillId="2" borderId="1" xfId="4" applyFont="1" applyFill="1" applyBorder="1" applyAlignment="1" applyProtection="1">
      <alignment horizontal="center"/>
      <protection locked="0"/>
    </xf>
    <xf numFmtId="165" fontId="9" fillId="2" borderId="1" xfId="4" applyNumberFormat="1" applyFont="1" applyFill="1" applyBorder="1" applyAlignment="1" applyProtection="1">
      <alignment horizontal="center"/>
      <protection locked="0"/>
    </xf>
    <xf numFmtId="0" fontId="7" fillId="2" borderId="1" xfId="4" applyFont="1" applyFill="1" applyBorder="1" applyProtection="1"/>
    <xf numFmtId="165" fontId="10" fillId="2" borderId="1" xfId="4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/>
    <xf numFmtId="0" fontId="16" fillId="2" borderId="1" xfId="4" applyFont="1" applyFill="1" applyBorder="1" applyAlignment="1" applyProtection="1">
      <alignment wrapText="1"/>
    </xf>
    <xf numFmtId="165" fontId="12" fillId="2" borderId="1" xfId="4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>
      <alignment horizontal="right" wrapText="1"/>
    </xf>
    <xf numFmtId="165" fontId="10" fillId="2" borderId="1" xfId="4" applyNumberFormat="1" applyFont="1" applyFill="1" applyBorder="1" applyAlignment="1" applyProtection="1">
      <alignment horizontal="center"/>
    </xf>
    <xf numFmtId="165" fontId="9" fillId="2" borderId="1" xfId="4" applyNumberFormat="1" applyFont="1" applyFill="1" applyBorder="1" applyAlignment="1" applyProtection="1">
      <alignment horizontal="center"/>
    </xf>
    <xf numFmtId="0" fontId="7" fillId="2" borderId="1" xfId="4" applyFont="1" applyFill="1" applyBorder="1" applyAlignment="1" applyProtection="1"/>
    <xf numFmtId="49" fontId="16" fillId="2" borderId="0" xfId="6" applyNumberFormat="1" applyFont="1" applyFill="1" applyProtection="1">
      <protection locked="0"/>
    </xf>
    <xf numFmtId="0" fontId="13" fillId="2" borderId="0" xfId="4" applyFill="1" applyProtection="1">
      <protection locked="0"/>
    </xf>
    <xf numFmtId="3" fontId="13" fillId="2" borderId="0" xfId="4" applyNumberFormat="1" applyFill="1" applyProtection="1">
      <protection locked="0"/>
    </xf>
    <xf numFmtId="49" fontId="12" fillId="2" borderId="0" xfId="4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left"/>
    </xf>
    <xf numFmtId="0" fontId="4" fillId="2" borderId="0" xfId="1" applyNumberFormat="1" applyFont="1" applyFill="1" applyAlignment="1">
      <alignment horizontal="center" vertical="center" wrapText="1"/>
    </xf>
    <xf numFmtId="0" fontId="7" fillId="2" borderId="0" xfId="0" applyFont="1" applyFill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12" fillId="2" borderId="0" xfId="4" applyFont="1" applyFill="1" applyAlignment="1" applyProtection="1">
      <alignment horizontal="center"/>
      <protection locked="0"/>
    </xf>
  </cellXfs>
  <cellStyles count="8">
    <cellStyle name="Обычный" xfId="0" builtinId="0"/>
    <cellStyle name="Обычный 2 2" xfId="4"/>
    <cellStyle name="Обычный 23" xfId="1"/>
    <cellStyle name="Обычный 3" xfId="5"/>
    <cellStyle name="Обычный 4" xfId="2"/>
    <cellStyle name="Обычный_Брокеры ежекв (вход)" xfId="3"/>
    <cellStyle name="Обычный_Приложения к Правилам по ИК_рус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41;&#1072;&#1081;&#1090;&#1077;&#1088;&#1077;&#1082;/&#1041;&#1072;&#1081;&#1090;&#1077;&#1088;&#1077;&#1082;-&#1057;&#1059;&#1054;/2023/3%20&#1082;&#1074;.%202023%20&#1075;/&#1057;&#1042;&#1054;&#1044;%20&#1079;&#1072;%203%20&#1082;&#1074;.%202023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&#1079;&#1072;%203%20&#1082;&#1074;.%202023%20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4;&#1090;&#1095;&#1077;&#1090;%20&#1086;%20&#1076;&#1074;&#1080;&#1078;&#1077;&#1085;&#1080;&#1080;%20&#1076;&#1077;&#1085;&#1077;&#1075;/2023/01.10.2023/&#8470;3%20&#1079;&#1072;%209%20&#1084;&#1077;&#1089;&#1103;&#1094;&#1077;&#1074;%202023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7.2023"/>
      <sheetName val="ОСВ 3"/>
      <sheetName val="1054"/>
      <sheetName val="1259"/>
      <sheetName val="2035"/>
      <sheetName val="2046"/>
      <sheetName val="РЕПО д.р"/>
      <sheetName val="1877"/>
      <sheetName val="2305"/>
      <sheetName val="5608"/>
      <sheetName val="паркинг"/>
      <sheetName val="1662"/>
    </sheetNames>
    <sheetDataSet>
      <sheetData sheetId="0">
        <row r="5">
          <cell r="B5" t="str">
            <v>Группа2</v>
          </cell>
        </row>
        <row r="6">
          <cell r="N6">
            <v>228426975</v>
          </cell>
        </row>
        <row r="101">
          <cell r="N101">
            <v>50009504</v>
          </cell>
        </row>
        <row r="113">
          <cell r="N113">
            <v>830933</v>
          </cell>
        </row>
        <row r="126">
          <cell r="N126">
            <v>904029230</v>
          </cell>
        </row>
        <row r="887">
          <cell r="N887">
            <v>48740996</v>
          </cell>
        </row>
        <row r="914">
          <cell r="N914">
            <v>6327439</v>
          </cell>
        </row>
        <row r="919">
          <cell r="N919">
            <v>18711049</v>
          </cell>
        </row>
        <row r="924">
          <cell r="N924">
            <v>65005066</v>
          </cell>
        </row>
        <row r="930">
          <cell r="N930">
            <v>0</v>
          </cell>
        </row>
        <row r="932">
          <cell r="N932">
            <v>-9773247</v>
          </cell>
        </row>
        <row r="938">
          <cell r="N938">
            <v>101182</v>
          </cell>
        </row>
        <row r="944">
          <cell r="N944">
            <v>0</v>
          </cell>
        </row>
        <row r="946">
          <cell r="N946">
            <v>-141302</v>
          </cell>
        </row>
        <row r="951">
          <cell r="N951">
            <v>142560337</v>
          </cell>
        </row>
        <row r="981">
          <cell r="N981">
            <v>5546167</v>
          </cell>
        </row>
        <row r="992">
          <cell r="N992">
            <v>6612938</v>
          </cell>
        </row>
        <row r="1004">
          <cell r="N1004">
            <v>402425</v>
          </cell>
        </row>
        <row r="1029">
          <cell r="N1029">
            <v>3630665</v>
          </cell>
        </row>
        <row r="1113">
          <cell r="N1113">
            <v>230353</v>
          </cell>
        </row>
        <row r="1211">
          <cell r="N1211">
            <v>1400979</v>
          </cell>
        </row>
        <row r="1212">
          <cell r="N1212">
            <v>431496</v>
          </cell>
        </row>
        <row r="1308">
          <cell r="N1308">
            <v>175716</v>
          </cell>
        </row>
        <row r="1546">
          <cell r="N1546">
            <v>143765</v>
          </cell>
        </row>
        <row r="1552">
          <cell r="N1552">
            <v>805889312</v>
          </cell>
        </row>
        <row r="1665">
          <cell r="N1665">
            <v>242644710</v>
          </cell>
        </row>
        <row r="1727">
          <cell r="N1727">
            <v>15000764</v>
          </cell>
        </row>
        <row r="1729">
          <cell r="N1729">
            <v>33641704</v>
          </cell>
        </row>
        <row r="1735">
          <cell r="N1735">
            <v>4457227</v>
          </cell>
        </row>
        <row r="1784">
          <cell r="N1784">
            <v>142619493</v>
          </cell>
        </row>
        <row r="1821">
          <cell r="N1821">
            <v>130305282</v>
          </cell>
        </row>
        <row r="1829">
          <cell r="N1829">
            <v>10794175</v>
          </cell>
        </row>
        <row r="2178">
          <cell r="N2178">
            <v>25219568</v>
          </cell>
        </row>
        <row r="2191">
          <cell r="N2191">
            <v>5459925</v>
          </cell>
        </row>
        <row r="2204">
          <cell r="N2204">
            <v>6127427</v>
          </cell>
        </row>
        <row r="2218">
          <cell r="N2218">
            <v>1804051</v>
          </cell>
        </row>
        <row r="2220">
          <cell r="N2220">
            <v>3528779</v>
          </cell>
        </row>
        <row r="2228">
          <cell r="N2228">
            <v>1876328</v>
          </cell>
        </row>
        <row r="2235">
          <cell r="N2235">
            <v>3742141</v>
          </cell>
        </row>
        <row r="2238">
          <cell r="N2238">
            <v>195331</v>
          </cell>
        </row>
        <row r="2242">
          <cell r="N2242">
            <v>74014205</v>
          </cell>
        </row>
        <row r="2621">
          <cell r="N2621">
            <v>22564637</v>
          </cell>
        </row>
        <row r="2623">
          <cell r="N2623">
            <v>10008</v>
          </cell>
        </row>
        <row r="2629">
          <cell r="N2629">
            <v>-79854925</v>
          </cell>
        </row>
        <row r="2700">
          <cell r="N2700">
            <v>58820</v>
          </cell>
        </row>
        <row r="2713">
          <cell r="N2713">
            <v>-301181</v>
          </cell>
        </row>
        <row r="2745">
          <cell r="N2745">
            <v>-250354</v>
          </cell>
        </row>
        <row r="2748">
          <cell r="N2748">
            <v>5488017</v>
          </cell>
        </row>
        <row r="2795">
          <cell r="N2795">
            <v>-7089</v>
          </cell>
        </row>
        <row r="2798">
          <cell r="N2798">
            <v>0</v>
          </cell>
        </row>
        <row r="2800">
          <cell r="N2800">
            <v>1210</v>
          </cell>
        </row>
        <row r="2802">
          <cell r="N2802">
            <v>1255149</v>
          </cell>
        </row>
        <row r="2805">
          <cell r="N2805">
            <v>-10159706</v>
          </cell>
        </row>
        <row r="2810">
          <cell r="N2810">
            <v>-7880789</v>
          </cell>
        </row>
        <row r="2816">
          <cell r="N2816">
            <v>6087076</v>
          </cell>
        </row>
        <row r="3043">
          <cell r="N3043">
            <v>845024</v>
          </cell>
        </row>
        <row r="3399">
          <cell r="N3399">
            <v>-3404246</v>
          </cell>
        </row>
        <row r="3400">
          <cell r="N3400">
            <v>-2103809</v>
          </cell>
        </row>
        <row r="3662">
          <cell r="N3662">
            <v>296289</v>
          </cell>
        </row>
      </sheetData>
      <sheetData sheetId="1"/>
      <sheetData sheetId="2">
        <row r="14">
          <cell r="E14">
            <v>8782.6900000000023</v>
          </cell>
        </row>
      </sheetData>
      <sheetData sheetId="3">
        <row r="17">
          <cell r="E17">
            <v>33360.410000000003</v>
          </cell>
        </row>
      </sheetData>
      <sheetData sheetId="4">
        <row r="1668">
          <cell r="D1668">
            <v>6087076059.8900032</v>
          </cell>
        </row>
      </sheetData>
      <sheetData sheetId="5">
        <row r="10">
          <cell r="F10">
            <v>5425000000</v>
          </cell>
        </row>
      </sheetData>
      <sheetData sheetId="6">
        <row r="580">
          <cell r="O580">
            <v>2324725.7200000002</v>
          </cell>
        </row>
      </sheetData>
      <sheetData sheetId="7">
        <row r="114">
          <cell r="C114">
            <v>2494971</v>
          </cell>
        </row>
      </sheetData>
      <sheetData sheetId="8">
        <row r="27">
          <cell r="H27">
            <v>-11327</v>
          </cell>
        </row>
      </sheetData>
      <sheetData sheetId="9">
        <row r="433">
          <cell r="E433">
            <v>19568</v>
          </cell>
        </row>
      </sheetData>
      <sheetData sheetId="10"/>
      <sheetData sheetId="11">
        <row r="12">
          <cell r="F12">
            <v>32729553.359999999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7.2023"/>
      <sheetName val="ОСВ 3"/>
      <sheetName val="1054"/>
      <sheetName val="1259"/>
      <sheetName val="2035"/>
      <sheetName val="2046"/>
      <sheetName val="РЕПО д.р"/>
      <sheetName val="1877"/>
      <sheetName val="2305"/>
      <sheetName val="5608"/>
      <sheetName val="паркинг"/>
      <sheetName val="1662"/>
    </sheetNames>
    <sheetDataSet>
      <sheetData sheetId="0">
        <row r="2788">
          <cell r="N2788">
            <v>58497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>
        <row r="12">
          <cell r="V12">
            <v>71391401</v>
          </cell>
        </row>
        <row r="22">
          <cell r="V22">
            <v>-41678713</v>
          </cell>
        </row>
        <row r="28">
          <cell r="V28">
            <v>42113</v>
          </cell>
        </row>
        <row r="34">
          <cell r="V34">
            <v>-293811</v>
          </cell>
        </row>
        <row r="38">
          <cell r="V38">
            <v>892655</v>
          </cell>
        </row>
        <row r="42">
          <cell r="V42">
            <v>-1963087</v>
          </cell>
        </row>
        <row r="48">
          <cell r="V48">
            <v>-2243742</v>
          </cell>
        </row>
        <row r="55">
          <cell r="V55">
            <v>-689253</v>
          </cell>
        </row>
        <row r="58">
          <cell r="V58">
            <v>635386</v>
          </cell>
        </row>
        <row r="65">
          <cell r="V65">
            <v>1367690</v>
          </cell>
        </row>
        <row r="68">
          <cell r="V68">
            <v>8434782</v>
          </cell>
        </row>
        <row r="73">
          <cell r="V73">
            <v>10839005</v>
          </cell>
        </row>
        <row r="75">
          <cell r="V75">
            <v>-675299</v>
          </cell>
        </row>
        <row r="84">
          <cell r="V84">
            <v>-14585</v>
          </cell>
        </row>
        <row r="90">
          <cell r="V90">
            <v>25146502</v>
          </cell>
        </row>
        <row r="93">
          <cell r="V93">
            <v>-258841</v>
          </cell>
        </row>
        <row r="101">
          <cell r="V101">
            <v>0</v>
          </cell>
        </row>
        <row r="102">
          <cell r="V102">
            <v>24313625</v>
          </cell>
        </row>
        <row r="104">
          <cell r="V104">
            <v>-810990</v>
          </cell>
        </row>
        <row r="110">
          <cell r="V110">
            <v>1084606</v>
          </cell>
        </row>
        <row r="114">
          <cell r="V114">
            <v>-104858</v>
          </cell>
        </row>
        <row r="115">
          <cell r="V115">
            <v>-164179</v>
          </cell>
        </row>
        <row r="116">
          <cell r="V116">
            <v>10048481</v>
          </cell>
        </row>
        <row r="117">
          <cell r="V117">
            <v>-10086107</v>
          </cell>
        </row>
        <row r="118">
          <cell r="V118">
            <v>140091</v>
          </cell>
        </row>
        <row r="121">
          <cell r="V121">
            <v>0</v>
          </cell>
        </row>
        <row r="123">
          <cell r="V123">
            <v>-4782239</v>
          </cell>
        </row>
        <row r="128">
          <cell r="V128">
            <v>-100588954</v>
          </cell>
        </row>
        <row r="129">
          <cell r="V129">
            <v>43462098</v>
          </cell>
        </row>
        <row r="131">
          <cell r="V131">
            <v>2767</v>
          </cell>
        </row>
        <row r="134">
          <cell r="V134">
            <v>-440792</v>
          </cell>
        </row>
        <row r="142">
          <cell r="V142">
            <v>39339</v>
          </cell>
        </row>
        <row r="152">
          <cell r="V152">
            <v>-1459</v>
          </cell>
        </row>
        <row r="159">
          <cell r="V159">
            <v>-26584469</v>
          </cell>
        </row>
        <row r="163">
          <cell r="V163">
            <v>14405</v>
          </cell>
        </row>
        <row r="167">
          <cell r="V167">
            <v>81766</v>
          </cell>
        </row>
        <row r="168">
          <cell r="V168">
            <v>245237171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4"/>
  <sheetViews>
    <sheetView zoomScale="85" zoomScaleNormal="85" workbookViewId="0">
      <selection activeCell="A14" sqref="A14:C14"/>
    </sheetView>
  </sheetViews>
  <sheetFormatPr defaultRowHeight="15" x14ac:dyDescent="0.25"/>
  <cols>
    <col min="1" max="1" width="21.5703125" style="10" customWidth="1"/>
    <col min="2" max="2" width="24.42578125" style="10" customWidth="1"/>
    <col min="3" max="3" width="27.42578125" style="10" customWidth="1"/>
    <col min="4" max="4" width="9.140625" style="10"/>
    <col min="5" max="6" width="21.5703125" style="10" customWidth="1"/>
    <col min="7" max="16384" width="9.140625" style="10"/>
  </cols>
  <sheetData>
    <row r="3" spans="1:9" x14ac:dyDescent="0.25">
      <c r="A3" s="72" t="s">
        <v>93</v>
      </c>
      <c r="B3" s="72"/>
      <c r="C3" s="72"/>
      <c r="D3" s="72"/>
      <c r="E3" s="72"/>
      <c r="F3" s="72"/>
      <c r="G3" s="11"/>
      <c r="H3" s="11"/>
      <c r="I3" s="11"/>
    </row>
    <row r="4" spans="1:9" ht="15" customHeight="1" x14ac:dyDescent="0.25">
      <c r="A4" s="67" t="s">
        <v>120</v>
      </c>
      <c r="B4" s="67"/>
      <c r="C4" s="67"/>
      <c r="D4" s="67"/>
      <c r="E4" s="67"/>
      <c r="F4" s="67"/>
      <c r="G4" s="12"/>
      <c r="H4" s="12"/>
      <c r="I4" s="13"/>
    </row>
    <row r="5" spans="1:9" x14ac:dyDescent="0.25">
      <c r="F5" s="6" t="s">
        <v>31</v>
      </c>
    </row>
    <row r="6" spans="1:9" ht="63.75" x14ac:dyDescent="0.25">
      <c r="A6" s="70" t="s">
        <v>84</v>
      </c>
      <c r="B6" s="70"/>
      <c r="C6" s="70"/>
      <c r="D6" s="7" t="s">
        <v>0</v>
      </c>
      <c r="E6" s="7" t="s">
        <v>123</v>
      </c>
      <c r="F6" s="7" t="s">
        <v>119</v>
      </c>
    </row>
    <row r="7" spans="1:9" x14ac:dyDescent="0.25">
      <c r="A7" s="73">
        <v>1</v>
      </c>
      <c r="B7" s="74"/>
      <c r="C7" s="75"/>
      <c r="D7" s="7">
        <v>2</v>
      </c>
      <c r="E7" s="7">
        <v>3</v>
      </c>
      <c r="F7" s="7">
        <v>4</v>
      </c>
    </row>
    <row r="8" spans="1:9" x14ac:dyDescent="0.25">
      <c r="A8" s="71" t="s">
        <v>1</v>
      </c>
      <c r="B8" s="71"/>
      <c r="C8" s="71"/>
      <c r="D8" s="14"/>
      <c r="E8" s="15"/>
      <c r="F8" s="8"/>
    </row>
    <row r="9" spans="1:9" x14ac:dyDescent="0.25">
      <c r="A9" s="69" t="s">
        <v>2</v>
      </c>
      <c r="B9" s="69"/>
      <c r="C9" s="69"/>
      <c r="D9" s="14">
        <v>9</v>
      </c>
      <c r="E9" s="3">
        <f>'[1]01.07.2023'!$N$6</f>
        <v>228426975</v>
      </c>
      <c r="F9" s="3">
        <v>245237171</v>
      </c>
      <c r="I9" s="16"/>
    </row>
    <row r="10" spans="1:9" x14ac:dyDescent="0.25">
      <c r="A10" s="69" t="s">
        <v>100</v>
      </c>
      <c r="B10" s="69"/>
      <c r="C10" s="69"/>
      <c r="D10" s="14">
        <v>10</v>
      </c>
      <c r="E10" s="3">
        <f>'[1]01.07.2023'!$N$101+'[1]01.07.2023'!$N$919</f>
        <v>68720553</v>
      </c>
      <c r="F10" s="3">
        <v>68450680</v>
      </c>
      <c r="I10" s="16"/>
    </row>
    <row r="11" spans="1:9" x14ac:dyDescent="0.25">
      <c r="A11" s="69" t="s">
        <v>4</v>
      </c>
      <c r="B11" s="69"/>
      <c r="C11" s="69"/>
      <c r="D11" s="14"/>
      <c r="E11" s="3">
        <v>0</v>
      </c>
      <c r="F11" s="3">
        <v>0</v>
      </c>
      <c r="I11" s="16"/>
    </row>
    <row r="12" spans="1:9" ht="25.5" customHeight="1" x14ac:dyDescent="0.25">
      <c r="A12" s="69" t="s">
        <v>104</v>
      </c>
      <c r="B12" s="69"/>
      <c r="C12" s="69"/>
      <c r="D12" s="14"/>
      <c r="E12" s="3">
        <f>'[1]01.07.2023'!$N$113</f>
        <v>830933</v>
      </c>
      <c r="F12" s="3">
        <v>2171971</v>
      </c>
      <c r="I12" s="16"/>
    </row>
    <row r="13" spans="1:9" x14ac:dyDescent="0.25">
      <c r="A13" s="69" t="s">
        <v>105</v>
      </c>
      <c r="B13" s="69"/>
      <c r="C13" s="69"/>
      <c r="D13" s="14">
        <v>11</v>
      </c>
      <c r="E13" s="3">
        <f>'[1]01.07.2023'!$N$126</f>
        <v>904029230</v>
      </c>
      <c r="F13" s="3">
        <v>831077410</v>
      </c>
      <c r="I13" s="16"/>
    </row>
    <row r="14" spans="1:9" ht="27" customHeight="1" x14ac:dyDescent="0.25">
      <c r="A14" s="69" t="s">
        <v>130</v>
      </c>
      <c r="B14" s="69"/>
      <c r="C14" s="69"/>
      <c r="D14" s="14">
        <v>12</v>
      </c>
      <c r="E14" s="3">
        <v>0</v>
      </c>
      <c r="F14" s="3">
        <v>0</v>
      </c>
      <c r="I14" s="16"/>
    </row>
    <row r="15" spans="1:9" ht="24" customHeight="1" x14ac:dyDescent="0.25">
      <c r="A15" s="76" t="s">
        <v>104</v>
      </c>
      <c r="B15" s="77"/>
      <c r="C15" s="78"/>
      <c r="D15" s="14"/>
      <c r="E15" s="3">
        <f>'[1]01.07.2023'!$N$914</f>
        <v>6327439</v>
      </c>
      <c r="F15" s="3">
        <v>4523388</v>
      </c>
      <c r="I15" s="16"/>
    </row>
    <row r="16" spans="1:9" x14ac:dyDescent="0.25">
      <c r="A16" s="76" t="s">
        <v>105</v>
      </c>
      <c r="B16" s="77"/>
      <c r="C16" s="78"/>
      <c r="D16" s="14"/>
      <c r="E16" s="3">
        <f>'[1]01.07.2023'!$N$887+'[1]01.07.2023'!$N$924+'[1]01.07.2023'!$N$930+'[1]01.07.2023'!$N$932+'[1]01.07.2023'!$N$938+'[1]01.07.2023'!$N$944+'[1]01.07.2023'!$N$946</f>
        <v>103932695</v>
      </c>
      <c r="F16" s="3">
        <v>126896750</v>
      </c>
      <c r="I16" s="16"/>
    </row>
    <row r="17" spans="1:9" x14ac:dyDescent="0.25">
      <c r="A17" s="69" t="s">
        <v>6</v>
      </c>
      <c r="B17" s="69"/>
      <c r="C17" s="69"/>
      <c r="D17" s="14">
        <v>13</v>
      </c>
      <c r="E17" s="3">
        <f>'[1]01.07.2023'!$N$951</f>
        <v>142560337</v>
      </c>
      <c r="F17" s="3">
        <v>149258306</v>
      </c>
      <c r="I17" s="16"/>
    </row>
    <row r="18" spans="1:9" x14ac:dyDescent="0.25">
      <c r="A18" s="69" t="s">
        <v>7</v>
      </c>
      <c r="B18" s="69"/>
      <c r="C18" s="69"/>
      <c r="D18" s="14"/>
      <c r="E18" s="3">
        <f>'[1]01.07.2023'!$N$981</f>
        <v>5546167</v>
      </c>
      <c r="F18" s="3">
        <v>4459416</v>
      </c>
      <c r="I18" s="16"/>
    </row>
    <row r="19" spans="1:9" x14ac:dyDescent="0.25">
      <c r="A19" s="69" t="s">
        <v>106</v>
      </c>
      <c r="B19" s="69"/>
      <c r="C19" s="69"/>
      <c r="D19" s="14"/>
      <c r="E19" s="3">
        <f>'[1]01.07.2023'!$N$1212</f>
        <v>431496</v>
      </c>
      <c r="F19" s="3">
        <v>4796241</v>
      </c>
      <c r="I19" s="16"/>
    </row>
    <row r="20" spans="1:9" x14ac:dyDescent="0.25">
      <c r="A20" s="69" t="s">
        <v>9</v>
      </c>
      <c r="B20" s="69"/>
      <c r="C20" s="69"/>
      <c r="D20" s="14"/>
      <c r="E20" s="3">
        <f>'[1]01.07.2023'!$N$1308</f>
        <v>175716</v>
      </c>
      <c r="F20" s="3">
        <v>175716</v>
      </c>
      <c r="I20" s="16"/>
    </row>
    <row r="21" spans="1:9" x14ac:dyDescent="0.25">
      <c r="A21" s="69" t="s">
        <v>10</v>
      </c>
      <c r="B21" s="69"/>
      <c r="C21" s="69"/>
      <c r="D21" s="14"/>
      <c r="E21" s="3">
        <f>'[1]01.07.2023'!$N$1029</f>
        <v>3630665</v>
      </c>
      <c r="F21" s="3">
        <v>3750885</v>
      </c>
      <c r="I21" s="16"/>
    </row>
    <row r="22" spans="1:9" x14ac:dyDescent="0.25">
      <c r="A22" s="69" t="s">
        <v>11</v>
      </c>
      <c r="B22" s="69"/>
      <c r="C22" s="69"/>
      <c r="D22" s="14"/>
      <c r="E22" s="3">
        <f>'[1]01.07.2023'!$N$992</f>
        <v>6612938</v>
      </c>
      <c r="F22" s="3">
        <v>6659688</v>
      </c>
      <c r="I22" s="16"/>
    </row>
    <row r="23" spans="1:9" x14ac:dyDescent="0.25">
      <c r="A23" s="69" t="s">
        <v>107</v>
      </c>
      <c r="B23" s="69"/>
      <c r="C23" s="69"/>
      <c r="D23" s="14"/>
      <c r="E23" s="3">
        <f>'[1]01.07.2023'!$N$1546</f>
        <v>143765</v>
      </c>
      <c r="F23" s="3">
        <v>188510</v>
      </c>
      <c r="I23" s="16"/>
    </row>
    <row r="24" spans="1:9" x14ac:dyDescent="0.25">
      <c r="A24" s="69" t="s">
        <v>12</v>
      </c>
      <c r="B24" s="69"/>
      <c r="C24" s="69"/>
      <c r="D24" s="14"/>
      <c r="E24" s="3">
        <f>'[1]01.07.2023'!$N$1004+'[1]01.07.2023'!$N$1113+'[1]01.07.2023'!$N$1211-'[1]01.07.2023'!$N$1212-'[1]01.07.2023'!$N$1308</f>
        <v>1426545</v>
      </c>
      <c r="F24" s="3">
        <v>1502309</v>
      </c>
      <c r="I24" s="16"/>
    </row>
    <row r="25" spans="1:9" x14ac:dyDescent="0.25">
      <c r="A25" s="71" t="s">
        <v>13</v>
      </c>
      <c r="B25" s="71"/>
      <c r="C25" s="71"/>
      <c r="D25" s="14"/>
      <c r="E25" s="2">
        <f>SUM(E9:E24)</f>
        <v>1472795454</v>
      </c>
      <c r="F25" s="2">
        <f>SUM(F9:F24)</f>
        <v>1449148441</v>
      </c>
      <c r="I25" s="16"/>
    </row>
    <row r="26" spans="1:9" x14ac:dyDescent="0.25">
      <c r="A26" s="71" t="s">
        <v>14</v>
      </c>
      <c r="B26" s="71"/>
      <c r="C26" s="71"/>
      <c r="D26" s="14"/>
      <c r="E26" s="17"/>
      <c r="F26" s="9"/>
      <c r="I26" s="16"/>
    </row>
    <row r="27" spans="1:9" x14ac:dyDescent="0.25">
      <c r="A27" s="69" t="s">
        <v>108</v>
      </c>
      <c r="B27" s="69"/>
      <c r="C27" s="69"/>
      <c r="D27" s="14">
        <v>14</v>
      </c>
      <c r="E27" s="3">
        <f>'[1]01.07.2023'!$N$1552-1</f>
        <v>805889311</v>
      </c>
      <c r="F27" s="3">
        <v>780249653</v>
      </c>
      <c r="I27" s="16"/>
    </row>
    <row r="28" spans="1:9" x14ac:dyDescent="0.25">
      <c r="A28" s="69" t="s">
        <v>15</v>
      </c>
      <c r="B28" s="69"/>
      <c r="C28" s="69"/>
      <c r="D28" s="14">
        <v>15</v>
      </c>
      <c r="E28" s="3">
        <f>'[1]01.07.2023'!$N$1665+1</f>
        <v>242644711</v>
      </c>
      <c r="F28" s="3">
        <v>235715688</v>
      </c>
      <c r="I28" s="16"/>
    </row>
    <row r="29" spans="1:9" x14ac:dyDescent="0.25">
      <c r="A29" s="69" t="s">
        <v>16</v>
      </c>
      <c r="B29" s="69"/>
      <c r="C29" s="69"/>
      <c r="D29" s="14">
        <v>16</v>
      </c>
      <c r="E29" s="3">
        <f>'[1]01.07.2023'!$N$1821+'[1]01.07.2023'!$N$1829</f>
        <v>141099457</v>
      </c>
      <c r="F29" s="3">
        <v>142702544</v>
      </c>
      <c r="I29" s="16"/>
    </row>
    <row r="30" spans="1:9" x14ac:dyDescent="0.25">
      <c r="A30" s="69" t="s">
        <v>17</v>
      </c>
      <c r="B30" s="69"/>
      <c r="C30" s="69"/>
      <c r="D30" s="14">
        <v>17</v>
      </c>
      <c r="E30" s="3">
        <f>'[1]01.07.2023'!$N$1729</f>
        <v>33641704</v>
      </c>
      <c r="F30" s="3">
        <v>23770040</v>
      </c>
      <c r="I30" s="16"/>
    </row>
    <row r="31" spans="1:9" x14ac:dyDescent="0.25">
      <c r="A31" s="69" t="s">
        <v>18</v>
      </c>
      <c r="B31" s="69"/>
      <c r="C31" s="69"/>
      <c r="D31" s="14"/>
      <c r="E31" s="3">
        <f>'[1]01.07.2023'!$N$1727</f>
        <v>15000764</v>
      </c>
      <c r="F31" s="3">
        <v>17503656</v>
      </c>
      <c r="I31" s="16"/>
    </row>
    <row r="32" spans="1:9" x14ac:dyDescent="0.25">
      <c r="A32" s="69" t="s">
        <v>19</v>
      </c>
      <c r="B32" s="69"/>
      <c r="C32" s="69"/>
      <c r="D32" s="14"/>
      <c r="E32" s="3">
        <f>'[1]01.07.2023'!$N$1735+'[1]01.07.2023'!$N$1784-'[1]01.07.2023'!$N$1821-'[1]01.07.2023'!$N$1829</f>
        <v>5977263</v>
      </c>
      <c r="F32" s="3">
        <v>6029899</v>
      </c>
      <c r="I32" s="16"/>
    </row>
    <row r="33" spans="1:9" x14ac:dyDescent="0.25">
      <c r="A33" s="71" t="s">
        <v>20</v>
      </c>
      <c r="B33" s="71"/>
      <c r="C33" s="71"/>
      <c r="D33" s="14"/>
      <c r="E33" s="2">
        <f>SUM(E27:E32)</f>
        <v>1244253210</v>
      </c>
      <c r="F33" s="2">
        <f>SUM(F27:F32)</f>
        <v>1205971480</v>
      </c>
      <c r="I33" s="16"/>
    </row>
    <row r="34" spans="1:9" x14ac:dyDescent="0.25">
      <c r="A34" s="71" t="s">
        <v>21</v>
      </c>
      <c r="B34" s="71"/>
      <c r="C34" s="71"/>
      <c r="D34" s="14">
        <v>18</v>
      </c>
      <c r="E34" s="9"/>
      <c r="F34" s="9"/>
      <c r="I34" s="16"/>
    </row>
    <row r="35" spans="1:9" x14ac:dyDescent="0.25">
      <c r="A35" s="69" t="s">
        <v>22</v>
      </c>
      <c r="B35" s="69"/>
      <c r="C35" s="69"/>
      <c r="D35" s="14"/>
      <c r="E35" s="3">
        <v>193432016</v>
      </c>
      <c r="F35" s="3">
        <v>193432016</v>
      </c>
      <c r="I35" s="16"/>
    </row>
    <row r="36" spans="1:9" x14ac:dyDescent="0.25">
      <c r="A36" s="69" t="s">
        <v>23</v>
      </c>
      <c r="B36" s="69"/>
      <c r="C36" s="69"/>
      <c r="D36" s="14"/>
      <c r="E36" s="3">
        <v>12661</v>
      </c>
      <c r="F36" s="3">
        <v>12661</v>
      </c>
      <c r="I36" s="16"/>
    </row>
    <row r="37" spans="1:9" x14ac:dyDescent="0.25">
      <c r="A37" s="69" t="s">
        <v>24</v>
      </c>
      <c r="B37" s="69"/>
      <c r="C37" s="69"/>
      <c r="D37" s="14"/>
      <c r="E37" s="3">
        <v>-2597522</v>
      </c>
      <c r="F37" s="3">
        <v>-2597522</v>
      </c>
      <c r="I37" s="16"/>
    </row>
    <row r="38" spans="1:9" x14ac:dyDescent="0.25">
      <c r="A38" s="69" t="s">
        <v>25</v>
      </c>
      <c r="B38" s="69"/>
      <c r="C38" s="69"/>
      <c r="D38" s="14"/>
      <c r="E38" s="3">
        <v>3389392</v>
      </c>
      <c r="F38" s="3">
        <v>3389392</v>
      </c>
      <c r="I38" s="16"/>
    </row>
    <row r="39" spans="1:9" x14ac:dyDescent="0.25">
      <c r="A39" s="69" t="s">
        <v>26</v>
      </c>
      <c r="B39" s="69"/>
      <c r="C39" s="69"/>
      <c r="D39" s="14"/>
      <c r="E39" s="3">
        <v>2734447</v>
      </c>
      <c r="F39" s="3">
        <v>2734447</v>
      </c>
      <c r="I39" s="16"/>
    </row>
    <row r="40" spans="1:9" x14ac:dyDescent="0.25">
      <c r="A40" s="69" t="s">
        <v>117</v>
      </c>
      <c r="B40" s="69"/>
      <c r="C40" s="69"/>
      <c r="D40" s="14"/>
      <c r="E40" s="3"/>
      <c r="F40" s="3"/>
      <c r="I40" s="16"/>
    </row>
    <row r="41" spans="1:9" x14ac:dyDescent="0.25">
      <c r="A41" s="69" t="s">
        <v>27</v>
      </c>
      <c r="B41" s="69"/>
      <c r="C41" s="69"/>
      <c r="D41" s="14"/>
      <c r="E41" s="3">
        <f>'[1]01.07.2023'!$N$2178+6351682</f>
        <v>31571250</v>
      </c>
      <c r="F41" s="3">
        <v>46205967</v>
      </c>
      <c r="I41" s="16"/>
    </row>
    <row r="42" spans="1:9" x14ac:dyDescent="0.25">
      <c r="A42" s="71" t="s">
        <v>28</v>
      </c>
      <c r="B42" s="71"/>
      <c r="C42" s="71"/>
      <c r="D42" s="14"/>
      <c r="E42" s="2">
        <f>SUM(E35:E41)</f>
        <v>228542244</v>
      </c>
      <c r="F42" s="2">
        <f>SUM(F35:F41)</f>
        <v>243176961</v>
      </c>
      <c r="I42" s="16"/>
    </row>
    <row r="43" spans="1:9" x14ac:dyDescent="0.25">
      <c r="A43" s="71" t="s">
        <v>29</v>
      </c>
      <c r="B43" s="71"/>
      <c r="C43" s="71"/>
      <c r="D43" s="14"/>
      <c r="E43" s="2">
        <f>E33+E42</f>
        <v>1472795454</v>
      </c>
      <c r="F43" s="2">
        <f>F33+F42</f>
        <v>1449148441</v>
      </c>
      <c r="I43" s="16"/>
    </row>
    <row r="44" spans="1:9" x14ac:dyDescent="0.25">
      <c r="A44" s="71" t="s">
        <v>30</v>
      </c>
      <c r="B44" s="71"/>
      <c r="C44" s="71"/>
      <c r="D44" s="14"/>
      <c r="E44" s="5">
        <v>12940</v>
      </c>
      <c r="F44" s="5">
        <v>13768.845334093508</v>
      </c>
      <c r="I44" s="16"/>
    </row>
    <row r="45" spans="1:9" x14ac:dyDescent="0.25">
      <c r="E45" s="18"/>
    </row>
    <row r="47" spans="1:9" x14ac:dyDescent="0.25">
      <c r="A47" s="68" t="s">
        <v>101</v>
      </c>
      <c r="B47" s="68"/>
      <c r="C47" s="19" t="s">
        <v>80</v>
      </c>
      <c r="D47" s="20" t="s">
        <v>82</v>
      </c>
      <c r="G47" s="13"/>
    </row>
    <row r="48" spans="1:9" x14ac:dyDescent="0.25">
      <c r="A48" s="21"/>
      <c r="B48" s="21"/>
      <c r="C48" s="19" t="s">
        <v>81</v>
      </c>
      <c r="D48" s="20"/>
      <c r="G48" s="13"/>
    </row>
    <row r="50" spans="1:7" x14ac:dyDescent="0.25">
      <c r="A50" s="22" t="s">
        <v>102</v>
      </c>
      <c r="B50" s="22"/>
      <c r="C50" s="19" t="s">
        <v>80</v>
      </c>
      <c r="D50" s="20" t="s">
        <v>103</v>
      </c>
      <c r="G50" s="23"/>
    </row>
    <row r="51" spans="1:7" x14ac:dyDescent="0.25">
      <c r="A51" s="22"/>
      <c r="B51" s="22"/>
      <c r="C51" s="19" t="s">
        <v>81</v>
      </c>
      <c r="D51" s="20"/>
      <c r="G51" s="22"/>
    </row>
    <row r="52" spans="1:7" x14ac:dyDescent="0.25">
      <c r="A52" s="22"/>
      <c r="B52" s="22"/>
      <c r="C52" s="22"/>
      <c r="D52" s="20"/>
      <c r="G52" s="22"/>
    </row>
    <row r="53" spans="1:7" x14ac:dyDescent="0.25">
      <c r="A53" s="24"/>
      <c r="B53" s="21"/>
      <c r="C53" s="25"/>
      <c r="D53" s="20"/>
      <c r="G53" s="13"/>
    </row>
    <row r="54" spans="1:7" x14ac:dyDescent="0.25">
      <c r="A54" s="24" t="s">
        <v>83</v>
      </c>
      <c r="B54" s="21"/>
      <c r="C54" s="26"/>
      <c r="D54" s="13"/>
      <c r="G54" s="13"/>
    </row>
  </sheetData>
  <mergeCells count="42">
    <mergeCell ref="A41:C41"/>
    <mergeCell ref="A42:C42"/>
    <mergeCell ref="A43:C43"/>
    <mergeCell ref="A23:C23"/>
    <mergeCell ref="A24:C24"/>
    <mergeCell ref="A25:C25"/>
    <mergeCell ref="A26:C26"/>
    <mergeCell ref="A27:C27"/>
    <mergeCell ref="A40:C40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3:F3"/>
    <mergeCell ref="A7:C7"/>
    <mergeCell ref="A34:C34"/>
    <mergeCell ref="A35:C35"/>
    <mergeCell ref="A36:C36"/>
    <mergeCell ref="A22:C22"/>
    <mergeCell ref="A15:C15"/>
    <mergeCell ref="A16:C16"/>
    <mergeCell ref="A4:F4"/>
    <mergeCell ref="A47:B47"/>
    <mergeCell ref="A21:C21"/>
    <mergeCell ref="A6:C6"/>
    <mergeCell ref="A8:C8"/>
    <mergeCell ref="A9:C9"/>
    <mergeCell ref="A10:C10"/>
    <mergeCell ref="A11:C11"/>
    <mergeCell ref="A12:C12"/>
    <mergeCell ref="A13:C13"/>
    <mergeCell ref="A14:C14"/>
    <mergeCell ref="A17:C17"/>
    <mergeCell ref="A18:C18"/>
    <mergeCell ref="A19:C19"/>
    <mergeCell ref="A20:C20"/>
    <mergeCell ref="A44:C44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zoomScaleNormal="100" workbookViewId="0">
      <selection activeCell="E29" sqref="E29"/>
    </sheetView>
  </sheetViews>
  <sheetFormatPr defaultRowHeight="15" x14ac:dyDescent="0.25"/>
  <cols>
    <col min="1" max="1" width="20.42578125" style="10" customWidth="1"/>
    <col min="2" max="2" width="13.28515625" style="10" customWidth="1"/>
    <col min="3" max="3" width="28.7109375" style="10" customWidth="1"/>
    <col min="4" max="4" width="8.5703125" style="10" customWidth="1"/>
    <col min="5" max="6" width="18.7109375" style="10" customWidth="1"/>
    <col min="7" max="16384" width="9.140625" style="10"/>
  </cols>
  <sheetData>
    <row r="3" spans="1:9" x14ac:dyDescent="0.25">
      <c r="A3" s="82" t="s">
        <v>94</v>
      </c>
      <c r="B3" s="82"/>
      <c r="C3" s="82"/>
      <c r="D3" s="82"/>
      <c r="E3" s="82"/>
      <c r="F3" s="82"/>
      <c r="G3" s="11"/>
      <c r="H3" s="11"/>
    </row>
    <row r="4" spans="1:9" x14ac:dyDescent="0.25">
      <c r="A4" s="82" t="s">
        <v>121</v>
      </c>
      <c r="B4" s="82"/>
      <c r="C4" s="82"/>
      <c r="D4" s="82"/>
      <c r="E4" s="82"/>
      <c r="F4" s="82"/>
      <c r="G4" s="11"/>
      <c r="H4" s="11"/>
    </row>
    <row r="5" spans="1:9" x14ac:dyDescent="0.25">
      <c r="C5" s="27"/>
      <c r="D5" s="27"/>
      <c r="E5" s="27"/>
      <c r="F5" s="27"/>
      <c r="G5" s="27"/>
      <c r="H5" s="27"/>
    </row>
    <row r="6" spans="1:9" x14ac:dyDescent="0.25">
      <c r="F6" s="6" t="s">
        <v>31</v>
      </c>
    </row>
    <row r="7" spans="1:9" ht="51" x14ac:dyDescent="0.25">
      <c r="A7" s="70" t="s">
        <v>84</v>
      </c>
      <c r="B7" s="70"/>
      <c r="C7" s="70"/>
      <c r="D7" s="15" t="s">
        <v>0</v>
      </c>
      <c r="E7" s="28" t="s">
        <v>124</v>
      </c>
      <c r="F7" s="28" t="s">
        <v>125</v>
      </c>
      <c r="G7" s="29"/>
    </row>
    <row r="8" spans="1:9" x14ac:dyDescent="0.25">
      <c r="A8" s="79">
        <v>1</v>
      </c>
      <c r="B8" s="80"/>
      <c r="C8" s="81"/>
      <c r="D8" s="7">
        <v>2</v>
      </c>
      <c r="E8" s="7">
        <v>3</v>
      </c>
      <c r="F8" s="7">
        <v>4</v>
      </c>
      <c r="G8" s="30"/>
    </row>
    <row r="9" spans="1:9" ht="25.5" customHeight="1" x14ac:dyDescent="0.25">
      <c r="A9" s="69" t="s">
        <v>109</v>
      </c>
      <c r="B9" s="69"/>
      <c r="C9" s="69"/>
      <c r="D9" s="14"/>
      <c r="E9" s="3">
        <f>'[1]01.07.2023'!$N$2191+'[1]01.07.2023'!$N$2204+'[1]01.07.2023'!$N$2228+'[1]01.07.2023'!$N$2235+'[1]01.07.2023'!$N$2242+'[1]01.07.2023'!$N$2621+'[1]01.07.2023'!$N$2623</f>
        <v>113794671</v>
      </c>
      <c r="F9" s="3">
        <v>104533392</v>
      </c>
      <c r="G9" s="31"/>
      <c r="I9" s="32"/>
    </row>
    <row r="10" spans="1:9" x14ac:dyDescent="0.25">
      <c r="A10" s="69" t="s">
        <v>32</v>
      </c>
      <c r="B10" s="69"/>
      <c r="C10" s="69"/>
      <c r="D10" s="14"/>
      <c r="E10" s="3">
        <f>'[1]01.07.2023'!$N$2220+'[1]01.07.2023'!$N$2238+'[1]01.07.2023'!$N$2816</f>
        <v>9811186</v>
      </c>
      <c r="F10" s="3">
        <v>10086204</v>
      </c>
      <c r="G10" s="31"/>
      <c r="I10" s="32"/>
    </row>
    <row r="11" spans="1:9" x14ac:dyDescent="0.25">
      <c r="A11" s="69" t="s">
        <v>33</v>
      </c>
      <c r="B11" s="69"/>
      <c r="C11" s="69"/>
      <c r="D11" s="14"/>
      <c r="E11" s="3">
        <f>'[1]01.07.2023'!$N$2629</f>
        <v>-79854925</v>
      </c>
      <c r="F11" s="3">
        <v>-77032129</v>
      </c>
      <c r="G11" s="31"/>
      <c r="I11" s="32"/>
    </row>
    <row r="12" spans="1:9" x14ac:dyDescent="0.25">
      <c r="A12" s="71" t="s">
        <v>34</v>
      </c>
      <c r="B12" s="71"/>
      <c r="C12" s="71"/>
      <c r="D12" s="14">
        <v>4</v>
      </c>
      <c r="E12" s="5">
        <f>SUM(E9:E11)</f>
        <v>43750932</v>
      </c>
      <c r="F12" s="5">
        <f>SUM(F9:F11)</f>
        <v>37587467</v>
      </c>
      <c r="G12" s="31"/>
      <c r="I12" s="32"/>
    </row>
    <row r="13" spans="1:9" x14ac:dyDescent="0.25">
      <c r="A13" s="69" t="s">
        <v>35</v>
      </c>
      <c r="B13" s="69"/>
      <c r="C13" s="69"/>
      <c r="D13" s="14"/>
      <c r="E13" s="3">
        <f>'[1]01.07.2023'!$N$2700</f>
        <v>58820</v>
      </c>
      <c r="F13" s="3">
        <v>35811</v>
      </c>
      <c r="G13" s="31"/>
      <c r="I13" s="32"/>
    </row>
    <row r="14" spans="1:9" x14ac:dyDescent="0.25">
      <c r="A14" s="69" t="s">
        <v>36</v>
      </c>
      <c r="B14" s="69"/>
      <c r="C14" s="69"/>
      <c r="D14" s="14"/>
      <c r="E14" s="3">
        <f>'[1]01.07.2023'!$N$2713</f>
        <v>-301181</v>
      </c>
      <c r="F14" s="3">
        <v>-476501</v>
      </c>
      <c r="G14" s="31"/>
      <c r="I14" s="32"/>
    </row>
    <row r="15" spans="1:9" x14ac:dyDescent="0.25">
      <c r="A15" s="71" t="s">
        <v>37</v>
      </c>
      <c r="B15" s="71"/>
      <c r="C15" s="71"/>
      <c r="D15" s="14"/>
      <c r="E15" s="5">
        <f>SUM(E13:E14)</f>
        <v>-242361</v>
      </c>
      <c r="F15" s="5">
        <f>SUM(F13:F14)</f>
        <v>-440690</v>
      </c>
      <c r="G15" s="31"/>
      <c r="I15" s="32"/>
    </row>
    <row r="16" spans="1:9" x14ac:dyDescent="0.25">
      <c r="A16" s="69" t="s">
        <v>38</v>
      </c>
      <c r="B16" s="69"/>
      <c r="C16" s="69"/>
      <c r="D16" s="14"/>
      <c r="E16" s="3">
        <f>'[1]01.07.2023'!$N$2748+'[1]01.07.2023'!$N$2795</f>
        <v>5480928</v>
      </c>
      <c r="F16" s="3">
        <v>-9244873</v>
      </c>
      <c r="G16" s="31"/>
      <c r="I16" s="32"/>
    </row>
    <row r="17" spans="1:9" ht="40.5" customHeight="1" x14ac:dyDescent="0.25">
      <c r="A17" s="69" t="s">
        <v>111</v>
      </c>
      <c r="B17" s="69"/>
      <c r="C17" s="69"/>
      <c r="D17" s="14"/>
      <c r="E17" s="3">
        <f>'[1]01.07.2023'!$N$2218+'[1]01.07.2023'!$N$2798+'[1]01.07.2023'!$N$2800+'[2]01.07.2023'!$N$2788</f>
        <v>1863758</v>
      </c>
      <c r="F17" s="3">
        <v>1705420</v>
      </c>
      <c r="G17" s="31"/>
      <c r="I17" s="32"/>
    </row>
    <row r="18" spans="1:9" ht="26.25" customHeight="1" x14ac:dyDescent="0.25">
      <c r="A18" s="69" t="s">
        <v>129</v>
      </c>
      <c r="B18" s="69"/>
      <c r="C18" s="69"/>
      <c r="D18" s="14"/>
      <c r="E18" s="3">
        <f>'[1]01.07.2023'!$N$2745</f>
        <v>-250354</v>
      </c>
      <c r="F18" s="3"/>
      <c r="G18" s="31"/>
      <c r="I18" s="32"/>
    </row>
    <row r="19" spans="1:9" x14ac:dyDescent="0.25">
      <c r="A19" s="69" t="s">
        <v>39</v>
      </c>
      <c r="B19" s="69"/>
      <c r="C19" s="69"/>
      <c r="D19" s="14">
        <v>6</v>
      </c>
      <c r="E19" s="3">
        <f>'[1]01.07.2023'!$N$2802</f>
        <v>1255149</v>
      </c>
      <c r="F19" s="3">
        <v>2017803</v>
      </c>
      <c r="G19" s="31"/>
      <c r="I19" s="32"/>
    </row>
    <row r="20" spans="1:9" x14ac:dyDescent="0.25">
      <c r="A20" s="76" t="s">
        <v>112</v>
      </c>
      <c r="B20" s="77"/>
      <c r="C20" s="78"/>
      <c r="D20" s="14"/>
      <c r="E20" s="3">
        <f>'[1]01.07.2023'!$N$2805</f>
        <v>-10159706</v>
      </c>
      <c r="F20" s="3">
        <v>638191</v>
      </c>
      <c r="G20" s="31"/>
      <c r="I20" s="32"/>
    </row>
    <row r="21" spans="1:9" x14ac:dyDescent="0.25">
      <c r="A21" s="69" t="s">
        <v>110</v>
      </c>
      <c r="B21" s="69"/>
      <c r="C21" s="69"/>
      <c r="D21" s="14">
        <v>7</v>
      </c>
      <c r="E21" s="3">
        <f>'[1]01.07.2023'!$N$2810-'[1]01.07.2023'!$N$2816</f>
        <v>-13967865</v>
      </c>
      <c r="F21" s="3">
        <v>1415555</v>
      </c>
      <c r="I21" s="32"/>
    </row>
    <row r="22" spans="1:9" ht="15" customHeight="1" x14ac:dyDescent="0.25">
      <c r="A22" s="71" t="s">
        <v>40</v>
      </c>
      <c r="B22" s="71"/>
      <c r="C22" s="71"/>
      <c r="D22" s="14"/>
      <c r="E22" s="5">
        <f>SUM(E16:E21)+E12+E15</f>
        <v>27730481</v>
      </c>
      <c r="F22" s="5">
        <f>SUM(F16:F21)+F12+F15</f>
        <v>33678873</v>
      </c>
      <c r="I22" s="32"/>
    </row>
    <row r="23" spans="1:9" ht="25.5" customHeight="1" x14ac:dyDescent="0.25">
      <c r="A23" s="69" t="s">
        <v>41</v>
      </c>
      <c r="B23" s="69"/>
      <c r="C23" s="69"/>
      <c r="D23" s="14">
        <v>5</v>
      </c>
      <c r="E23" s="3">
        <f>'[1]01.07.2023'!$N$3043</f>
        <v>845024</v>
      </c>
      <c r="F23" s="3">
        <v>-38973</v>
      </c>
      <c r="I23" s="32"/>
    </row>
    <row r="24" spans="1:9" x14ac:dyDescent="0.25">
      <c r="A24" s="69" t="s">
        <v>42</v>
      </c>
      <c r="B24" s="69"/>
      <c r="C24" s="69"/>
      <c r="D24" s="14"/>
      <c r="E24" s="3">
        <f>'[1]01.07.2023'!$N$3400</f>
        <v>-2103809</v>
      </c>
      <c r="F24" s="3">
        <v>-2026754</v>
      </c>
      <c r="I24" s="32"/>
    </row>
    <row r="25" spans="1:9" x14ac:dyDescent="0.25">
      <c r="A25" s="69" t="s">
        <v>114</v>
      </c>
      <c r="B25" s="69"/>
      <c r="C25" s="69"/>
      <c r="D25" s="14"/>
      <c r="E25" s="3">
        <f>'[1]01.07.2023'!$N$3399-E24</f>
        <v>-1300437</v>
      </c>
      <c r="F25" s="3">
        <v>-1211770</v>
      </c>
      <c r="I25" s="32"/>
    </row>
    <row r="26" spans="1:9" x14ac:dyDescent="0.25">
      <c r="A26" s="71" t="s">
        <v>43</v>
      </c>
      <c r="B26" s="71"/>
      <c r="C26" s="71"/>
      <c r="D26" s="14"/>
      <c r="E26" s="5">
        <f>SUM(E23:E25)+E22</f>
        <v>25171259</v>
      </c>
      <c r="F26" s="5">
        <f>SUM(F23:F25)+F22</f>
        <v>30401376</v>
      </c>
      <c r="I26" s="32"/>
    </row>
    <row r="27" spans="1:9" x14ac:dyDescent="0.25">
      <c r="A27" s="69" t="s">
        <v>113</v>
      </c>
      <c r="B27" s="69"/>
      <c r="C27" s="69"/>
      <c r="D27" s="14">
        <v>8</v>
      </c>
      <c r="E27" s="3">
        <f>'[1]01.07.2023'!$N$3662</f>
        <v>296289</v>
      </c>
      <c r="F27" s="3">
        <v>-2477761</v>
      </c>
      <c r="I27" s="32"/>
    </row>
    <row r="28" spans="1:9" x14ac:dyDescent="0.25">
      <c r="A28" s="71" t="s">
        <v>44</v>
      </c>
      <c r="B28" s="71"/>
      <c r="C28" s="71"/>
      <c r="D28" s="14"/>
      <c r="E28" s="4">
        <f>E26+E27</f>
        <v>25467548</v>
      </c>
      <c r="F28" s="4">
        <f>F26+F27</f>
        <v>27923615</v>
      </c>
      <c r="I28" s="32"/>
    </row>
    <row r="29" spans="1:9" x14ac:dyDescent="0.25">
      <c r="A29" s="69" t="s">
        <v>45</v>
      </c>
      <c r="B29" s="69"/>
      <c r="C29" s="69"/>
      <c r="D29" s="14" t="s">
        <v>46</v>
      </c>
      <c r="E29" s="3">
        <v>1444</v>
      </c>
      <c r="F29" s="33">
        <v>1584</v>
      </c>
      <c r="I29" s="32"/>
    </row>
    <row r="31" spans="1:9" x14ac:dyDescent="0.25">
      <c r="E31" s="32"/>
    </row>
    <row r="33" spans="1:4" ht="26.25" customHeight="1" x14ac:dyDescent="0.25">
      <c r="A33" s="68" t="s">
        <v>101</v>
      </c>
      <c r="B33" s="68"/>
      <c r="C33" s="19" t="s">
        <v>80</v>
      </c>
      <c r="D33" s="20" t="s">
        <v>82</v>
      </c>
    </row>
    <row r="34" spans="1:4" x14ac:dyDescent="0.25">
      <c r="A34" s="21"/>
      <c r="B34" s="21"/>
      <c r="C34" s="19" t="s">
        <v>81</v>
      </c>
      <c r="D34" s="20"/>
    </row>
    <row r="35" spans="1:4" x14ac:dyDescent="0.25">
      <c r="A35" s="24"/>
      <c r="B35" s="21"/>
      <c r="C35" s="25"/>
      <c r="D35" s="20"/>
    </row>
    <row r="36" spans="1:4" x14ac:dyDescent="0.25">
      <c r="A36" s="22" t="s">
        <v>102</v>
      </c>
      <c r="B36" s="22"/>
      <c r="C36" s="19" t="s">
        <v>80</v>
      </c>
      <c r="D36" s="20" t="s">
        <v>103</v>
      </c>
    </row>
    <row r="37" spans="1:4" x14ac:dyDescent="0.25">
      <c r="A37" s="22"/>
      <c r="B37" s="22"/>
      <c r="C37" s="19" t="s">
        <v>81</v>
      </c>
      <c r="D37" s="20"/>
    </row>
    <row r="38" spans="1:4" x14ac:dyDescent="0.25">
      <c r="A38" s="22"/>
      <c r="B38" s="22"/>
      <c r="C38" s="22"/>
      <c r="D38" s="20"/>
    </row>
    <row r="39" spans="1:4" x14ac:dyDescent="0.25">
      <c r="A39" s="24" t="s">
        <v>83</v>
      </c>
      <c r="B39" s="21"/>
      <c r="C39" s="26"/>
      <c r="D39" s="13"/>
    </row>
  </sheetData>
  <mergeCells count="26">
    <mergeCell ref="A3:F3"/>
    <mergeCell ref="A4:F4"/>
    <mergeCell ref="A17:C17"/>
    <mergeCell ref="A19:C19"/>
    <mergeCell ref="A21:C21"/>
    <mergeCell ref="A11:C11"/>
    <mergeCell ref="A12:C12"/>
    <mergeCell ref="A13:C13"/>
    <mergeCell ref="A14:C14"/>
    <mergeCell ref="A15:C15"/>
    <mergeCell ref="A16:C16"/>
    <mergeCell ref="A7:C7"/>
    <mergeCell ref="A20:C20"/>
    <mergeCell ref="A18:C18"/>
    <mergeCell ref="A33:B33"/>
    <mergeCell ref="A8:C8"/>
    <mergeCell ref="A9:C9"/>
    <mergeCell ref="A10:C10"/>
    <mergeCell ref="A27:C27"/>
    <mergeCell ref="A28:C28"/>
    <mergeCell ref="A25:C25"/>
    <mergeCell ref="A26:C26"/>
    <mergeCell ref="A24:C24"/>
    <mergeCell ref="A29:C29"/>
    <mergeCell ref="A22:C22"/>
    <mergeCell ref="A23:C23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opLeftCell="A28" zoomScale="85" zoomScaleNormal="85" workbookViewId="0">
      <selection activeCell="A13" sqref="A13"/>
    </sheetView>
  </sheetViews>
  <sheetFormatPr defaultRowHeight="15" x14ac:dyDescent="0.25"/>
  <cols>
    <col min="1" max="1" width="71.140625" style="10" customWidth="1"/>
    <col min="2" max="2" width="12.5703125" style="10" bestFit="1" customWidth="1"/>
    <col min="3" max="4" width="21.42578125" style="10" customWidth="1"/>
    <col min="5" max="6" width="9.140625" style="10"/>
    <col min="7" max="7" width="10.85546875" style="10" bestFit="1" customWidth="1"/>
    <col min="8" max="16384" width="9.140625" style="10"/>
  </cols>
  <sheetData>
    <row r="2" spans="1:7" x14ac:dyDescent="0.25">
      <c r="A2" s="82" t="s">
        <v>95</v>
      </c>
      <c r="B2" s="82"/>
      <c r="C2" s="82"/>
      <c r="D2" s="82"/>
    </row>
    <row r="3" spans="1:7" x14ac:dyDescent="0.25">
      <c r="A3" s="83" t="s">
        <v>121</v>
      </c>
      <c r="B3" s="83"/>
      <c r="C3" s="83"/>
      <c r="D3" s="83"/>
    </row>
    <row r="4" spans="1:7" x14ac:dyDescent="0.25">
      <c r="A4" s="34"/>
      <c r="B4" s="34"/>
      <c r="C4" s="34"/>
      <c r="D4" s="34"/>
    </row>
    <row r="5" spans="1:7" x14ac:dyDescent="0.25">
      <c r="A5" s="31"/>
      <c r="B5" s="35"/>
      <c r="C5" s="35"/>
      <c r="D5" s="6" t="s">
        <v>31</v>
      </c>
    </row>
    <row r="6" spans="1:7" ht="51" x14ac:dyDescent="0.25">
      <c r="A6" s="36" t="s">
        <v>84</v>
      </c>
      <c r="B6" s="36" t="s">
        <v>85</v>
      </c>
      <c r="C6" s="37" t="s">
        <v>124</v>
      </c>
      <c r="D6" s="37" t="s">
        <v>125</v>
      </c>
    </row>
    <row r="7" spans="1:7" x14ac:dyDescent="0.25">
      <c r="A7" s="36">
        <v>1</v>
      </c>
      <c r="B7" s="36">
        <v>2</v>
      </c>
      <c r="C7" s="37">
        <v>3</v>
      </c>
      <c r="D7" s="37">
        <v>4</v>
      </c>
    </row>
    <row r="8" spans="1:7" x14ac:dyDescent="0.25">
      <c r="A8" s="15" t="s">
        <v>47</v>
      </c>
      <c r="B8" s="38"/>
      <c r="C8" s="15"/>
      <c r="D8" s="15" t="s">
        <v>48</v>
      </c>
    </row>
    <row r="9" spans="1:7" x14ac:dyDescent="0.25">
      <c r="A9" s="8" t="s">
        <v>49</v>
      </c>
      <c r="B9" s="8"/>
      <c r="C9" s="3">
        <f>[3]TDSheet!$V$12+[3]TDSheet!$V$93</f>
        <v>71132560</v>
      </c>
      <c r="D9" s="3">
        <v>63886377</v>
      </c>
      <c r="G9" s="16"/>
    </row>
    <row r="10" spans="1:7" x14ac:dyDescent="0.25">
      <c r="A10" s="8" t="s">
        <v>50</v>
      </c>
      <c r="B10" s="8"/>
      <c r="C10" s="3">
        <f>[3]TDSheet!$V$22</f>
        <v>-41678713</v>
      </c>
      <c r="D10" s="3">
        <v>-41834504</v>
      </c>
      <c r="G10" s="16"/>
    </row>
    <row r="11" spans="1:7" x14ac:dyDescent="0.25">
      <c r="A11" s="8" t="s">
        <v>51</v>
      </c>
      <c r="B11" s="8"/>
      <c r="C11" s="3">
        <f>[3]TDSheet!$V$28</f>
        <v>42113</v>
      </c>
      <c r="D11" s="3">
        <v>19924</v>
      </c>
      <c r="G11" s="16"/>
    </row>
    <row r="12" spans="1:7" x14ac:dyDescent="0.25">
      <c r="A12" s="8" t="s">
        <v>52</v>
      </c>
      <c r="B12" s="8"/>
      <c r="C12" s="3">
        <f>[3]TDSheet!$V$34</f>
        <v>-293811</v>
      </c>
      <c r="D12" s="3">
        <v>-432593</v>
      </c>
      <c r="G12" s="16"/>
    </row>
    <row r="13" spans="1:7" x14ac:dyDescent="0.25">
      <c r="A13" s="8" t="s">
        <v>53</v>
      </c>
      <c r="B13" s="8"/>
      <c r="C13" s="3">
        <f>[3]TDSheet!$V$38+[3]TDSheet!$V$55</f>
        <v>203402</v>
      </c>
      <c r="D13" s="3">
        <v>-444466</v>
      </c>
      <c r="G13" s="16"/>
    </row>
    <row r="14" spans="1:7" x14ac:dyDescent="0.25">
      <c r="A14" s="8" t="s">
        <v>54</v>
      </c>
      <c r="B14" s="8"/>
      <c r="C14" s="3">
        <f>[3]TDSheet!$V$42</f>
        <v>-1963087</v>
      </c>
      <c r="D14" s="3">
        <v>-1964736</v>
      </c>
      <c r="G14" s="16"/>
    </row>
    <row r="15" spans="1:7" x14ac:dyDescent="0.25">
      <c r="A15" s="8" t="s">
        <v>55</v>
      </c>
      <c r="B15" s="8"/>
      <c r="C15" s="3">
        <f>[3]TDSheet!$V$48-[3]TDSheet!$V$55</f>
        <v>-1554489</v>
      </c>
      <c r="D15" s="3">
        <v>-1647730</v>
      </c>
      <c r="G15" s="16"/>
    </row>
    <row r="16" spans="1:7" x14ac:dyDescent="0.25">
      <c r="A16" s="15"/>
      <c r="B16" s="15"/>
      <c r="C16" s="39">
        <f>SUM(C9:C15)</f>
        <v>25887975</v>
      </c>
      <c r="D16" s="39">
        <f>SUM(D9:D15)</f>
        <v>17582272</v>
      </c>
      <c r="G16" s="16"/>
    </row>
    <row r="17" spans="1:7" x14ac:dyDescent="0.25">
      <c r="A17" s="15" t="s">
        <v>56</v>
      </c>
      <c r="B17" s="15"/>
      <c r="C17" s="40"/>
      <c r="D17" s="3"/>
      <c r="G17" s="16"/>
    </row>
    <row r="18" spans="1:7" x14ac:dyDescent="0.25">
      <c r="A18" s="8" t="s">
        <v>3</v>
      </c>
      <c r="B18" s="8"/>
      <c r="C18" s="3">
        <f>[3]TDSheet!$V$58</f>
        <v>635386</v>
      </c>
      <c r="D18" s="3">
        <v>13268975</v>
      </c>
      <c r="G18" s="16"/>
    </row>
    <row r="19" spans="1:7" ht="25.5" x14ac:dyDescent="0.25">
      <c r="A19" s="8" t="s">
        <v>57</v>
      </c>
      <c r="B19" s="8"/>
      <c r="C19" s="3">
        <f>[3]TDSheet!$V$65</f>
        <v>1367690</v>
      </c>
      <c r="D19" s="3">
        <v>968</v>
      </c>
      <c r="G19" s="16"/>
    </row>
    <row r="20" spans="1:7" ht="25.5" x14ac:dyDescent="0.25">
      <c r="A20" s="8" t="s">
        <v>5</v>
      </c>
      <c r="B20" s="8"/>
      <c r="C20" s="3">
        <f>[3]TDSheet!$V$68+[3]TDSheet!$V$102</f>
        <v>32748407</v>
      </c>
      <c r="D20" s="3">
        <v>10959675</v>
      </c>
      <c r="G20" s="16"/>
    </row>
    <row r="21" spans="1:7" x14ac:dyDescent="0.25">
      <c r="A21" s="8" t="s">
        <v>8</v>
      </c>
      <c r="B21" s="8"/>
      <c r="C21" s="3">
        <f>[3]TDSheet!$V$75+[3]TDSheet!$V$101</f>
        <v>-675299</v>
      </c>
      <c r="D21" s="3">
        <v>-8779389</v>
      </c>
      <c r="G21" s="16"/>
    </row>
    <row r="22" spans="1:7" x14ac:dyDescent="0.25">
      <c r="A22" s="8" t="s">
        <v>9</v>
      </c>
      <c r="B22" s="8"/>
      <c r="C22" s="3">
        <f>[3]TDSheet!$V$84</f>
        <v>-14585</v>
      </c>
      <c r="D22" s="3">
        <v>-14660</v>
      </c>
      <c r="G22" s="16"/>
    </row>
    <row r="23" spans="1:7" x14ac:dyDescent="0.25">
      <c r="A23" s="8" t="s">
        <v>58</v>
      </c>
      <c r="B23" s="8"/>
      <c r="C23" s="3">
        <f>[3]TDSheet!$V$73</f>
        <v>10839005</v>
      </c>
      <c r="D23" s="3">
        <v>12525662</v>
      </c>
      <c r="G23" s="16"/>
    </row>
    <row r="24" spans="1:7" x14ac:dyDescent="0.25">
      <c r="A24" s="8" t="s">
        <v>12</v>
      </c>
      <c r="B24" s="8"/>
      <c r="C24" s="3">
        <f>[3]TDSheet!$V$90-[3]TDSheet!$V$102+[3]TDSheet!$V$115+[3]TDSheet!$V$121-[3]TDSheet!$V$93+1</f>
        <v>927540</v>
      </c>
      <c r="D24" s="3">
        <v>-845209</v>
      </c>
      <c r="G24" s="16"/>
    </row>
    <row r="25" spans="1:7" x14ac:dyDescent="0.25">
      <c r="A25" s="15" t="s">
        <v>59</v>
      </c>
      <c r="B25" s="15"/>
      <c r="C25" s="3"/>
      <c r="D25" s="3"/>
      <c r="G25" s="16"/>
    </row>
    <row r="26" spans="1:7" x14ac:dyDescent="0.25">
      <c r="A26" s="8" t="s">
        <v>60</v>
      </c>
      <c r="B26" s="8"/>
      <c r="C26" s="3">
        <f>[3]TDSheet!$V$104</f>
        <v>-810990</v>
      </c>
      <c r="D26" s="3">
        <v>-1137617</v>
      </c>
      <c r="G26" s="16"/>
    </row>
    <row r="27" spans="1:7" x14ac:dyDescent="0.25">
      <c r="A27" s="8" t="s">
        <v>61</v>
      </c>
      <c r="B27" s="8"/>
      <c r="C27" s="3">
        <f>[3]TDSheet!$V$110</f>
        <v>1084606</v>
      </c>
      <c r="D27" s="3">
        <v>1596173</v>
      </c>
      <c r="G27" s="16"/>
    </row>
    <row r="28" spans="1:7" x14ac:dyDescent="0.25">
      <c r="A28" s="8" t="s">
        <v>19</v>
      </c>
      <c r="B28" s="8"/>
      <c r="C28" s="3">
        <f>[3]TDSheet!$V$114+[3]TDSheet!$V$116+[3]TDSheet!$V$117+[3]TDSheet!$V$118</f>
        <v>-2393</v>
      </c>
      <c r="D28" s="3">
        <v>-74636</v>
      </c>
      <c r="G28" s="16"/>
    </row>
    <row r="29" spans="1:7" ht="25.5" x14ac:dyDescent="0.25">
      <c r="A29" s="15" t="s">
        <v>62</v>
      </c>
      <c r="B29" s="15"/>
      <c r="C29" s="41">
        <f>SUM(C16:C28)</f>
        <v>71987342</v>
      </c>
      <c r="D29" s="41">
        <f>SUM(D16:D28)</f>
        <v>45082214</v>
      </c>
      <c r="G29" s="16"/>
    </row>
    <row r="30" spans="1:7" x14ac:dyDescent="0.25">
      <c r="A30" s="8" t="s">
        <v>63</v>
      </c>
      <c r="B30" s="8"/>
      <c r="C30" s="3">
        <f>[3]TDSheet!$V$123</f>
        <v>-4782239</v>
      </c>
      <c r="D30" s="3">
        <v>-90862</v>
      </c>
      <c r="G30" s="16"/>
    </row>
    <row r="31" spans="1:7" x14ac:dyDescent="0.25">
      <c r="A31" s="15" t="s">
        <v>64</v>
      </c>
      <c r="B31" s="15"/>
      <c r="C31" s="41">
        <f>C29+C30</f>
        <v>67205103</v>
      </c>
      <c r="D31" s="41">
        <f>D29+D30</f>
        <v>44991352</v>
      </c>
      <c r="G31" s="16"/>
    </row>
    <row r="32" spans="1:7" ht="25.5" customHeight="1" x14ac:dyDescent="0.25">
      <c r="A32" s="15" t="s">
        <v>65</v>
      </c>
      <c r="B32" s="15"/>
      <c r="C32" s="5"/>
      <c r="D32" s="3"/>
      <c r="G32" s="16"/>
    </row>
    <row r="33" spans="1:7" ht="25.5" x14ac:dyDescent="0.25">
      <c r="A33" s="8" t="s">
        <v>66</v>
      </c>
      <c r="B33" s="38"/>
      <c r="C33" s="3">
        <f>[3]TDSheet!$V$128</f>
        <v>-100588954</v>
      </c>
      <c r="D33" s="3">
        <v>-262511416</v>
      </c>
      <c r="G33" s="16"/>
    </row>
    <row r="34" spans="1:7" ht="25.5" x14ac:dyDescent="0.25">
      <c r="A34" s="8" t="s">
        <v>67</v>
      </c>
      <c r="B34" s="38"/>
      <c r="C34" s="3">
        <f>[3]TDSheet!$V$129</f>
        <v>43462098</v>
      </c>
      <c r="D34" s="3">
        <v>357751019</v>
      </c>
      <c r="G34" s="16"/>
    </row>
    <row r="35" spans="1:7" x14ac:dyDescent="0.25">
      <c r="A35" s="8" t="s">
        <v>118</v>
      </c>
      <c r="B35" s="38"/>
      <c r="C35" s="3">
        <f>[3]TDSheet!$V$134+[3]TDSheet!$V$131</f>
        <v>-438025</v>
      </c>
      <c r="D35" s="3">
        <v>-176226</v>
      </c>
      <c r="G35" s="16"/>
    </row>
    <row r="36" spans="1:7" x14ac:dyDescent="0.25">
      <c r="A36" s="8" t="s">
        <v>68</v>
      </c>
      <c r="B36" s="38"/>
      <c r="C36" s="3"/>
      <c r="D36" s="3"/>
      <c r="G36" s="16"/>
    </row>
    <row r="37" spans="1:7" ht="24.75" customHeight="1" x14ac:dyDescent="0.25">
      <c r="A37" s="15" t="s">
        <v>69</v>
      </c>
      <c r="B37" s="38"/>
      <c r="C37" s="41">
        <f>SUM(C33:C36)</f>
        <v>-57564881</v>
      </c>
      <c r="D37" s="41">
        <f>SUM(D33:D36)</f>
        <v>95063377</v>
      </c>
      <c r="G37" s="16"/>
    </row>
    <row r="38" spans="1:7" x14ac:dyDescent="0.25">
      <c r="A38" s="8"/>
      <c r="B38" s="38"/>
      <c r="C38" s="3"/>
      <c r="D38" s="3"/>
      <c r="G38" s="16"/>
    </row>
    <row r="39" spans="1:7" x14ac:dyDescent="0.25">
      <c r="A39" s="15" t="s">
        <v>70</v>
      </c>
      <c r="B39" s="38"/>
      <c r="C39" s="3"/>
      <c r="D39" s="3"/>
      <c r="G39" s="16"/>
    </row>
    <row r="40" spans="1:7" x14ac:dyDescent="0.25">
      <c r="A40" s="8" t="s">
        <v>71</v>
      </c>
      <c r="B40" s="38"/>
      <c r="C40" s="3">
        <f>[3]TDSheet!$V$142</f>
        <v>39339</v>
      </c>
      <c r="D40" s="3"/>
      <c r="G40" s="16"/>
    </row>
    <row r="41" spans="1:7" x14ac:dyDescent="0.25">
      <c r="A41" s="8" t="s">
        <v>127</v>
      </c>
      <c r="B41" s="38"/>
      <c r="C41" s="3">
        <f>[3]TDSheet!$V$152</f>
        <v>-1459</v>
      </c>
      <c r="D41" s="3"/>
      <c r="G41" s="16"/>
    </row>
    <row r="42" spans="1:7" x14ac:dyDescent="0.25">
      <c r="A42" s="8" t="s">
        <v>72</v>
      </c>
      <c r="B42" s="38"/>
      <c r="C42" s="3"/>
      <c r="D42" s="3">
        <v>2379890</v>
      </c>
      <c r="G42" s="16"/>
    </row>
    <row r="43" spans="1:7" x14ac:dyDescent="0.25">
      <c r="A43" s="8" t="s">
        <v>73</v>
      </c>
      <c r="B43" s="38"/>
      <c r="C43" s="3">
        <f>[3]TDSheet!$V$159</f>
        <v>-26584469</v>
      </c>
      <c r="D43" s="3">
        <v>-3622294</v>
      </c>
      <c r="G43" s="16"/>
    </row>
    <row r="44" spans="1:7" x14ac:dyDescent="0.25">
      <c r="A44" s="15" t="s">
        <v>74</v>
      </c>
      <c r="B44" s="38"/>
      <c r="C44" s="41">
        <f>SUM(C40:C43)</f>
        <v>-26546589</v>
      </c>
      <c r="D44" s="41">
        <f>SUM(D40:D43)</f>
        <v>-1242404</v>
      </c>
      <c r="G44" s="16"/>
    </row>
    <row r="45" spans="1:7" x14ac:dyDescent="0.25">
      <c r="A45" s="15"/>
      <c r="B45" s="38"/>
      <c r="C45" s="3"/>
      <c r="D45" s="5"/>
      <c r="G45" s="16"/>
    </row>
    <row r="46" spans="1:7" x14ac:dyDescent="0.25">
      <c r="A46" s="15" t="s">
        <v>75</v>
      </c>
      <c r="B46" s="38"/>
      <c r="C46" s="41">
        <f>C31+C37+C44</f>
        <v>-16906367</v>
      </c>
      <c r="D46" s="41">
        <f>D31+D37+D44</f>
        <v>138812325</v>
      </c>
      <c r="G46" s="16"/>
    </row>
    <row r="47" spans="1:7" ht="25.5" x14ac:dyDescent="0.25">
      <c r="A47" s="8" t="s">
        <v>76</v>
      </c>
      <c r="B47" s="38"/>
      <c r="C47" s="3">
        <f>[3]TDSheet!$V$163</f>
        <v>14405</v>
      </c>
      <c r="D47" s="3">
        <v>-42371</v>
      </c>
      <c r="G47" s="16"/>
    </row>
    <row r="48" spans="1:7" ht="25.5" x14ac:dyDescent="0.25">
      <c r="A48" s="8" t="s">
        <v>77</v>
      </c>
      <c r="B48" s="38"/>
      <c r="C48" s="3">
        <f>[3]TDSheet!$V$167</f>
        <v>81766</v>
      </c>
      <c r="D48" s="3">
        <v>-7635</v>
      </c>
      <c r="G48" s="16"/>
    </row>
    <row r="49" spans="1:7" x14ac:dyDescent="0.25">
      <c r="A49" s="8" t="s">
        <v>78</v>
      </c>
      <c r="B49" s="38"/>
      <c r="C49" s="3">
        <f>[3]TDSheet!$V$168</f>
        <v>245237171</v>
      </c>
      <c r="D49" s="3">
        <v>100684841</v>
      </c>
      <c r="G49" s="16"/>
    </row>
    <row r="50" spans="1:7" x14ac:dyDescent="0.25">
      <c r="A50" s="15" t="s">
        <v>79</v>
      </c>
      <c r="B50" s="38"/>
      <c r="C50" s="41">
        <f>SUM(C46:C49)</f>
        <v>228426975</v>
      </c>
      <c r="D50" s="41">
        <f>SUM(D46:D49)</f>
        <v>239447160</v>
      </c>
      <c r="G50" s="16"/>
    </row>
    <row r="51" spans="1:7" x14ac:dyDescent="0.25">
      <c r="C51" s="18"/>
      <c r="D51" s="18"/>
    </row>
    <row r="52" spans="1:7" x14ac:dyDescent="0.25">
      <c r="C52" s="32"/>
      <c r="D52" s="32"/>
    </row>
    <row r="54" spans="1:7" x14ac:dyDescent="0.25">
      <c r="A54" s="22" t="s">
        <v>101</v>
      </c>
      <c r="B54" s="22"/>
      <c r="C54" s="19" t="s">
        <v>80</v>
      </c>
      <c r="D54" s="20" t="s">
        <v>82</v>
      </c>
    </row>
    <row r="55" spans="1:7" x14ac:dyDescent="0.25">
      <c r="A55" s="21"/>
      <c r="B55" s="21"/>
      <c r="C55" s="19" t="s">
        <v>81</v>
      </c>
      <c r="D55" s="20"/>
    </row>
    <row r="56" spans="1:7" x14ac:dyDescent="0.25">
      <c r="A56" s="22"/>
      <c r="B56" s="22"/>
      <c r="C56" s="22"/>
      <c r="D56" s="20"/>
    </row>
    <row r="57" spans="1:7" x14ac:dyDescent="0.25">
      <c r="A57" s="22" t="s">
        <v>102</v>
      </c>
      <c r="B57" s="22"/>
      <c r="C57" s="19" t="s">
        <v>80</v>
      </c>
      <c r="D57" s="20" t="s">
        <v>103</v>
      </c>
    </row>
    <row r="58" spans="1:7" x14ac:dyDescent="0.25">
      <c r="A58" s="21"/>
      <c r="B58" s="21"/>
      <c r="C58" s="19" t="s">
        <v>81</v>
      </c>
      <c r="D58" s="20"/>
    </row>
    <row r="59" spans="1:7" x14ac:dyDescent="0.25">
      <c r="A59" s="24"/>
      <c r="B59" s="21"/>
      <c r="C59" s="25"/>
      <c r="D59" s="20"/>
    </row>
    <row r="60" spans="1:7" x14ac:dyDescent="0.25">
      <c r="A60" s="24" t="s">
        <v>83</v>
      </c>
      <c r="B60" s="21"/>
      <c r="C60" s="26"/>
      <c r="D60" s="13"/>
    </row>
  </sheetData>
  <mergeCells count="2">
    <mergeCell ref="A2:D2"/>
    <mergeCell ref="A3:D3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tabSelected="1" zoomScaleNormal="100" workbookViewId="0">
      <selection activeCell="I13" sqref="I13"/>
    </sheetView>
  </sheetViews>
  <sheetFormatPr defaultRowHeight="15" x14ac:dyDescent="0.25"/>
  <cols>
    <col min="1" max="1" width="59.85546875" style="10" customWidth="1"/>
    <col min="2" max="2" width="11" style="10" bestFit="1" customWidth="1"/>
    <col min="3" max="3" width="12" style="10" bestFit="1" customWidth="1"/>
    <col min="4" max="4" width="9.140625" style="10"/>
    <col min="5" max="5" width="15.85546875" style="10" bestFit="1" customWidth="1"/>
    <col min="6" max="7" width="11" style="10" bestFit="1" customWidth="1"/>
    <col min="8" max="8" width="11.85546875" style="10" bestFit="1" customWidth="1"/>
    <col min="9" max="9" width="12" style="10" bestFit="1" customWidth="1"/>
    <col min="10" max="16384" width="9.140625" style="10"/>
  </cols>
  <sheetData>
    <row r="2" spans="1:9" x14ac:dyDescent="0.25">
      <c r="A2" s="82" t="s">
        <v>96</v>
      </c>
      <c r="B2" s="82"/>
      <c r="C2" s="82"/>
      <c r="D2" s="82"/>
      <c r="E2" s="82"/>
      <c r="F2" s="82"/>
      <c r="G2" s="82"/>
      <c r="H2" s="82"/>
      <c r="I2" s="82"/>
    </row>
    <row r="3" spans="1:9" x14ac:dyDescent="0.25">
      <c r="A3" s="83" t="s">
        <v>121</v>
      </c>
      <c r="B3" s="83"/>
      <c r="C3" s="83"/>
      <c r="D3" s="83"/>
      <c r="E3" s="83"/>
      <c r="F3" s="83"/>
      <c r="G3" s="83"/>
      <c r="H3" s="83"/>
      <c r="I3" s="83"/>
    </row>
    <row r="4" spans="1:9" x14ac:dyDescent="0.25">
      <c r="A4" s="83"/>
      <c r="B4" s="83"/>
      <c r="C4" s="83"/>
      <c r="D4" s="83"/>
      <c r="E4" s="83"/>
      <c r="F4" s="83"/>
      <c r="G4" s="83"/>
      <c r="H4" s="83"/>
      <c r="I4" s="83"/>
    </row>
    <row r="5" spans="1:9" x14ac:dyDescent="0.25">
      <c r="A5" s="42"/>
      <c r="B5" s="43"/>
      <c r="C5" s="43"/>
      <c r="D5" s="43"/>
      <c r="E5" s="43"/>
      <c r="F5" s="43"/>
      <c r="G5" s="42"/>
      <c r="H5" s="42"/>
      <c r="I5" s="44" t="s">
        <v>31</v>
      </c>
    </row>
    <row r="6" spans="1:9" ht="114.75" customHeight="1" x14ac:dyDescent="0.25">
      <c r="A6" s="36" t="s">
        <v>84</v>
      </c>
      <c r="B6" s="45" t="s">
        <v>85</v>
      </c>
      <c r="C6" s="36" t="s">
        <v>22</v>
      </c>
      <c r="D6" s="36" t="s">
        <v>23</v>
      </c>
      <c r="E6" s="36" t="s">
        <v>86</v>
      </c>
      <c r="F6" s="36" t="s">
        <v>90</v>
      </c>
      <c r="G6" s="36" t="s">
        <v>26</v>
      </c>
      <c r="H6" s="46" t="s">
        <v>91</v>
      </c>
      <c r="I6" s="46" t="s">
        <v>92</v>
      </c>
    </row>
    <row r="7" spans="1:9" x14ac:dyDescent="0.25">
      <c r="A7" s="46">
        <v>1</v>
      </c>
      <c r="B7" s="47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</row>
    <row r="8" spans="1:9" x14ac:dyDescent="0.25">
      <c r="A8" s="48" t="s">
        <v>115</v>
      </c>
      <c r="B8" s="49"/>
      <c r="C8" s="1">
        <v>193432016</v>
      </c>
      <c r="D8" s="1">
        <v>12661</v>
      </c>
      <c r="E8" s="5">
        <v>-2597522</v>
      </c>
      <c r="F8" s="1">
        <v>3389392</v>
      </c>
      <c r="G8" s="1">
        <v>2734447</v>
      </c>
      <c r="H8" s="5">
        <v>22833838</v>
      </c>
      <c r="I8" s="1">
        <v>219804832</v>
      </c>
    </row>
    <row r="9" spans="1:9" x14ac:dyDescent="0.25">
      <c r="A9" s="48" t="s">
        <v>87</v>
      </c>
      <c r="B9" s="49"/>
      <c r="C9" s="1"/>
      <c r="D9" s="1"/>
      <c r="E9" s="1"/>
      <c r="F9" s="1"/>
      <c r="G9" s="1"/>
      <c r="H9" s="1"/>
      <c r="I9" s="1">
        <f t="shared" ref="I9:I14" si="0">SUM(C9:H9)</f>
        <v>0</v>
      </c>
    </row>
    <row r="10" spans="1:9" x14ac:dyDescent="0.25">
      <c r="A10" s="50" t="s">
        <v>97</v>
      </c>
      <c r="B10" s="51"/>
      <c r="C10" s="1"/>
      <c r="D10" s="1"/>
      <c r="E10" s="1"/>
      <c r="F10" s="1"/>
      <c r="G10" s="1"/>
      <c r="H10" s="52">
        <v>27923615</v>
      </c>
      <c r="I10" s="1">
        <f t="shared" si="0"/>
        <v>27923615</v>
      </c>
    </row>
    <row r="11" spans="1:9" x14ac:dyDescent="0.25">
      <c r="A11" s="53" t="s">
        <v>98</v>
      </c>
      <c r="B11" s="51"/>
      <c r="C11" s="1"/>
      <c r="D11" s="1"/>
      <c r="E11" s="1"/>
      <c r="F11" s="1"/>
      <c r="G11" s="1"/>
      <c r="H11" s="54">
        <v>27923615</v>
      </c>
      <c r="I11" s="1">
        <f t="shared" si="0"/>
        <v>27923615</v>
      </c>
    </row>
    <row r="12" spans="1:9" x14ac:dyDescent="0.25">
      <c r="A12" s="55" t="s">
        <v>88</v>
      </c>
      <c r="B12" s="51" t="s">
        <v>99</v>
      </c>
      <c r="C12" s="1"/>
      <c r="D12" s="1"/>
      <c r="E12" s="1"/>
      <c r="F12" s="1"/>
      <c r="G12" s="1"/>
      <c r="H12" s="3">
        <v>-3622293</v>
      </c>
      <c r="I12" s="1">
        <f>SUM(C12:H12)</f>
        <v>-3622293</v>
      </c>
    </row>
    <row r="13" spans="1:9" x14ac:dyDescent="0.25">
      <c r="A13" s="56" t="s">
        <v>89</v>
      </c>
      <c r="B13" s="51"/>
      <c r="C13" s="52"/>
      <c r="D13" s="1"/>
      <c r="E13" s="1"/>
      <c r="F13" s="3"/>
      <c r="G13" s="1"/>
      <c r="H13" s="3"/>
      <c r="I13" s="1">
        <f t="shared" si="0"/>
        <v>0</v>
      </c>
    </row>
    <row r="14" spans="1:9" ht="39" x14ac:dyDescent="0.25">
      <c r="A14" s="56" t="s">
        <v>128</v>
      </c>
      <c r="B14" s="51"/>
      <c r="C14" s="52"/>
      <c r="D14" s="1"/>
      <c r="E14" s="1"/>
      <c r="F14" s="3">
        <v>-4383445</v>
      </c>
      <c r="G14" s="1"/>
      <c r="H14" s="3"/>
      <c r="I14" s="1">
        <f t="shared" si="0"/>
        <v>-4383445</v>
      </c>
    </row>
    <row r="15" spans="1:9" x14ac:dyDescent="0.25">
      <c r="A15" s="48" t="s">
        <v>126</v>
      </c>
      <c r="B15" s="51"/>
      <c r="C15" s="57">
        <f>SUM(C8:C13)</f>
        <v>193432016</v>
      </c>
      <c r="D15" s="57">
        <f>SUM(D8:D13)</f>
        <v>12661</v>
      </c>
      <c r="E15" s="58">
        <f>SUM(E8:E13)</f>
        <v>-2597522</v>
      </c>
      <c r="F15" s="57">
        <f>SUM(F8,F12,F13,F14)</f>
        <v>-994053</v>
      </c>
      <c r="G15" s="57">
        <f>SUM(G8:G13)</f>
        <v>2734447</v>
      </c>
      <c r="H15" s="57">
        <f>SUM(H8,H11,H12,H13,H14)</f>
        <v>47135160</v>
      </c>
      <c r="I15" s="57">
        <f>SUM(I8,I11,I12,I13,I14)</f>
        <v>239722709</v>
      </c>
    </row>
    <row r="16" spans="1:9" x14ac:dyDescent="0.25">
      <c r="A16" s="48"/>
      <c r="B16" s="51"/>
      <c r="C16" s="57"/>
      <c r="D16" s="57"/>
      <c r="E16" s="57"/>
      <c r="F16" s="57"/>
      <c r="G16" s="57"/>
      <c r="H16" s="57"/>
      <c r="I16" s="1"/>
    </row>
    <row r="17" spans="1:9" x14ac:dyDescent="0.25">
      <c r="A17" s="48" t="s">
        <v>116</v>
      </c>
      <c r="B17" s="51"/>
      <c r="C17" s="57">
        <v>193432016</v>
      </c>
      <c r="D17" s="57">
        <v>12661</v>
      </c>
      <c r="E17" s="5">
        <v>-2597522</v>
      </c>
      <c r="F17" s="1">
        <v>3389392</v>
      </c>
      <c r="G17" s="57">
        <v>2734447</v>
      </c>
      <c r="H17" s="59">
        <v>46205967</v>
      </c>
      <c r="I17" s="1">
        <f t="shared" ref="I17:I22" si="1">SUM(C17:H17)</f>
        <v>243176961</v>
      </c>
    </row>
    <row r="18" spans="1:9" x14ac:dyDescent="0.25">
      <c r="A18" s="48" t="s">
        <v>87</v>
      </c>
      <c r="B18" s="51"/>
      <c r="C18" s="57"/>
      <c r="D18" s="57"/>
      <c r="E18" s="1"/>
      <c r="F18" s="1"/>
      <c r="G18" s="57"/>
      <c r="H18" s="60"/>
      <c r="I18" s="1">
        <f t="shared" si="1"/>
        <v>0</v>
      </c>
    </row>
    <row r="19" spans="1:9" x14ac:dyDescent="0.25">
      <c r="A19" s="50" t="s">
        <v>97</v>
      </c>
      <c r="B19" s="51"/>
      <c r="C19" s="1"/>
      <c r="D19" s="1"/>
      <c r="E19" s="1"/>
      <c r="F19" s="1"/>
      <c r="G19" s="1"/>
      <c r="H19" s="60">
        <v>25467548</v>
      </c>
      <c r="I19" s="1">
        <f t="shared" si="1"/>
        <v>25467548</v>
      </c>
    </row>
    <row r="20" spans="1:9" x14ac:dyDescent="0.25">
      <c r="A20" s="53" t="s">
        <v>98</v>
      </c>
      <c r="B20" s="51"/>
      <c r="C20" s="57">
        <f t="shared" ref="C20:H20" si="2">SUM(C18:C19)</f>
        <v>0</v>
      </c>
      <c r="D20" s="57">
        <f t="shared" si="2"/>
        <v>0</v>
      </c>
      <c r="E20" s="57">
        <f t="shared" si="2"/>
        <v>0</v>
      </c>
      <c r="F20" s="57">
        <f t="shared" si="2"/>
        <v>0</v>
      </c>
      <c r="G20" s="57">
        <f t="shared" si="2"/>
        <v>0</v>
      </c>
      <c r="H20" s="57">
        <f t="shared" si="2"/>
        <v>25467548</v>
      </c>
      <c r="I20" s="1">
        <f t="shared" si="1"/>
        <v>25467548</v>
      </c>
    </row>
    <row r="21" spans="1:9" x14ac:dyDescent="0.25">
      <c r="A21" s="50" t="s">
        <v>88</v>
      </c>
      <c r="B21" s="51" t="s">
        <v>99</v>
      </c>
      <c r="C21" s="52"/>
      <c r="D21" s="52"/>
      <c r="E21" s="1"/>
      <c r="F21" s="1"/>
      <c r="G21" s="1"/>
      <c r="H21" s="3">
        <v>-31275846</v>
      </c>
      <c r="I21" s="1">
        <f t="shared" si="1"/>
        <v>-31275846</v>
      </c>
    </row>
    <row r="22" spans="1:9" ht="38.25" x14ac:dyDescent="0.25">
      <c r="A22" s="50" t="s">
        <v>128</v>
      </c>
      <c r="B22" s="51"/>
      <c r="C22" s="52"/>
      <c r="D22" s="52"/>
      <c r="E22" s="1"/>
      <c r="F22" s="3"/>
      <c r="G22" s="52"/>
      <c r="H22" s="3">
        <v>-8826419</v>
      </c>
      <c r="I22" s="1">
        <f t="shared" si="1"/>
        <v>-8826419</v>
      </c>
    </row>
    <row r="23" spans="1:9" x14ac:dyDescent="0.25">
      <c r="A23" s="61" t="s">
        <v>122</v>
      </c>
      <c r="B23" s="49"/>
      <c r="C23" s="57">
        <f>SUM(C17,C20,C21)</f>
        <v>193432016</v>
      </c>
      <c r="D23" s="57">
        <f>SUM(D17,D20,D21)</f>
        <v>12661</v>
      </c>
      <c r="E23" s="57">
        <f>SUM(E17,E20,E21)</f>
        <v>-2597522</v>
      </c>
      <c r="F23" s="57">
        <f>SUM(F17,F20,F21)</f>
        <v>3389392</v>
      </c>
      <c r="G23" s="57">
        <f>SUM(G17,G20,G21,G22)</f>
        <v>2734447</v>
      </c>
      <c r="H23" s="57">
        <f>SUM(H17,H20,H21,H22)</f>
        <v>31571250</v>
      </c>
      <c r="I23" s="57">
        <f>SUM(I17,I20,I21,I22)</f>
        <v>228542244</v>
      </c>
    </row>
    <row r="24" spans="1:9" x14ac:dyDescent="0.25">
      <c r="A24" s="62"/>
      <c r="B24" s="63"/>
      <c r="C24" s="64"/>
      <c r="D24" s="64"/>
      <c r="E24" s="64"/>
      <c r="F24" s="64"/>
      <c r="G24" s="64"/>
      <c r="H24" s="64"/>
      <c r="I24" s="64"/>
    </row>
    <row r="25" spans="1:9" x14ac:dyDescent="0.25">
      <c r="A25" s="62"/>
      <c r="B25" s="63"/>
      <c r="C25" s="64"/>
      <c r="D25" s="64"/>
      <c r="E25" s="64"/>
      <c r="F25" s="64"/>
      <c r="G25" s="64"/>
      <c r="H25" s="64"/>
      <c r="I25" s="64"/>
    </row>
    <row r="26" spans="1:9" x14ac:dyDescent="0.25">
      <c r="A26" s="22"/>
      <c r="B26" s="22"/>
      <c r="C26" s="22"/>
      <c r="D26" s="22"/>
      <c r="E26" s="65"/>
      <c r="F26" s="13"/>
      <c r="G26" s="66"/>
      <c r="H26" s="63"/>
      <c r="I26" s="63"/>
    </row>
    <row r="27" spans="1:9" ht="15" customHeight="1" x14ac:dyDescent="0.25">
      <c r="A27" s="23" t="s">
        <v>101</v>
      </c>
      <c r="B27" s="23"/>
      <c r="C27" s="19" t="s">
        <v>80</v>
      </c>
      <c r="D27" s="19"/>
      <c r="E27" s="20" t="s">
        <v>82</v>
      </c>
      <c r="F27" s="13"/>
      <c r="G27" s="13"/>
      <c r="H27" s="63"/>
      <c r="I27" s="63"/>
    </row>
    <row r="28" spans="1:9" x14ac:dyDescent="0.25">
      <c r="A28" s="21"/>
      <c r="B28" s="21"/>
      <c r="C28" s="19" t="s">
        <v>81</v>
      </c>
      <c r="D28" s="19"/>
      <c r="E28" s="13"/>
      <c r="F28" s="13"/>
      <c r="G28" s="13"/>
      <c r="H28" s="64"/>
      <c r="I28" s="64"/>
    </row>
    <row r="29" spans="1:9" x14ac:dyDescent="0.25">
      <c r="A29" s="24"/>
      <c r="B29" s="21"/>
      <c r="C29" s="25"/>
      <c r="D29" s="25"/>
      <c r="E29" s="13"/>
      <c r="F29" s="13"/>
      <c r="G29" s="13"/>
      <c r="H29" s="63"/>
      <c r="I29" s="63"/>
    </row>
    <row r="30" spans="1:9" x14ac:dyDescent="0.25">
      <c r="A30" s="22" t="s">
        <v>102</v>
      </c>
      <c r="B30" s="22"/>
      <c r="C30" s="19" t="s">
        <v>80</v>
      </c>
      <c r="D30" s="20"/>
      <c r="E30" s="20" t="s">
        <v>103</v>
      </c>
      <c r="F30" s="23"/>
      <c r="G30" s="66"/>
      <c r="H30" s="64"/>
      <c r="I30" s="64"/>
    </row>
    <row r="31" spans="1:9" x14ac:dyDescent="0.25">
      <c r="A31" s="22"/>
      <c r="B31" s="22"/>
      <c r="C31" s="19" t="s">
        <v>81</v>
      </c>
      <c r="D31" s="19"/>
      <c r="E31" s="13"/>
      <c r="F31" s="22"/>
      <c r="G31" s="66"/>
      <c r="H31" s="63"/>
      <c r="I31" s="63"/>
    </row>
    <row r="32" spans="1:9" x14ac:dyDescent="0.25">
      <c r="A32" s="22"/>
      <c r="B32" s="22"/>
      <c r="C32" s="22"/>
      <c r="D32" s="22"/>
      <c r="E32" s="13"/>
      <c r="F32" s="22"/>
      <c r="G32" s="66"/>
      <c r="H32" s="63"/>
      <c r="I32" s="63"/>
    </row>
    <row r="33" spans="1:9" x14ac:dyDescent="0.25">
      <c r="A33" s="24" t="s">
        <v>83</v>
      </c>
      <c r="B33" s="21"/>
      <c r="C33" s="26"/>
      <c r="D33" s="26"/>
      <c r="E33" s="13"/>
      <c r="F33" s="13"/>
      <c r="G33" s="13"/>
      <c r="H33" s="63"/>
      <c r="I33" s="63"/>
    </row>
  </sheetData>
  <mergeCells count="3"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Ф2!OLE_LINK1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О. Сарсебаева</dc:creator>
  <cp:lastModifiedBy>Сарсебаева Айгерим</cp:lastModifiedBy>
  <cp:lastPrinted>2023-11-13T09:05:46Z</cp:lastPrinted>
  <dcterms:created xsi:type="dcterms:W3CDTF">2021-12-02T06:30:48Z</dcterms:created>
  <dcterms:modified xsi:type="dcterms:W3CDTF">2023-11-13T09:05:53Z</dcterms:modified>
</cp:coreProperties>
</file>