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05" windowWidth="15480" windowHeight="11250" activeTab="1"/>
  </bookViews>
  <sheets>
    <sheet name="ФП" sheetId="1" r:id="rId1"/>
    <sheet name="СД" sheetId="2" r:id="rId2"/>
    <sheet name="ДДС" sheetId="3" r:id="rId3"/>
    <sheet name="СК" sheetId="4" r:id="rId4"/>
  </sheets>
  <externalReferences>
    <externalReference r:id="rId5"/>
    <externalReference r:id="rId6"/>
    <externalReference r:id="rId7"/>
  </externalReferences>
  <calcPr calcId="125725" refMode="R1C1"/>
</workbook>
</file>

<file path=xl/calcChain.xml><?xml version="1.0" encoding="utf-8"?>
<calcChain xmlns="http://schemas.openxmlformats.org/spreadsheetml/2006/main">
  <c r="C77" i="2"/>
  <c r="D54" i="1"/>
  <c r="C54"/>
  <c r="C74" i="2" l="1"/>
  <c r="C73"/>
  <c r="D37" i="3" l="1"/>
  <c r="D8"/>
  <c r="D10"/>
  <c r="D11"/>
  <c r="A3" l="1"/>
  <c r="A3" i="4"/>
  <c r="C26" i="3" l="1"/>
  <c r="D16" l="1"/>
  <c r="D27" i="2" l="1"/>
  <c r="C29" i="1" l="1"/>
  <c r="D47" i="3"/>
  <c r="C47"/>
  <c r="D44"/>
  <c r="C44"/>
  <c r="D26"/>
  <c r="D39" s="1"/>
  <c r="C16"/>
  <c r="A7" i="2"/>
  <c r="D16"/>
  <c r="D19" s="1"/>
  <c r="D12" s="1"/>
  <c r="D32"/>
  <c r="D35"/>
  <c r="D44"/>
  <c r="D50"/>
  <c r="D55"/>
  <c r="D67"/>
  <c r="D75"/>
  <c r="C75"/>
  <c r="D52" i="1"/>
  <c r="C52"/>
  <c r="D41"/>
  <c r="C41"/>
  <c r="D29"/>
  <c r="C37" i="3" l="1"/>
  <c r="C39" s="1"/>
  <c r="D63" i="2"/>
  <c r="D22"/>
  <c r="D38" s="1"/>
  <c r="D53" i="1"/>
  <c r="C53"/>
  <c r="D64" i="2" l="1"/>
  <c r="D66"/>
  <c r="D71" s="1"/>
  <c r="D76" s="1"/>
  <c r="D77" l="1"/>
  <c r="D15" i="3" l="1"/>
  <c r="D48" s="1"/>
  <c r="D54" s="1"/>
  <c r="C67" i="2" l="1"/>
  <c r="C32"/>
  <c r="C50"/>
  <c r="C35"/>
  <c r="C31"/>
  <c r="C44"/>
  <c r="C16" l="1"/>
  <c r="C19" s="1"/>
  <c r="C12" s="1"/>
  <c r="C55"/>
  <c r="C63" s="1"/>
  <c r="C22" l="1"/>
  <c r="C38" s="1"/>
  <c r="C64" l="1"/>
  <c r="C66"/>
  <c r="C71" s="1"/>
  <c r="C76" l="1"/>
  <c r="C15" i="3" l="1"/>
  <c r="C48" s="1"/>
  <c r="C54" s="1"/>
</calcChain>
</file>

<file path=xl/comments1.xml><?xml version="1.0" encoding="utf-8"?>
<comments xmlns="http://schemas.openxmlformats.org/spreadsheetml/2006/main">
  <authors>
    <author>BUH Гульнара Ахметова</author>
    <author>erbulat_t</author>
  </authors>
  <commentList>
    <comment ref="C28" authorId="0">
      <text>
        <r>
          <rPr>
            <b/>
            <sz val="8"/>
            <color indexed="81"/>
            <rFont val="Tahoma"/>
            <family val="2"/>
            <charset val="204"/>
          </rPr>
          <t>BUH Гульнара Ахметова: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38" authorId="0">
      <text>
        <r>
          <rPr>
            <b/>
            <sz val="8"/>
            <color indexed="81"/>
            <rFont val="Tahoma"/>
            <family val="2"/>
            <charset val="204"/>
          </rPr>
          <t>BUH Гульнара Ахметова:</t>
        </r>
        <r>
          <rPr>
            <sz val="8"/>
            <color indexed="81"/>
            <rFont val="Tahoma"/>
            <family val="2"/>
            <charset val="204"/>
          </rPr>
          <t xml:space="preserve">
коррект</t>
        </r>
      </text>
    </comment>
    <comment ref="C44" authorId="1">
      <text>
        <r>
          <rPr>
            <b/>
            <sz val="8"/>
            <color indexed="81"/>
            <rFont val="Tahoma"/>
            <family val="2"/>
            <charset val="204"/>
          </rPr>
          <t>кред остаток</t>
        </r>
      </text>
    </comment>
  </commentList>
</comments>
</file>

<file path=xl/sharedStrings.xml><?xml version="1.0" encoding="utf-8"?>
<sst xmlns="http://schemas.openxmlformats.org/spreadsheetml/2006/main" count="207" uniqueCount="174">
  <si>
    <t>(в тысячах тенге)</t>
  </si>
  <si>
    <t>Наименование статьи</t>
  </si>
  <si>
    <t>на конец отчетного периода</t>
  </si>
  <si>
    <t>Активы</t>
  </si>
  <si>
    <t>Деньги и денежные эквиваленты</t>
  </si>
  <si>
    <t>Расходы будущих периодов</t>
  </si>
  <si>
    <t>Прочие активы</t>
  </si>
  <si>
    <t>Основные средства (нетто)</t>
  </si>
  <si>
    <t>Инвестиционное имущество</t>
  </si>
  <si>
    <t>Нематериальные активы (нетто)</t>
  </si>
  <si>
    <t>Обязательства</t>
  </si>
  <si>
    <t>Резерв незаработанной премии</t>
  </si>
  <si>
    <t>Резерв произошедших, но незаявленных убытков</t>
  </si>
  <si>
    <t>Резерв заявленных, но неурегулированных убытков</t>
  </si>
  <si>
    <t>Счета к уплате по договорам страхования (перестрахования)</t>
  </si>
  <si>
    <t>Прочая кредиторская задолженность</t>
  </si>
  <si>
    <t>Доходы будущих периодов</t>
  </si>
  <si>
    <t>Капитал</t>
  </si>
  <si>
    <t>Результаты переоценки</t>
  </si>
  <si>
    <t>Итого капитал и обязательства</t>
  </si>
  <si>
    <t>Вклады размещенные (за вычетом резервов на обесценение)</t>
  </si>
  <si>
    <t>Ценные бумаги, имеющиеся в наличии для продажи (за вычетом резервов на обесценение)</t>
  </si>
  <si>
    <t>Активы перестрахования по незаработанным премиям (за вычетом резервов на обесценение)</t>
  </si>
  <si>
    <t>Активы перестрахования по заявленным, но неурегулированным убыткам (за вычетом резервов на обесценение)</t>
  </si>
  <si>
    <t>Страховые премии к получению от страхователей (перестрахователей) и посредников (за вычетом резервов на обесценение)</t>
  </si>
  <si>
    <t>Прочая дебиторская задолженность (за вычетом резервов на обесценение)</t>
  </si>
  <si>
    <t>Текущий налоговый актив</t>
  </si>
  <si>
    <t>Отложенный налоговый актив</t>
  </si>
  <si>
    <t>Ценные бумаги, удерживаемые до погашения (за вычетом резервов на обесценение)</t>
  </si>
  <si>
    <t>Итого активы</t>
  </si>
  <si>
    <t>Текущее налоговое обязательство</t>
  </si>
  <si>
    <t>Итого обязательства</t>
  </si>
  <si>
    <t>в том числе:</t>
  </si>
  <si>
    <t>Итого капитал</t>
  </si>
  <si>
    <t>предыдущих лет</t>
  </si>
  <si>
    <t xml:space="preserve">отчетного периода </t>
  </si>
  <si>
    <t>ОТЧЕТ О ФИНАНСОВОМ ПОЛОЖЕНИИ</t>
  </si>
  <si>
    <t>за период с начала текущего года (с нарастающим итогом)</t>
  </si>
  <si>
    <t>за аналогичный период с начала предыдущего года (с нарастающим итогом)</t>
  </si>
  <si>
    <t>Доходы</t>
  </si>
  <si>
    <t>Доходы от страховой деятельности</t>
  </si>
  <si>
    <t>Страховые премии, принятые по договорам страхования</t>
  </si>
  <si>
    <t>Страховые премии, принятые по договорам перестрахования</t>
  </si>
  <si>
    <t>Страховые премии, переданные на перестрахование</t>
  </si>
  <si>
    <t>Чистая сумма страховых премий</t>
  </si>
  <si>
    <t>Изменение резерва незаработанной премии</t>
  </si>
  <si>
    <t>Изменение активов перестрахования по  незаработанным премиям</t>
  </si>
  <si>
    <t>Чистая сумма заработанных страховых премий</t>
  </si>
  <si>
    <t>Доходы в виде комиссионного вознаграждения по страховой деятельности</t>
  </si>
  <si>
    <t>Прочие доходы от страховой деятельности</t>
  </si>
  <si>
    <t>Доходы от инвестиционной деятельности</t>
  </si>
  <si>
    <t>Доходы, связанные с получением вознаграждения</t>
  </si>
  <si>
    <t>из них:</t>
  </si>
  <si>
    <t>доходы в виде вознаграждения по размещенным вкладам</t>
  </si>
  <si>
    <t>доходы (расходы) от переоценки иностранной валюты (нетто)</t>
  </si>
  <si>
    <t>Доходы от иной деятельности</t>
  </si>
  <si>
    <t>Доходы (расходы) от реализации активов и получения (передачи) активов</t>
  </si>
  <si>
    <t>Прочие доходы от иной деятельности</t>
  </si>
  <si>
    <t>Итого доходов</t>
  </si>
  <si>
    <t>Расходы</t>
  </si>
  <si>
    <t>Расходы по осуществлению страховых выплат по договорам страхования</t>
  </si>
  <si>
    <t>Расходы по осуществлению страховых выплат по договорам, принятым на перестрахование</t>
  </si>
  <si>
    <t>Возмещение расходов по рискам, переданным на перестрахование</t>
  </si>
  <si>
    <t>Возмещение по регрессному требованию (нетто)</t>
  </si>
  <si>
    <t>Чистые расходы по осуществлению страховых выплат</t>
  </si>
  <si>
    <t>Расходы по урегулированию страховых убытков</t>
  </si>
  <si>
    <t>Изменение резерва произошедших, но незаявленных убытков</t>
  </si>
  <si>
    <t>Изменение резерва заявленных, но неурегулированных убытков</t>
  </si>
  <si>
    <t xml:space="preserve">Изменение активов перестрахования по заявленным, но неурегулированным убыткам    </t>
  </si>
  <si>
    <t>Расходы по выплате комиссионного вознаграждения по страховой деятельности</t>
  </si>
  <si>
    <t xml:space="preserve">Расходы, связанные с выплатой вознаграждения </t>
  </si>
  <si>
    <t>расходы в виде премии по ценным бумагам</t>
  </si>
  <si>
    <t>Расходы на резервы по обесценению</t>
  </si>
  <si>
    <t>Восстановление резервов по обесценению</t>
  </si>
  <si>
    <t>Чистые расходы на резервы по обесценению</t>
  </si>
  <si>
    <t xml:space="preserve">Общие и административные расходы </t>
  </si>
  <si>
    <t xml:space="preserve">расходы на оплату труда и командировочные </t>
  </si>
  <si>
    <t>текущие налоги и другие обязательные платежи в бюджет, за исключением корпоративного подоходного налога</t>
  </si>
  <si>
    <t>расходы по текущей аренде</t>
  </si>
  <si>
    <t>амортизационные отчисления и износ</t>
  </si>
  <si>
    <t xml:space="preserve">Прочие расходы </t>
  </si>
  <si>
    <t>Итого расходов</t>
  </si>
  <si>
    <t>Прибыль (убыток) за период</t>
  </si>
  <si>
    <t>Прибыль (убыток) от прекращенной деятельности</t>
  </si>
  <si>
    <t xml:space="preserve">Итого чистая прибыль (убыток) до уплаты корпоративного подоходного налога </t>
  </si>
  <si>
    <t>Корпоративный подоходный налог, в том числе:</t>
  </si>
  <si>
    <t>Корпоративный подоходный налог от основной деятельности</t>
  </si>
  <si>
    <t>Корпоративный подоходный налог от иной деятельности</t>
  </si>
  <si>
    <t>Чистая прибыль (убыток) после уплаты налогов</t>
  </si>
  <si>
    <t>ОТЧЕТ О СОВОКУПНОМ ДОХОДЕ</t>
  </si>
  <si>
    <t>страховой организации АО "ДСК Народного банка Казахстана "Халык - Казахинстрах"</t>
  </si>
  <si>
    <t>Прочий совокупный доход:</t>
  </si>
  <si>
    <t xml:space="preserve">Чистое изменение справделивой стоимости ценных бумаг, имеющихся в наличии для продажи </t>
  </si>
  <si>
    <t xml:space="preserve">Реализованный доход (убыток) от выбытия  ценных бумаг, имеющихся в наличии для продажи </t>
  </si>
  <si>
    <t>Итого прочий совокупный доход (убыток)</t>
  </si>
  <si>
    <t>ИТОГО СОВОКУПНЫЙ ДОХОД</t>
  </si>
  <si>
    <t>Прибыль (убыток) до налогообложения</t>
  </si>
  <si>
    <t>Корректировки на неденежные операционные статьи:</t>
  </si>
  <si>
    <t>расходы на резервы по обесценению</t>
  </si>
  <si>
    <t>нереализованные  доходы и расходы от изменения стоимости финансового актива</t>
  </si>
  <si>
    <t>прочие корректировки на неденежные статьи</t>
  </si>
  <si>
    <t>Операционный доход (расход) до изменения в операционных активах и обязательствах</t>
  </si>
  <si>
    <t>(Увеличение) уменьшение в операционных активах</t>
  </si>
  <si>
    <t>(Увеличение) уменьшение вкладов размещенных</t>
  </si>
  <si>
    <t>(Увеличение) уменьшение ценных бумаг, предназначенных для торговли и имеющихся в наличии для продажи</t>
  </si>
  <si>
    <t>(Увеличение) уменьшение операции "обратное РЕПО"</t>
  </si>
  <si>
    <t>(Увеличение) уменьшение активов перестрахования</t>
  </si>
  <si>
    <t>(Увеличение) уменьшение страховых премий к получению от страхователей (перестрахователей) и посредников</t>
  </si>
  <si>
    <t>(Увеличение) уменьшение прочей дебиторской задолженности</t>
  </si>
  <si>
    <t>(Увеличение) уменьшение займов, предоставленных страхователям</t>
  </si>
  <si>
    <t>(Увеличение) уменьшение расходов будущих периодов</t>
  </si>
  <si>
    <t>Увеличение (уменьшение) в операционных обязательствах</t>
  </si>
  <si>
    <t>Увеличение (уменьшение) резерва незаработанной премии</t>
  </si>
  <si>
    <t>Увеличение (уменьшение) суммы резерва произошедших, но незаявленных убытков</t>
  </si>
  <si>
    <t>Увеличение (уменьшение) суммы резерва заявленных, но неурегулированных убытков</t>
  </si>
  <si>
    <t>Увеличение (уменьшение) расчетов с перестраховщиками</t>
  </si>
  <si>
    <t>Увеличение (уменьшение) расчетов с посредниками по страховой (перестраховочной) деятельности</t>
  </si>
  <si>
    <t>Увеличение (уменьшение) счетов к уплате по договорам страхования (перестрахования)</t>
  </si>
  <si>
    <t>Увеличение (уменьшение) прочей кредиторской задолженности</t>
  </si>
  <si>
    <t>Увеличение (уменьшение) операции "РЕПО"</t>
  </si>
  <si>
    <t>Увеличение (уменьшение) доходов будущих периодов</t>
  </si>
  <si>
    <t>Увеличение или уменьшение денег от операционной деятельности</t>
  </si>
  <si>
    <t>Уплаченный корпоративный подоходный налог</t>
  </si>
  <si>
    <t>Итого увеличение (уменьшение) денег от операционной деятельности после налогообложения</t>
  </si>
  <si>
    <t>Денежные поступления и платежи, связанные с инвестиционной деятельностью</t>
  </si>
  <si>
    <t>Покупка (продажа) ценных бумаг, удерживаемых до погашения</t>
  </si>
  <si>
    <t>Покупка основных средств и нематериальных активов</t>
  </si>
  <si>
    <t>Продажа основных средств и нематериальных активов</t>
  </si>
  <si>
    <t>Итого увеличение или уменьшение денег от инвестиционной деятельности</t>
  </si>
  <si>
    <t>Денежные поступления и платежи, связанные с финансовой деятельностью</t>
  </si>
  <si>
    <t>Выкуп собственных акций</t>
  </si>
  <si>
    <t>Итого увеличение или уменьшение денег от финансовой деятельности</t>
  </si>
  <si>
    <t>Итого чистое увеличение или уменьшение денег за отчетный период</t>
  </si>
  <si>
    <t>Остаток денег и денежных эквивалентов на начало отчетного периода</t>
  </si>
  <si>
    <t>Остаток денег и денежных эквивалентов на конец отчетного периода</t>
  </si>
  <si>
    <t>ОТЧЕТ О ДВИЖЕНИИ ДЕНЕЖНЫХ СРЕДСТВ (КОСВЕННЫЙ МЕТОД)</t>
  </si>
  <si>
    <t>Примечание</t>
  </si>
  <si>
    <t>Уставный капитал</t>
  </si>
  <si>
    <t>Резервный капитал</t>
  </si>
  <si>
    <t>Фонд переоценки ценных бумаг, имеющихся в наличии для продажи</t>
  </si>
  <si>
    <t>Прочий совокупный доход</t>
  </si>
  <si>
    <t>Чистая прибыль</t>
  </si>
  <si>
    <t>Итого совокупный доход</t>
  </si>
  <si>
    <t>Взносы акцмонера в форме безвозмездной аренды</t>
  </si>
  <si>
    <t>Стабилизационный резерв</t>
  </si>
  <si>
    <t>Выкупленные акции (взносы)</t>
  </si>
  <si>
    <t xml:space="preserve">Нераспределенная прибыль </t>
  </si>
  <si>
    <t>ОТЧЕТ ОБ ИЗМЕНЕНИЯХ В КАПИТАЛЕ</t>
  </si>
  <si>
    <t>Балансовая стоимость акции, тенге</t>
  </si>
  <si>
    <t>Прибыль на акцию, тенге</t>
  </si>
  <si>
    <t>Начисленные комиссионные доходы по перестрахованию</t>
  </si>
  <si>
    <t>Расчеты с перестраховщиками</t>
  </si>
  <si>
    <t>Расчеты с посредниками по страховой (перестраховочной) деятельности</t>
  </si>
  <si>
    <t>Уставный капитал (взносы учредителей)</t>
  </si>
  <si>
    <t>Нераспределенная прибыль (непокрытый убыток)</t>
  </si>
  <si>
    <t>доходы в виде вознаграждения (купона или дисконта) по ценным бумагам</t>
  </si>
  <si>
    <t>Доходы (расходы) по операциям с финансовыми активами (нетто)</t>
  </si>
  <si>
    <t>доходы (расходы) от купли-продажи ценных бумаг (нетто)</t>
  </si>
  <si>
    <t>доходы (расходы) от операций «РЕПО» (нетто)</t>
  </si>
  <si>
    <t>Доходы (расходы) от переоценки (нетто)</t>
  </si>
  <si>
    <t>доходы, начисленные в виде вознаграждения к получению</t>
  </si>
  <si>
    <t>Стабилизацион-ный резерв</t>
  </si>
  <si>
    <t>Операции &lt;&lt;обратное РЕПО&gt;&gt;</t>
  </si>
  <si>
    <t>на 31 декабря 
2013 года</t>
  </si>
  <si>
    <t>доходы (расходы) от операций с производными инструментами</t>
  </si>
  <si>
    <t>(Увеличение) уменьшение  текущих налоговых активов, прочих активов</t>
  </si>
  <si>
    <t>Увеличение (уменьшение)  в налоговых обязательствах</t>
  </si>
  <si>
    <t>Сальдо на 31 декабря 2012 года</t>
  </si>
  <si>
    <t xml:space="preserve">Сальдо на начало 31 декабря 2013 года </t>
  </si>
  <si>
    <t>Сальдо на  01 июля  2014 года</t>
  </si>
  <si>
    <t>Финансовый директор ______________________Кудайбергенов А.К.</t>
  </si>
  <si>
    <t>списание ОС</t>
  </si>
  <si>
    <t>И.о.главного бухгалтера __________________________Мусина Ж.А.</t>
  </si>
  <si>
    <t>по состоянию на "01" июля 2014 года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</si>
</sst>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#,##0.00;[Red]\-#,##0.00"/>
    <numFmt numFmtId="165" formatCode="_(* #,##0.00_);_(* \(#,##0.00\);_(* &quot;-&quot;??_);_(@_)"/>
    <numFmt numFmtId="166" formatCode="_(* #,##0_);_(* \(#,##0\);_(* &quot;-&quot;??_);_(@_)"/>
    <numFmt numFmtId="167" formatCode="#,##0.0000"/>
    <numFmt numFmtId="168" formatCode="_(* #,##0.0000_);_(* \(#,##0.0000\);_(* &quot;-&quot;??_);_(@_)"/>
    <numFmt numFmtId="169" formatCode="0.0000"/>
  </numFmts>
  <fonts count="35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theme="1"/>
      <name val="Arial Cyr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8" fillId="0" borderId="0"/>
    <xf numFmtId="0" fontId="2" fillId="0" borderId="0"/>
    <xf numFmtId="0" fontId="2" fillId="0" borderId="0"/>
    <xf numFmtId="0" fontId="2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23" borderId="8" applyNumberFormat="0" applyFont="0" applyAlignment="0" applyProtection="0"/>
    <xf numFmtId="9" fontId="2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6" fillId="4" borderId="0" applyNumberFormat="0" applyBorder="0" applyAlignment="0" applyProtection="0"/>
    <xf numFmtId="165" fontId="9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3" fontId="6" fillId="0" borderId="11" xfId="0" applyNumberFormat="1" applyFont="1" applyFill="1" applyBorder="1" applyAlignment="1">
      <alignment horizontal="right" vertical="top"/>
    </xf>
    <xf numFmtId="164" fontId="27" fillId="0" borderId="13" xfId="37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Alignment="1">
      <alignment vertical="top"/>
    </xf>
    <xf numFmtId="166" fontId="9" fillId="0" borderId="11" xfId="49" applyNumberFormat="1" applyFont="1" applyFill="1" applyBorder="1"/>
    <xf numFmtId="0" fontId="0" fillId="0" borderId="0" xfId="0" applyFill="1"/>
    <xf numFmtId="0" fontId="2" fillId="0" borderId="0" xfId="1" applyFill="1"/>
    <xf numFmtId="166" fontId="7" fillId="0" borderId="10" xfId="39" applyNumberFormat="1" applyFont="1" applyFill="1" applyBorder="1" applyAlignment="1">
      <alignment horizontal="right" vertical="top"/>
    </xf>
    <xf numFmtId="166" fontId="6" fillId="0" borderId="10" xfId="39" applyNumberFormat="1" applyFont="1" applyFill="1" applyBorder="1" applyAlignment="1">
      <alignment horizontal="right" vertical="top"/>
    </xf>
    <xf numFmtId="0" fontId="2" fillId="0" borderId="0" xfId="1"/>
    <xf numFmtId="0" fontId="6" fillId="0" borderId="0" xfId="39" applyFont="1" applyFill="1" applyAlignment="1">
      <alignment vertical="top"/>
    </xf>
    <xf numFmtId="3" fontId="6" fillId="0" borderId="0" xfId="39" applyNumberFormat="1" applyFont="1" applyFill="1" applyAlignment="1">
      <alignment vertical="top"/>
    </xf>
    <xf numFmtId="3" fontId="6" fillId="0" borderId="0" xfId="39" applyNumberFormat="1" applyFont="1" applyFill="1" applyAlignment="1">
      <alignment horizontal="right" vertical="top"/>
    </xf>
    <xf numFmtId="3" fontId="7" fillId="0" borderId="10" xfId="39" applyNumberFormat="1" applyFont="1" applyFill="1" applyBorder="1" applyAlignment="1">
      <alignment vertical="top"/>
    </xf>
    <xf numFmtId="3" fontId="6" fillId="0" borderId="10" xfId="39" applyNumberFormat="1" applyFont="1" applyFill="1" applyBorder="1" applyAlignment="1">
      <alignment vertical="top"/>
    </xf>
    <xf numFmtId="3" fontId="7" fillId="0" borderId="10" xfId="39" applyNumberFormat="1" applyFont="1" applyFill="1" applyBorder="1" applyAlignment="1">
      <alignment horizontal="right" vertical="top"/>
    </xf>
    <xf numFmtId="0" fontId="6" fillId="0" borderId="0" xfId="40" applyFont="1" applyFill="1" applyBorder="1"/>
    <xf numFmtId="0" fontId="7" fillId="0" borderId="10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 wrapText="1"/>
    </xf>
    <xf numFmtId="3" fontId="7" fillId="0" borderId="11" xfId="0" applyNumberFormat="1" applyFont="1" applyFill="1" applyBorder="1" applyAlignment="1">
      <alignment horizontal="right" vertical="top"/>
    </xf>
    <xf numFmtId="3" fontId="6" fillId="0" borderId="10" xfId="0" applyNumberFormat="1" applyFont="1" applyFill="1" applyBorder="1" applyAlignment="1">
      <alignment horizontal="center" vertical="top" wrapText="1"/>
    </xf>
    <xf numFmtId="0" fontId="6" fillId="0" borderId="0" xfId="39" applyFont="1" applyFill="1" applyAlignment="1">
      <alignment vertical="top"/>
    </xf>
    <xf numFmtId="3" fontId="6" fillId="0" borderId="0" xfId="39" applyNumberFormat="1" applyFont="1" applyFill="1" applyAlignment="1">
      <alignment horizontal="right" vertical="top"/>
    </xf>
    <xf numFmtId="0" fontId="6" fillId="0" borderId="10" xfId="39" applyFont="1" applyFill="1" applyBorder="1" applyAlignment="1">
      <alignment horizontal="center" vertical="top"/>
    </xf>
    <xf numFmtId="3" fontId="6" fillId="0" borderId="10" xfId="39" applyNumberFormat="1" applyFont="1" applyFill="1" applyBorder="1" applyAlignment="1">
      <alignment horizontal="center" vertical="top"/>
    </xf>
    <xf numFmtId="3" fontId="6" fillId="0" borderId="10" xfId="39" applyNumberFormat="1" applyFont="1" applyFill="1" applyBorder="1" applyAlignment="1">
      <alignment horizontal="right" vertical="top"/>
    </xf>
    <xf numFmtId="166" fontId="6" fillId="0" borderId="10" xfId="39" applyNumberFormat="1" applyFont="1" applyFill="1" applyBorder="1" applyAlignment="1">
      <alignment vertical="top"/>
    </xf>
    <xf numFmtId="166" fontId="6" fillId="0" borderId="10" xfId="38" applyNumberFormat="1" applyFont="1" applyBorder="1" applyAlignment="1">
      <alignment horizontal="right" vertical="top"/>
    </xf>
    <xf numFmtId="166" fontId="8" fillId="0" borderId="10" xfId="38" applyNumberFormat="1" applyFont="1" applyBorder="1" applyAlignment="1">
      <alignment horizontal="right" vertical="top"/>
    </xf>
    <xf numFmtId="0" fontId="2" fillId="0" borderId="0" xfId="1"/>
    <xf numFmtId="49" fontId="6" fillId="0" borderId="10" xfId="0" applyNumberFormat="1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3" fillId="0" borderId="0" xfId="0" applyFont="1" applyFill="1"/>
    <xf numFmtId="0" fontId="9" fillId="0" borderId="12" xfId="0" applyFont="1" applyFill="1" applyBorder="1" applyAlignment="1">
      <alignment vertical="top" wrapText="1"/>
    </xf>
    <xf numFmtId="166" fontId="7" fillId="0" borderId="11" xfId="0" applyNumberFormat="1" applyFont="1" applyFill="1" applyBorder="1" applyAlignment="1">
      <alignment horizontal="right" vertical="top"/>
    </xf>
    <xf numFmtId="166" fontId="8" fillId="0" borderId="11" xfId="0" applyNumberFormat="1" applyFont="1" applyFill="1" applyBorder="1" applyAlignment="1">
      <alignment horizontal="right" vertical="top"/>
    </xf>
    <xf numFmtId="0" fontId="4" fillId="0" borderId="0" xfId="0" applyFont="1" applyFill="1"/>
    <xf numFmtId="3" fontId="5" fillId="0" borderId="10" xfId="0" applyNumberFormat="1" applyFont="1" applyFill="1" applyBorder="1" applyAlignment="1">
      <alignment horizontal="center" vertical="top" wrapText="1"/>
    </xf>
    <xf numFmtId="166" fontId="6" fillId="0" borderId="10" xfId="0" applyNumberFormat="1" applyFont="1" applyBorder="1" applyAlignment="1">
      <alignment horizontal="right" vertical="top"/>
    </xf>
    <xf numFmtId="3" fontId="0" fillId="0" borderId="0" xfId="0" applyNumberFormat="1"/>
    <xf numFmtId="3" fontId="6" fillId="0" borderId="0" xfId="0" applyNumberFormat="1" applyFont="1" applyFill="1" applyAlignment="1">
      <alignment horizontal="left"/>
    </xf>
    <xf numFmtId="3" fontId="5" fillId="0" borderId="0" xfId="0" applyNumberFormat="1" applyFont="1" applyFill="1" applyBorder="1" applyAlignment="1">
      <alignment horizontal="left" vertical="top" wrapText="1"/>
    </xf>
    <xf numFmtId="3" fontId="5" fillId="0" borderId="0" xfId="0" applyNumberFormat="1" applyFont="1" applyFill="1" applyAlignment="1">
      <alignment horizontal="left" vertical="top" wrapText="1"/>
    </xf>
    <xf numFmtId="0" fontId="0" fillId="0" borderId="0" xfId="0" applyFont="1"/>
    <xf numFmtId="0" fontId="29" fillId="0" borderId="12" xfId="0" applyFont="1" applyBorder="1" applyAlignment="1">
      <alignment vertical="top" wrapText="1"/>
    </xf>
    <xf numFmtId="0" fontId="9" fillId="0" borderId="0" xfId="39" applyFont="1" applyFill="1" applyBorder="1" applyAlignment="1">
      <alignment vertical="top"/>
    </xf>
    <xf numFmtId="0" fontId="9" fillId="0" borderId="0" xfId="39" applyFont="1" applyFill="1" applyBorder="1" applyAlignment="1">
      <alignment horizontal="center" vertical="top"/>
    </xf>
    <xf numFmtId="167" fontId="9" fillId="0" borderId="0" xfId="39" applyNumberFormat="1" applyFont="1" applyFill="1" applyBorder="1" applyAlignment="1">
      <alignment horizontal="right" vertical="top"/>
    </xf>
    <xf numFmtId="0" fontId="7" fillId="0" borderId="0" xfId="39" applyFont="1" applyFill="1" applyBorder="1" applyAlignment="1">
      <alignment vertical="top"/>
    </xf>
    <xf numFmtId="0" fontId="7" fillId="0" borderId="0" xfId="39" applyFont="1" applyFill="1" applyBorder="1" applyAlignment="1">
      <alignment horizontal="center" vertical="top"/>
    </xf>
    <xf numFmtId="168" fontId="7" fillId="0" borderId="0" xfId="39" applyNumberFormat="1" applyFont="1" applyFill="1" applyBorder="1" applyAlignment="1">
      <alignment horizontal="right" vertical="top"/>
    </xf>
    <xf numFmtId="49" fontId="6" fillId="0" borderId="0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right" vertical="top"/>
    </xf>
    <xf numFmtId="0" fontId="6" fillId="0" borderId="14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3" fontId="6" fillId="0" borderId="15" xfId="0" applyNumberFormat="1" applyFont="1" applyFill="1" applyBorder="1" applyAlignment="1">
      <alignment horizontal="center" vertical="top" wrapText="1"/>
    </xf>
    <xf numFmtId="3" fontId="6" fillId="0" borderId="16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3" fontId="6" fillId="0" borderId="17" xfId="0" applyNumberFormat="1" applyFont="1" applyFill="1" applyBorder="1" applyAlignment="1">
      <alignment horizontal="center" vertical="top" wrapText="1"/>
    </xf>
    <xf numFmtId="49" fontId="7" fillId="0" borderId="12" xfId="0" applyNumberFormat="1" applyFont="1" applyFill="1" applyBorder="1" applyAlignment="1" applyProtection="1">
      <alignment horizontal="left" vertical="top" wrapText="1"/>
      <protection locked="0"/>
    </xf>
    <xf numFmtId="3" fontId="7" fillId="0" borderId="17" xfId="0" applyNumberFormat="1" applyFont="1" applyFill="1" applyBorder="1" applyAlignment="1">
      <alignment horizontal="right" vertical="top"/>
    </xf>
    <xf numFmtId="166" fontId="7" fillId="0" borderId="17" xfId="0" applyNumberFormat="1" applyFont="1" applyFill="1" applyBorder="1" applyAlignment="1">
      <alignment horizontal="right" vertical="top"/>
    </xf>
    <xf numFmtId="49" fontId="6" fillId="0" borderId="12" xfId="0" applyNumberFormat="1" applyFont="1" applyFill="1" applyBorder="1" applyAlignment="1" applyProtection="1">
      <alignment horizontal="left" vertical="top" wrapText="1"/>
      <protection locked="0"/>
    </xf>
    <xf numFmtId="3" fontId="6" fillId="0" borderId="17" xfId="0" applyNumberFormat="1" applyFont="1" applyFill="1" applyBorder="1" applyAlignment="1">
      <alignment horizontal="right" vertical="top"/>
    </xf>
    <xf numFmtId="166" fontId="9" fillId="0" borderId="17" xfId="49" applyNumberFormat="1" applyFont="1" applyFill="1" applyBorder="1"/>
    <xf numFmtId="166" fontId="6" fillId="0" borderId="0" xfId="0" applyNumberFormat="1" applyFont="1" applyFill="1" applyBorder="1" applyAlignment="1">
      <alignment vertical="top"/>
    </xf>
    <xf numFmtId="166" fontId="6" fillId="0" borderId="17" xfId="0" applyNumberFormat="1" applyFont="1" applyFill="1" applyBorder="1" applyAlignment="1">
      <alignment vertical="top"/>
    </xf>
    <xf numFmtId="3" fontId="6" fillId="0" borderId="17" xfId="0" applyNumberFormat="1" applyFont="1" applyFill="1" applyBorder="1" applyAlignment="1">
      <alignment vertical="top"/>
    </xf>
    <xf numFmtId="164" fontId="27" fillId="0" borderId="17" xfId="37" applyNumberFormat="1" applyFont="1" applyFill="1" applyBorder="1" applyAlignment="1">
      <alignment horizontal="right" vertical="top" wrapText="1"/>
    </xf>
    <xf numFmtId="49" fontId="8" fillId="0" borderId="12" xfId="0" applyNumberFormat="1" applyFont="1" applyFill="1" applyBorder="1" applyAlignment="1" applyProtection="1">
      <alignment horizontal="left" vertical="top" wrapText="1"/>
      <protection locked="0"/>
    </xf>
    <xf numFmtId="166" fontId="8" fillId="0" borderId="17" xfId="0" applyNumberFormat="1" applyFont="1" applyFill="1" applyBorder="1" applyAlignment="1">
      <alignment horizontal="right" vertical="top"/>
    </xf>
    <xf numFmtId="49" fontId="6" fillId="0" borderId="18" xfId="0" applyNumberFormat="1" applyFont="1" applyFill="1" applyBorder="1" applyAlignment="1" applyProtection="1">
      <alignment horizontal="left" vertical="top" wrapText="1"/>
      <protection locked="0"/>
    </xf>
    <xf numFmtId="49" fontId="6" fillId="0" borderId="19" xfId="0" applyNumberFormat="1" applyFont="1" applyFill="1" applyBorder="1" applyAlignment="1">
      <alignment horizontal="center" vertical="top"/>
    </xf>
    <xf numFmtId="3" fontId="6" fillId="0" borderId="20" xfId="0" applyNumberFormat="1" applyFont="1" applyFill="1" applyBorder="1" applyAlignment="1">
      <alignment horizontal="right" vertical="top"/>
    </xf>
    <xf numFmtId="3" fontId="6" fillId="0" borderId="21" xfId="0" applyNumberFormat="1" applyFont="1" applyFill="1" applyBorder="1" applyAlignment="1">
      <alignment horizontal="right" vertical="top"/>
    </xf>
    <xf numFmtId="0" fontId="6" fillId="0" borderId="14" xfId="39" applyFont="1" applyFill="1" applyBorder="1" applyAlignment="1">
      <alignment horizontal="center" vertical="top" wrapText="1"/>
    </xf>
    <xf numFmtId="3" fontId="6" fillId="0" borderId="15" xfId="39" applyNumberFormat="1" applyFont="1" applyFill="1" applyBorder="1" applyAlignment="1">
      <alignment horizontal="center" vertical="top" wrapText="1"/>
    </xf>
    <xf numFmtId="3" fontId="6" fillId="0" borderId="16" xfId="39" applyNumberFormat="1" applyFont="1" applyFill="1" applyBorder="1" applyAlignment="1">
      <alignment horizontal="center" vertical="top" wrapText="1"/>
    </xf>
    <xf numFmtId="0" fontId="6" fillId="0" borderId="12" xfId="39" applyFont="1" applyFill="1" applyBorder="1" applyAlignment="1">
      <alignment horizontal="center" vertical="top"/>
    </xf>
    <xf numFmtId="3" fontId="6" fillId="0" borderId="17" xfId="39" applyNumberFormat="1" applyFont="1" applyFill="1" applyBorder="1" applyAlignment="1">
      <alignment horizontal="center" vertical="top"/>
    </xf>
    <xf numFmtId="0" fontId="7" fillId="0" borderId="12" xfId="39" applyFont="1" applyFill="1" applyBorder="1" applyAlignment="1">
      <alignment vertical="top"/>
    </xf>
    <xf numFmtId="3" fontId="7" fillId="0" borderId="17" xfId="39" applyNumberFormat="1" applyFont="1" applyFill="1" applyBorder="1" applyAlignment="1">
      <alignment vertical="top"/>
    </xf>
    <xf numFmtId="0" fontId="6" fillId="0" borderId="12" xfId="39" applyFont="1" applyFill="1" applyBorder="1" applyAlignment="1">
      <alignment vertical="top"/>
    </xf>
    <xf numFmtId="3" fontId="6" fillId="0" borderId="17" xfId="39" applyNumberFormat="1" applyFont="1" applyFill="1" applyBorder="1" applyAlignment="1">
      <alignment vertical="top"/>
    </xf>
    <xf numFmtId="0" fontId="29" fillId="0" borderId="12" xfId="1" applyFont="1" applyBorder="1" applyAlignment="1">
      <alignment vertical="top" wrapText="1"/>
    </xf>
    <xf numFmtId="0" fontId="30" fillId="0" borderId="12" xfId="1" applyFont="1" applyBorder="1" applyAlignment="1">
      <alignment vertical="top" wrapText="1"/>
    </xf>
    <xf numFmtId="0" fontId="6" fillId="0" borderId="12" xfId="39" applyFont="1" applyFill="1" applyBorder="1" applyAlignment="1">
      <alignment horizontal="left" vertical="top"/>
    </xf>
    <xf numFmtId="0" fontId="9" fillId="0" borderId="12" xfId="39" applyFont="1" applyFill="1" applyBorder="1" applyAlignment="1">
      <alignment vertical="top"/>
    </xf>
    <xf numFmtId="3" fontId="7" fillId="0" borderId="17" xfId="39" applyNumberFormat="1" applyFont="1" applyFill="1" applyBorder="1" applyAlignment="1">
      <alignment horizontal="right" vertical="top"/>
    </xf>
    <xf numFmtId="0" fontId="9" fillId="0" borderId="18" xfId="39" applyFont="1" applyFill="1" applyBorder="1" applyAlignment="1">
      <alignment vertical="top"/>
    </xf>
    <xf numFmtId="0" fontId="7" fillId="0" borderId="12" xfId="39" applyFont="1" applyFill="1" applyBorder="1" applyAlignment="1">
      <alignment horizontal="left" vertical="top"/>
    </xf>
    <xf numFmtId="3" fontId="6" fillId="0" borderId="17" xfId="39" applyNumberFormat="1" applyFont="1" applyFill="1" applyBorder="1" applyAlignment="1">
      <alignment horizontal="right" vertical="top"/>
    </xf>
    <xf numFmtId="166" fontId="7" fillId="0" borderId="17" xfId="39" applyNumberFormat="1" applyFont="1" applyFill="1" applyBorder="1" applyAlignment="1">
      <alignment horizontal="right" vertical="top"/>
    </xf>
    <xf numFmtId="166" fontId="6" fillId="0" borderId="17" xfId="39" applyNumberFormat="1" applyFont="1" applyFill="1" applyBorder="1" applyAlignment="1">
      <alignment vertical="top"/>
    </xf>
    <xf numFmtId="0" fontId="6" fillId="0" borderId="12" xfId="39" applyFont="1" applyFill="1" applyBorder="1" applyAlignment="1">
      <alignment horizontal="left" vertical="top" indent="1"/>
    </xf>
    <xf numFmtId="166" fontId="6" fillId="0" borderId="17" xfId="39" applyNumberFormat="1" applyFont="1" applyFill="1" applyBorder="1" applyAlignment="1">
      <alignment horizontal="right" vertical="top"/>
    </xf>
    <xf numFmtId="0" fontId="6" fillId="0" borderId="12" xfId="39" applyFont="1" applyFill="1" applyBorder="1" applyAlignment="1">
      <alignment horizontal="left" vertical="top" wrapText="1" indent="1"/>
    </xf>
    <xf numFmtId="0" fontId="6" fillId="0" borderId="12" xfId="39" applyFont="1" applyFill="1" applyBorder="1" applyAlignment="1">
      <alignment vertical="top" wrapText="1"/>
    </xf>
    <xf numFmtId="0" fontId="6" fillId="0" borderId="12" xfId="39" applyFont="1" applyFill="1" applyBorder="1" applyAlignment="1">
      <alignment horizontal="left" vertical="top" wrapText="1"/>
    </xf>
    <xf numFmtId="0" fontId="29" fillId="0" borderId="12" xfId="1" applyFont="1" applyFill="1" applyBorder="1" applyAlignment="1">
      <alignment vertical="top" wrapText="1"/>
    </xf>
    <xf numFmtId="0" fontId="7" fillId="0" borderId="18" xfId="39" applyFont="1" applyFill="1" applyBorder="1" applyAlignment="1">
      <alignment vertical="top"/>
    </xf>
    <xf numFmtId="168" fontId="7" fillId="0" borderId="21" xfId="39" applyNumberFormat="1" applyFont="1" applyFill="1" applyBorder="1" applyAlignment="1">
      <alignment horizontal="right" vertical="top"/>
    </xf>
    <xf numFmtId="0" fontId="32" fillId="0" borderId="0" xfId="0" applyFont="1"/>
    <xf numFmtId="166" fontId="0" fillId="0" borderId="0" xfId="0" applyNumberFormat="1"/>
    <xf numFmtId="166" fontId="3" fillId="0" borderId="0" xfId="0" applyNumberFormat="1" applyFont="1" applyFill="1"/>
    <xf numFmtId="3" fontId="5" fillId="0" borderId="14" xfId="0" applyNumberFormat="1" applyFont="1" applyFill="1" applyBorder="1" applyAlignment="1">
      <alignment horizontal="center" vertical="center" wrapText="1"/>
    </xf>
    <xf numFmtId="3" fontId="31" fillId="0" borderId="15" xfId="0" applyNumberFormat="1" applyFont="1" applyFill="1" applyBorder="1" applyAlignment="1">
      <alignment horizontal="center" vertical="center" wrapText="1"/>
    </xf>
    <xf numFmtId="3" fontId="31" fillId="0" borderId="16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top" wrapText="1"/>
    </xf>
    <xf numFmtId="3" fontId="7" fillId="0" borderId="12" xfId="0" applyNumberFormat="1" applyFont="1" applyBorder="1" applyAlignment="1">
      <alignment horizontal="left" vertical="center" wrapText="1"/>
    </xf>
    <xf numFmtId="166" fontId="6" fillId="0" borderId="17" xfId="38" applyNumberFormat="1" applyFont="1" applyBorder="1" applyAlignment="1">
      <alignment horizontal="right" vertical="top"/>
    </xf>
    <xf numFmtId="3" fontId="6" fillId="0" borderId="12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166" fontId="8" fillId="0" borderId="17" xfId="38" applyNumberFormat="1" applyFont="1" applyBorder="1" applyAlignment="1">
      <alignment horizontal="right" vertical="top"/>
    </xf>
    <xf numFmtId="3" fontId="8" fillId="0" borderId="18" xfId="0" applyNumberFormat="1" applyFont="1" applyBorder="1" applyAlignment="1">
      <alignment horizontal="left" vertical="center" wrapText="1"/>
    </xf>
    <xf numFmtId="166" fontId="8" fillId="0" borderId="19" xfId="0" applyNumberFormat="1" applyFont="1" applyFill="1" applyBorder="1" applyAlignment="1">
      <alignment horizontal="right" vertical="top"/>
    </xf>
    <xf numFmtId="166" fontId="8" fillId="0" borderId="21" xfId="0" applyNumberFormat="1" applyFont="1" applyFill="1" applyBorder="1" applyAlignment="1">
      <alignment horizontal="right" vertical="top"/>
    </xf>
    <xf numFmtId="166" fontId="7" fillId="0" borderId="10" xfId="39" applyNumberFormat="1" applyFont="1" applyFill="1" applyBorder="1" applyAlignment="1">
      <alignment horizontal="center" vertical="top"/>
    </xf>
    <xf numFmtId="0" fontId="7" fillId="0" borderId="10" xfId="39" applyFont="1" applyFill="1" applyBorder="1" applyAlignment="1">
      <alignment horizontal="center" vertical="top"/>
    </xf>
    <xf numFmtId="0" fontId="6" fillId="0" borderId="12" xfId="0" applyNumberFormat="1" applyFont="1" applyBorder="1" applyAlignment="1">
      <alignment horizontal="left" vertical="center" wrapText="1"/>
    </xf>
    <xf numFmtId="3" fontId="6" fillId="0" borderId="19" xfId="39" applyNumberFormat="1" applyFont="1" applyFill="1" applyBorder="1" applyAlignment="1">
      <alignment horizontal="center" vertical="top"/>
    </xf>
    <xf numFmtId="49" fontId="9" fillId="0" borderId="10" xfId="0" applyNumberFormat="1" applyFont="1" applyBorder="1" applyAlignment="1" applyProtection="1">
      <alignment horizontal="left" vertical="top" wrapText="1"/>
      <protection locked="0"/>
    </xf>
    <xf numFmtId="166" fontId="7" fillId="0" borderId="19" xfId="39" applyNumberFormat="1" applyFont="1" applyFill="1" applyBorder="1" applyAlignment="1">
      <alignment horizontal="center" vertical="top"/>
    </xf>
    <xf numFmtId="166" fontId="9" fillId="0" borderId="10" xfId="0" applyNumberFormat="1" applyFont="1" applyBorder="1" applyAlignment="1">
      <alignment horizontal="right" vertical="top"/>
    </xf>
    <xf numFmtId="166" fontId="9" fillId="0" borderId="17" xfId="38" applyNumberFormat="1" applyFont="1" applyBorder="1" applyAlignment="1">
      <alignment horizontal="right" vertical="top"/>
    </xf>
    <xf numFmtId="166" fontId="9" fillId="0" borderId="11" xfId="49" applyNumberFormat="1" applyFont="1" applyFill="1" applyBorder="1" applyAlignment="1">
      <alignment horizontal="right"/>
    </xf>
    <xf numFmtId="166" fontId="9" fillId="0" borderId="17" xfId="49" applyNumberFormat="1" applyFont="1" applyFill="1" applyBorder="1" applyAlignment="1">
      <alignment horizontal="right"/>
    </xf>
    <xf numFmtId="169" fontId="9" fillId="0" borderId="22" xfId="0" applyNumberFormat="1" applyFont="1" applyFill="1" applyBorder="1" applyAlignment="1">
      <alignment horizontal="right" vertical="center" wrapText="1"/>
    </xf>
    <xf numFmtId="168" fontId="7" fillId="0" borderId="19" xfId="39" applyNumberFormat="1" applyFont="1" applyFill="1" applyBorder="1" applyAlignment="1">
      <alignment horizontal="right" vertical="top"/>
    </xf>
    <xf numFmtId="166" fontId="7" fillId="0" borderId="10" xfId="39" applyNumberFormat="1" applyFont="1" applyFill="1" applyBorder="1" applyAlignment="1">
      <alignment vertical="top"/>
    </xf>
    <xf numFmtId="166" fontId="7" fillId="0" borderId="17" xfId="39" applyNumberFormat="1" applyFont="1" applyFill="1" applyBorder="1" applyAlignment="1">
      <alignment vertical="top"/>
    </xf>
    <xf numFmtId="169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167" fontId="2" fillId="0" borderId="0" xfId="1" applyNumberFormat="1"/>
    <xf numFmtId="0" fontId="9" fillId="0" borderId="0" xfId="1" applyFont="1" applyAlignment="1">
      <alignment horizontal="center"/>
    </xf>
    <xf numFmtId="0" fontId="6" fillId="0" borderId="0" xfId="39" applyFont="1" applyFill="1" applyAlignment="1">
      <alignment horizontal="center" vertical="top"/>
    </xf>
    <xf numFmtId="0" fontId="9" fillId="0" borderId="0" xfId="1" applyFont="1" applyFill="1" applyAlignment="1">
      <alignment horizont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3" fontId="9" fillId="0" borderId="0" xfId="0" applyNumberFormat="1" applyFont="1" applyAlignment="1">
      <alignment horizontal="center"/>
    </xf>
    <xf numFmtId="3" fontId="6" fillId="0" borderId="0" xfId="39" applyNumberFormat="1" applyFont="1" applyFill="1" applyAlignment="1">
      <alignment horizontal="center" vertical="top"/>
    </xf>
    <xf numFmtId="0" fontId="0" fillId="0" borderId="0" xfId="0" applyAlignment="1"/>
  </cellXfs>
  <cellStyles count="5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_Worksheet in 2241 3 Cashflow statement - consolidated 31 12 01, 31 12 00" xfId="4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Обычный 3" xfId="50"/>
    <cellStyle name="Обычный_ДД нов." xfId="37"/>
    <cellStyle name="Обычный_СК нов." xfId="38"/>
    <cellStyle name="Обычный_Формы фин.отчетности по ПП №241" xfId="39"/>
    <cellStyle name="Обычный_Формы ФО для НПФ" xfId="40"/>
    <cellStyle name="Плохой 2" xfId="41"/>
    <cellStyle name="Пояснение 2" xfId="42"/>
    <cellStyle name="Примечание 2" xfId="43"/>
    <cellStyle name="Процентный 2" xfId="44"/>
    <cellStyle name="Связанная ячейка 2" xfId="45"/>
    <cellStyle name="Текст предупреждения 2" xfId="46"/>
    <cellStyle name="Финансовый 2" xfId="47"/>
    <cellStyle name="Хороши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91;&#1093;&#1075;&#1072;&#1083;&#1090;&#1077;&#1088;&#1080;&#1103;/&#1043;&#1083;&#1072;&#1074;&#1041;&#1091;&#1093;/&#1058;&#1091;&#1103;&#1082;&#1073;&#1072;&#1077;&#1074;%20&#1045;.&#1057;/&#1044;&#1048;&#1057;&#1050;%20D/Natasha/Natasha2/Natasha/FinNBank/&#1060;&#1080;&#1085;&#1054;&#1090;&#1095;&#1077;&#1090;&#1085;&#1086;&#1089;&#1090;&#1100;/&#1054;&#1090;&#1095;&#1077;&#1090;&#1056;&#1072;&#1073;&#1058;&#1072;&#1073;&#1083;/2014/&#1060;&#1080;&#1085;&#1072;&#1085;&#1089;&#1086;&#1074;&#1072;&#1103;%20&#1086;&#1090;&#1095;&#1077;&#1090;&#1085;&#1086;&#1089;&#1090;&#1100;%20&#1085;&#1072;%2001.04.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91;&#1093;&#1075;&#1072;&#1083;&#1090;&#1077;&#1088;&#1080;&#1103;/&#1043;&#1083;&#1072;&#1074;&#1041;&#1091;&#1093;/&#1058;&#1091;&#1103;&#1082;&#1073;&#1072;&#1077;&#1074;%20&#1045;.&#1057;/&#1044;&#1048;&#1057;&#1050;%20D/Natasha/Natasha2/Natasha/FinNBank/&#1060;&#1080;&#1085;&#1054;&#1090;&#1095;&#1077;&#1090;&#1085;&#1086;&#1089;&#1090;&#1100;/&#1054;&#1090;&#1095;&#1077;&#1090;&#1056;&#1072;&#1073;&#1058;&#1072;&#1073;&#1083;/2014/&#1060;&#1080;&#1085;&#1072;&#1085;&#1089;&#1086;&#1074;&#1072;&#1103;%20&#1086;&#1090;&#1095;&#1077;&#1090;&#1085;&#1086;&#1089;&#1090;&#1100;%20&#1085;&#1072;%2001.07.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usina_j\&#1056;&#1072;&#1073;&#1086;&#1095;&#1080;&#1081;%20&#1089;&#1090;&#1086;&#1083;\&#1060;&#1080;&#1085;&#1072;&#1085;&#1089;&#1086;&#1074;&#1072;&#1103;%20&#1086;&#1090;&#1095;&#1077;&#1090;&#1085;&#1086;&#1089;&#1090;&#1100;%20&#1085;&#1072;%2001.07.14-3.4%20&#1092;&#1086;&#1088;&#1084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УХ БАЛ"/>
      <sheetName val="ОПиУ"/>
      <sheetName val="КонвТаб"/>
      <sheetName val="ОСВ2014"/>
      <sheetName val="ОСВ2013"/>
      <sheetName val="ДДС"/>
      <sheetName val="КАПИТ"/>
      <sheetName val="Бух_бал"/>
      <sheetName val="ФХД 1"/>
      <sheetName val="ДД"/>
      <sheetName val="СК"/>
      <sheetName val="нет!ФГСВ(кв.)"/>
      <sheetName val="ФГСВ(мес.)"/>
      <sheetName val="АСБ"/>
      <sheetName val="КАПИТАЛ"/>
      <sheetName val="Лист6"/>
      <sheetName val="ОСН2014"/>
      <sheetName val="НМА2014"/>
      <sheetName val="ОСН2013"/>
      <sheetName val="НМА2013"/>
      <sheetName val="УК"/>
      <sheetName val="вклады"/>
      <sheetName val="ЦБ ГП"/>
      <sheetName val="ЦБ до погаш"/>
      <sheetName val="ГДП 2013"/>
      <sheetName val="КПН"/>
      <sheetName val="Лист7"/>
      <sheetName val="Ф1_2012"/>
      <sheetName val="ПЕР ЦБ"/>
      <sheetName val="ОСН2012"/>
      <sheetName val="НМА2012"/>
      <sheetName val="новая форма"/>
      <sheetName val="новая форма ОПИУ"/>
      <sheetName val="Лист1"/>
      <sheetName val="Лист2"/>
      <sheetName val="Лист3"/>
      <sheetName val="Лист4"/>
      <sheetName val="BVCS"/>
      <sheetName val="Деньги"/>
      <sheetName val="АП"/>
      <sheetName val="Лист11"/>
      <sheetName val="ПрДеб"/>
      <sheetName val="Осн"/>
      <sheetName val="СтрахРез"/>
      <sheetName val="Лист15"/>
    </sheetNames>
    <sheetDataSet>
      <sheetData sheetId="0"/>
      <sheetData sheetId="1">
        <row r="32">
          <cell r="D32">
            <v>-153120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59">
          <cell r="D159">
            <v>193271501.11000001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УХ БАЛ"/>
      <sheetName val="ОПиУ"/>
      <sheetName val="КонвТаб"/>
      <sheetName val="ОСВ2014"/>
      <sheetName val="ОСВ2013"/>
      <sheetName val="ДДС"/>
      <sheetName val="КАПИТ"/>
      <sheetName val="Бух_бал"/>
      <sheetName val="ФХД 1"/>
      <sheetName val="ДД"/>
      <sheetName val="СК"/>
      <sheetName val="нет!ФГСВ(кв.)"/>
      <sheetName val="ФГСВ(мес.)"/>
      <sheetName val="АСБ"/>
      <sheetName val="КАПИТАЛ"/>
      <sheetName val="Лист6"/>
      <sheetName val="ОСН2014"/>
      <sheetName val="НМА2014"/>
      <sheetName val="ОСН2013"/>
      <sheetName val="НМА2013"/>
      <sheetName val="УК"/>
      <sheetName val="вклады"/>
      <sheetName val="ЦБ ГП"/>
      <sheetName val="ЦБ до погаш"/>
      <sheetName val="ГДП 2013"/>
      <sheetName val="КПН"/>
      <sheetName val="Лист7"/>
      <sheetName val="Ф1_2012"/>
      <sheetName val="ПЕР ЦБ"/>
      <sheetName val="ОСН2012"/>
      <sheetName val="НМА2012"/>
      <sheetName val="новая форма"/>
      <sheetName val="новая форма ОПИУ"/>
      <sheetName val="Лист1"/>
      <sheetName val="Лист2"/>
      <sheetName val="Лист3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57">
          <cell r="D157">
            <v>284964030.01999998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УХ БАЛ"/>
      <sheetName val="ОПиУ"/>
      <sheetName val="КонвТаб"/>
      <sheetName val="ОСВ2014"/>
      <sheetName val="ОСВ2013"/>
      <sheetName val="ДДС"/>
      <sheetName val="КАПИТ"/>
      <sheetName val="Бух_бал"/>
      <sheetName val="ФХД 1"/>
      <sheetName val="ДД"/>
      <sheetName val="СК"/>
      <sheetName val="нет!ФГСВ(кв.)"/>
      <sheetName val="ФГСВ(мес.)"/>
      <sheetName val="АСБ"/>
      <sheetName val="КАПИТАЛ"/>
      <sheetName val="Лист6"/>
      <sheetName val="ОСН2014"/>
      <sheetName val="НМА2014"/>
      <sheetName val="ОСН2013"/>
      <sheetName val="НМА2013"/>
      <sheetName val="УК"/>
      <sheetName val="вклады"/>
      <sheetName val="ЦБ ГП"/>
      <sheetName val="ЦБ до погаш"/>
      <sheetName val="ГДП 2013"/>
      <sheetName val="КПН"/>
      <sheetName val="Лист7"/>
      <sheetName val="Ф1_2012"/>
      <sheetName val="ПЕР ЦБ"/>
      <sheetName val="ОСН2012"/>
      <sheetName val="НМА2012"/>
      <sheetName val="новая форма"/>
      <sheetName val="новая форма ОПИУ"/>
      <sheetName val="Лист1"/>
      <sheetName val="Лист2"/>
      <sheetName val="Лист3"/>
      <sheetName val="Лист4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по состоянию на "01" июля  2014 года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A7" t="str">
            <v>по состоянию на "01" июля  2014 года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F59"/>
  <sheetViews>
    <sheetView workbookViewId="0">
      <selection activeCell="B14" sqref="B14"/>
    </sheetView>
  </sheetViews>
  <sheetFormatPr defaultRowHeight="12.75"/>
  <cols>
    <col min="1" max="1" width="60.85546875" customWidth="1"/>
    <col min="2" max="2" width="10.7109375" customWidth="1"/>
    <col min="3" max="3" width="11.7109375" customWidth="1"/>
    <col min="4" max="4" width="14.42578125" bestFit="1" customWidth="1"/>
  </cols>
  <sheetData>
    <row r="5" spans="1:5">
      <c r="A5" s="136" t="s">
        <v>36</v>
      </c>
      <c r="B5" s="136"/>
      <c r="C5" s="136"/>
      <c r="D5" s="136"/>
    </row>
    <row r="6" spans="1:5">
      <c r="A6" s="136" t="s">
        <v>90</v>
      </c>
      <c r="B6" s="136"/>
      <c r="C6" s="136"/>
      <c r="D6" s="136"/>
    </row>
    <row r="7" spans="1:5">
      <c r="A7" s="137" t="s">
        <v>173</v>
      </c>
      <c r="B7" s="137"/>
      <c r="C7" s="137"/>
      <c r="D7" s="137"/>
    </row>
    <row r="8" spans="1:5" ht="13.5" thickBot="1">
      <c r="A8" s="10"/>
      <c r="B8" s="10"/>
      <c r="C8" s="11"/>
      <c r="D8" s="12" t="s">
        <v>0</v>
      </c>
    </row>
    <row r="9" spans="1:5" ht="38.25">
      <c r="A9" s="77" t="s">
        <v>1</v>
      </c>
      <c r="B9" s="56" t="s">
        <v>136</v>
      </c>
      <c r="C9" s="78" t="s">
        <v>2</v>
      </c>
      <c r="D9" s="79" t="s">
        <v>163</v>
      </c>
    </row>
    <row r="10" spans="1:5">
      <c r="A10" s="80">
        <v>1</v>
      </c>
      <c r="B10" s="23">
        <v>2</v>
      </c>
      <c r="C10" s="24">
        <v>3</v>
      </c>
      <c r="D10" s="81">
        <v>4</v>
      </c>
    </row>
    <row r="11" spans="1:5">
      <c r="A11" s="82" t="s">
        <v>3</v>
      </c>
      <c r="B11" s="120"/>
      <c r="C11" s="13"/>
      <c r="D11" s="83"/>
    </row>
    <row r="12" spans="1:5">
      <c r="A12" s="84" t="s">
        <v>4</v>
      </c>
      <c r="B12" s="24"/>
      <c r="C12" s="14">
        <v>255960</v>
      </c>
      <c r="D12" s="85">
        <v>295994</v>
      </c>
    </row>
    <row r="13" spans="1:5">
      <c r="A13" s="45" t="s">
        <v>20</v>
      </c>
      <c r="B13" s="24"/>
      <c r="C13" s="14">
        <v>4023886</v>
      </c>
      <c r="D13" s="85">
        <v>1434743</v>
      </c>
      <c r="E13" s="40"/>
    </row>
    <row r="14" spans="1:5" ht="25.5">
      <c r="A14" s="86" t="s">
        <v>21</v>
      </c>
      <c r="B14" s="24"/>
      <c r="C14" s="14">
        <v>19801939</v>
      </c>
      <c r="D14" s="85">
        <v>19557894</v>
      </c>
    </row>
    <row r="15" spans="1:5">
      <c r="A15" s="121" t="s">
        <v>162</v>
      </c>
      <c r="B15" s="24"/>
      <c r="C15" s="134"/>
      <c r="D15" s="85">
        <v>123001</v>
      </c>
    </row>
    <row r="16" spans="1:5" ht="25.5">
      <c r="A16" s="86" t="s">
        <v>22</v>
      </c>
      <c r="B16" s="24"/>
      <c r="C16" s="14">
        <v>11203057</v>
      </c>
      <c r="D16" s="85">
        <v>6566878</v>
      </c>
    </row>
    <row r="17" spans="1:6" ht="25.5">
      <c r="A17" s="86" t="s">
        <v>23</v>
      </c>
      <c r="B17" s="24"/>
      <c r="C17" s="14">
        <v>2326142</v>
      </c>
      <c r="D17" s="85">
        <v>3001451</v>
      </c>
    </row>
    <row r="18" spans="1:6" ht="25.5">
      <c r="A18" s="86" t="s">
        <v>24</v>
      </c>
      <c r="B18" s="24"/>
      <c r="C18" s="14">
        <v>5956621</v>
      </c>
      <c r="D18" s="85">
        <v>1704623</v>
      </c>
    </row>
    <row r="19" spans="1:6">
      <c r="A19" s="86" t="s">
        <v>150</v>
      </c>
      <c r="B19" s="24"/>
      <c r="C19" s="14">
        <v>12423</v>
      </c>
      <c r="D19" s="85"/>
    </row>
    <row r="20" spans="1:6" ht="25.5">
      <c r="A20" s="86" t="s">
        <v>25</v>
      </c>
      <c r="B20" s="24"/>
      <c r="C20" s="14">
        <v>492674</v>
      </c>
      <c r="D20" s="85">
        <v>493886</v>
      </c>
    </row>
    <row r="21" spans="1:6">
      <c r="A21" s="84" t="s">
        <v>5</v>
      </c>
      <c r="B21" s="24"/>
      <c r="C21" s="14">
        <v>3016134</v>
      </c>
      <c r="D21" s="85">
        <v>825010</v>
      </c>
    </row>
    <row r="22" spans="1:6">
      <c r="A22" s="86" t="s">
        <v>26</v>
      </c>
      <c r="B22" s="24"/>
      <c r="C22" s="14">
        <v>116496</v>
      </c>
      <c r="D22" s="85">
        <v>1770</v>
      </c>
    </row>
    <row r="23" spans="1:6">
      <c r="A23" s="86" t="s">
        <v>27</v>
      </c>
      <c r="B23" s="24"/>
      <c r="C23" s="14">
        <v>24280</v>
      </c>
      <c r="D23" s="85">
        <v>24280</v>
      </c>
    </row>
    <row r="24" spans="1:6" ht="25.5">
      <c r="A24" s="86" t="s">
        <v>28</v>
      </c>
      <c r="B24" s="24"/>
      <c r="C24" s="14">
        <v>1537320</v>
      </c>
      <c r="D24" s="85">
        <v>2410531</v>
      </c>
    </row>
    <row r="25" spans="1:6">
      <c r="A25" s="84" t="s">
        <v>7</v>
      </c>
      <c r="B25" s="24"/>
      <c r="C25" s="14">
        <v>1137133</v>
      </c>
      <c r="D25" s="85">
        <v>1097520</v>
      </c>
    </row>
    <row r="26" spans="1:6">
      <c r="A26" s="84" t="s">
        <v>8</v>
      </c>
      <c r="B26" s="24"/>
      <c r="C26" s="14">
        <v>1901</v>
      </c>
      <c r="D26" s="85">
        <v>1943</v>
      </c>
    </row>
    <row r="27" spans="1:6">
      <c r="A27" s="84" t="s">
        <v>9</v>
      </c>
      <c r="B27" s="24"/>
      <c r="C27" s="14">
        <v>62830</v>
      </c>
      <c r="D27" s="85">
        <v>64940</v>
      </c>
    </row>
    <row r="28" spans="1:6">
      <c r="A28" s="84" t="s">
        <v>6</v>
      </c>
      <c r="B28" s="24"/>
      <c r="C28" s="14">
        <v>48811</v>
      </c>
      <c r="D28" s="85">
        <v>55600</v>
      </c>
    </row>
    <row r="29" spans="1:6">
      <c r="A29" s="87" t="s">
        <v>29</v>
      </c>
      <c r="B29" s="24"/>
      <c r="C29" s="13">
        <f>SUM(C12:C28)</f>
        <v>50017607</v>
      </c>
      <c r="D29" s="83">
        <f>SUM(D12:D28)</f>
        <v>37660064</v>
      </c>
      <c r="E29" s="40"/>
      <c r="F29" s="40"/>
    </row>
    <row r="30" spans="1:6">
      <c r="A30" s="87"/>
      <c r="B30" s="24"/>
      <c r="C30" s="13"/>
      <c r="D30" s="83"/>
    </row>
    <row r="31" spans="1:6">
      <c r="A31" s="82" t="s">
        <v>10</v>
      </c>
      <c r="B31" s="24"/>
      <c r="C31" s="13"/>
      <c r="D31" s="83"/>
    </row>
    <row r="32" spans="1:6">
      <c r="A32" s="84" t="s">
        <v>11</v>
      </c>
      <c r="B32" s="24"/>
      <c r="C32" s="14">
        <v>16999540</v>
      </c>
      <c r="D32" s="85">
        <v>9815425</v>
      </c>
    </row>
    <row r="33" spans="1:4">
      <c r="A33" s="84" t="s">
        <v>12</v>
      </c>
      <c r="B33" s="24"/>
      <c r="C33" s="14">
        <v>797261</v>
      </c>
      <c r="D33" s="85">
        <v>572045</v>
      </c>
    </row>
    <row r="34" spans="1:4">
      <c r="A34" s="84" t="s">
        <v>13</v>
      </c>
      <c r="B34" s="24"/>
      <c r="C34" s="14">
        <v>2670889</v>
      </c>
      <c r="D34" s="85">
        <v>3390772</v>
      </c>
    </row>
    <row r="35" spans="1:4">
      <c r="A35" s="88" t="s">
        <v>151</v>
      </c>
      <c r="B35" s="24"/>
      <c r="C35" s="14">
        <v>3955491</v>
      </c>
      <c r="D35" s="85">
        <v>2396470</v>
      </c>
    </row>
    <row r="36" spans="1:4">
      <c r="A36" s="88" t="s">
        <v>152</v>
      </c>
      <c r="B36" s="24"/>
      <c r="C36" s="14">
        <v>71890</v>
      </c>
      <c r="D36" s="85">
        <v>23167</v>
      </c>
    </row>
    <row r="37" spans="1:4">
      <c r="A37" s="88" t="s">
        <v>14</v>
      </c>
      <c r="B37" s="24"/>
      <c r="C37" s="14">
        <v>3294094</v>
      </c>
      <c r="D37" s="85">
        <v>48232</v>
      </c>
    </row>
    <row r="38" spans="1:4">
      <c r="A38" s="88" t="s">
        <v>15</v>
      </c>
      <c r="B38" s="24"/>
      <c r="C38" s="14">
        <v>483673</v>
      </c>
      <c r="D38" s="85">
        <v>606016</v>
      </c>
    </row>
    <row r="39" spans="1:4">
      <c r="A39" s="84" t="s">
        <v>16</v>
      </c>
      <c r="B39" s="24"/>
      <c r="C39" s="14">
        <v>118705</v>
      </c>
      <c r="D39" s="85">
        <v>68608</v>
      </c>
    </row>
    <row r="40" spans="1:4">
      <c r="A40" s="86" t="s">
        <v>30</v>
      </c>
      <c r="B40" s="24"/>
      <c r="C40" s="14">
        <v>37000</v>
      </c>
      <c r="D40" s="85">
        <v>159560</v>
      </c>
    </row>
    <row r="41" spans="1:4">
      <c r="A41" s="87" t="s">
        <v>31</v>
      </c>
      <c r="B41" s="24"/>
      <c r="C41" s="13">
        <f>SUM(C32:C40)</f>
        <v>28428543</v>
      </c>
      <c r="D41" s="83">
        <f>SUM(D32:D40)</f>
        <v>17080295</v>
      </c>
    </row>
    <row r="42" spans="1:4">
      <c r="A42" s="87"/>
      <c r="B42" s="24"/>
      <c r="C42" s="13"/>
      <c r="D42" s="83"/>
    </row>
    <row r="43" spans="1:4">
      <c r="A43" s="82" t="s">
        <v>17</v>
      </c>
      <c r="B43" s="24"/>
      <c r="C43" s="13"/>
      <c r="D43" s="83"/>
    </row>
    <row r="44" spans="1:4">
      <c r="A44" s="84" t="s">
        <v>153</v>
      </c>
      <c r="B44" s="24"/>
      <c r="C44" s="14">
        <v>4706656</v>
      </c>
      <c r="D44" s="85">
        <v>4670492</v>
      </c>
    </row>
    <row r="45" spans="1:4">
      <c r="A45" s="84" t="s">
        <v>138</v>
      </c>
      <c r="B45" s="24"/>
      <c r="C45" s="14">
        <v>217655</v>
      </c>
      <c r="D45" s="85">
        <v>217655</v>
      </c>
    </row>
    <row r="46" spans="1:4">
      <c r="A46" s="84" t="s">
        <v>144</v>
      </c>
      <c r="B46" s="24"/>
      <c r="C46" s="14">
        <v>1391627</v>
      </c>
      <c r="D46" s="85">
        <v>694984</v>
      </c>
    </row>
    <row r="47" spans="1:4">
      <c r="A47" s="84" t="s">
        <v>18</v>
      </c>
      <c r="B47" s="24"/>
      <c r="C47" s="26">
        <v>-17437</v>
      </c>
      <c r="D47" s="85">
        <v>445081</v>
      </c>
    </row>
    <row r="48" spans="1:4">
      <c r="A48" s="84" t="s">
        <v>154</v>
      </c>
      <c r="B48" s="24"/>
      <c r="C48" s="14">
        <v>15290563</v>
      </c>
      <c r="D48" s="85">
        <v>14551557</v>
      </c>
    </row>
    <row r="49" spans="1:5">
      <c r="A49" s="86" t="s">
        <v>32</v>
      </c>
      <c r="B49" s="24"/>
      <c r="C49" s="14"/>
      <c r="D49" s="85"/>
    </row>
    <row r="50" spans="1:5">
      <c r="A50" s="89" t="s">
        <v>34</v>
      </c>
      <c r="B50" s="24"/>
      <c r="C50" s="14">
        <v>13854914</v>
      </c>
      <c r="D50" s="85">
        <v>11626242</v>
      </c>
    </row>
    <row r="51" spans="1:5">
      <c r="A51" s="89" t="s">
        <v>35</v>
      </c>
      <c r="B51" s="24"/>
      <c r="C51" s="14">
        <v>1435649</v>
      </c>
      <c r="D51" s="85">
        <v>2925315</v>
      </c>
    </row>
    <row r="52" spans="1:5">
      <c r="A52" s="87" t="s">
        <v>33</v>
      </c>
      <c r="B52" s="24"/>
      <c r="C52" s="13">
        <f>SUM(C44:C48)</f>
        <v>21589064</v>
      </c>
      <c r="D52" s="83">
        <f>SUM(D44:D48)</f>
        <v>20579769</v>
      </c>
    </row>
    <row r="53" spans="1:5">
      <c r="A53" s="82" t="s">
        <v>19</v>
      </c>
      <c r="B53" s="24"/>
      <c r="C53" s="15">
        <f>C41+C52</f>
        <v>50017607</v>
      </c>
      <c r="D53" s="90">
        <f>D41+D52</f>
        <v>37660064</v>
      </c>
    </row>
    <row r="54" spans="1:5" s="44" customFormat="1" ht="13.5" thickBot="1">
      <c r="A54" s="91" t="s">
        <v>148</v>
      </c>
      <c r="B54" s="122"/>
      <c r="C54" s="129">
        <f>(C29-C41-C27)/337181</f>
        <v>63.841776375299915</v>
      </c>
      <c r="D54" s="129">
        <f>(D29-D41-D27)/337186</f>
        <v>60.841283445931921</v>
      </c>
      <c r="E54" s="133"/>
    </row>
    <row r="55" spans="1:5" s="44" customFormat="1">
      <c r="A55" s="46"/>
      <c r="B55" s="47"/>
      <c r="C55" s="48"/>
      <c r="D55" s="48"/>
    </row>
    <row r="56" spans="1:5">
      <c r="A56" s="16"/>
      <c r="B56" s="10"/>
      <c r="C56" s="135"/>
      <c r="D56" s="9"/>
    </row>
    <row r="57" spans="1:5">
      <c r="A57" s="21" t="s">
        <v>170</v>
      </c>
      <c r="B57" s="21"/>
      <c r="C57" s="29"/>
      <c r="D57" s="29"/>
    </row>
    <row r="59" spans="1:5">
      <c r="A59" s="21" t="s">
        <v>172</v>
      </c>
      <c r="B59" s="21"/>
      <c r="C59" s="29"/>
      <c r="D59" s="29"/>
    </row>
  </sheetData>
  <mergeCells count="3">
    <mergeCell ref="A5:D5"/>
    <mergeCell ref="A7:D7"/>
    <mergeCell ref="A6:D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5:D82"/>
  <sheetViews>
    <sheetView tabSelected="1" workbookViewId="0">
      <selection activeCell="A7" sqref="A7:C7"/>
    </sheetView>
  </sheetViews>
  <sheetFormatPr defaultRowHeight="12.75"/>
  <cols>
    <col min="1" max="1" width="79.5703125" style="5" customWidth="1"/>
    <col min="2" max="2" width="12.140625" style="5" bestFit="1" customWidth="1"/>
    <col min="3" max="3" width="11.7109375" style="5" customWidth="1"/>
    <col min="4" max="4" width="13.7109375" style="5" bestFit="1" customWidth="1"/>
    <col min="5" max="16384" width="9.140625" style="5"/>
  </cols>
  <sheetData>
    <row r="5" spans="1:4">
      <c r="A5" s="137" t="s">
        <v>89</v>
      </c>
      <c r="B5" s="137"/>
      <c r="C5" s="137"/>
    </row>
    <row r="6" spans="1:4">
      <c r="A6" s="138" t="s">
        <v>90</v>
      </c>
      <c r="B6" s="138"/>
    </row>
    <row r="7" spans="1:4">
      <c r="A7" s="137" t="str">
        <f>ФП!A7</f>
        <v>по состоянию на "01" июля 2014 года</v>
      </c>
      <c r="B7" s="137"/>
      <c r="C7" s="137"/>
    </row>
    <row r="8" spans="1:4" ht="13.5" thickBot="1">
      <c r="A8" s="6"/>
      <c r="B8" s="6"/>
      <c r="C8" s="22" t="s">
        <v>0</v>
      </c>
    </row>
    <row r="9" spans="1:4" ht="89.25" customHeight="1">
      <c r="A9" s="77" t="s">
        <v>1</v>
      </c>
      <c r="B9" s="56" t="s">
        <v>136</v>
      </c>
      <c r="C9" s="78" t="s">
        <v>37</v>
      </c>
      <c r="D9" s="79" t="s">
        <v>38</v>
      </c>
    </row>
    <row r="10" spans="1:4">
      <c r="A10" s="80">
        <v>1</v>
      </c>
      <c r="B10" s="23">
        <v>2</v>
      </c>
      <c r="C10" s="24">
        <v>4</v>
      </c>
      <c r="D10" s="81">
        <v>6</v>
      </c>
    </row>
    <row r="11" spans="1:4">
      <c r="A11" s="92" t="s">
        <v>39</v>
      </c>
      <c r="B11" s="23"/>
      <c r="C11" s="25"/>
      <c r="D11" s="93"/>
    </row>
    <row r="12" spans="1:4">
      <c r="A12" s="82" t="s">
        <v>40</v>
      </c>
      <c r="B12" s="119"/>
      <c r="C12" s="7">
        <f>C19+C20+C21</f>
        <v>5891163</v>
      </c>
      <c r="D12" s="94">
        <f>D19+D20+D21</f>
        <v>5533808</v>
      </c>
    </row>
    <row r="13" spans="1:4">
      <c r="A13" s="84" t="s">
        <v>41</v>
      </c>
      <c r="B13" s="119"/>
      <c r="C13" s="26">
        <v>17855146</v>
      </c>
      <c r="D13" s="95">
        <v>14376121</v>
      </c>
    </row>
    <row r="14" spans="1:4">
      <c r="A14" s="84" t="s">
        <v>42</v>
      </c>
      <c r="B14" s="119"/>
      <c r="C14" s="26">
        <v>1618249</v>
      </c>
      <c r="D14" s="95">
        <v>1015010</v>
      </c>
    </row>
    <row r="15" spans="1:4">
      <c r="A15" s="88" t="s">
        <v>43</v>
      </c>
      <c r="B15" s="119"/>
      <c r="C15" s="26">
        <v>11238058</v>
      </c>
      <c r="D15" s="95">
        <v>7171816</v>
      </c>
    </row>
    <row r="16" spans="1:4">
      <c r="A16" s="82" t="s">
        <v>44</v>
      </c>
      <c r="B16" s="119"/>
      <c r="C16" s="7">
        <f>C13+C14-C15</f>
        <v>8235337</v>
      </c>
      <c r="D16" s="94">
        <f>D13+D14-D15</f>
        <v>8219315</v>
      </c>
    </row>
    <row r="17" spans="1:4">
      <c r="A17" s="88" t="s">
        <v>45</v>
      </c>
      <c r="B17" s="119"/>
      <c r="C17" s="26">
        <v>7184115</v>
      </c>
      <c r="D17" s="95">
        <v>4099614</v>
      </c>
    </row>
    <row r="18" spans="1:4">
      <c r="A18" s="88" t="s">
        <v>46</v>
      </c>
      <c r="B18" s="119"/>
      <c r="C18" s="26">
        <v>4636179</v>
      </c>
      <c r="D18" s="95">
        <v>1278392</v>
      </c>
    </row>
    <row r="19" spans="1:4">
      <c r="A19" s="82" t="s">
        <v>47</v>
      </c>
      <c r="B19" s="119"/>
      <c r="C19" s="7">
        <f>C16-C17+C18</f>
        <v>5687401</v>
      </c>
      <c r="D19" s="94">
        <f>D16-D17+D18</f>
        <v>5398093</v>
      </c>
    </row>
    <row r="20" spans="1:4">
      <c r="A20" s="84" t="s">
        <v>48</v>
      </c>
      <c r="B20" s="119"/>
      <c r="C20" s="26">
        <v>49940</v>
      </c>
      <c r="D20" s="95">
        <v>55608</v>
      </c>
    </row>
    <row r="21" spans="1:4">
      <c r="A21" s="84" t="s">
        <v>49</v>
      </c>
      <c r="B21" s="119"/>
      <c r="C21" s="26">
        <v>153822</v>
      </c>
      <c r="D21" s="95">
        <v>80107</v>
      </c>
    </row>
    <row r="22" spans="1:4">
      <c r="A22" s="82" t="s">
        <v>50</v>
      </c>
      <c r="B22" s="119"/>
      <c r="C22" s="7">
        <f>C23+C27+C32</f>
        <v>1969260</v>
      </c>
      <c r="D22" s="94">
        <f>D23+D27+D32</f>
        <v>949613</v>
      </c>
    </row>
    <row r="23" spans="1:4">
      <c r="A23" s="96" t="s">
        <v>51</v>
      </c>
      <c r="B23" s="119"/>
      <c r="C23" s="26">
        <v>1793697</v>
      </c>
      <c r="D23" s="95">
        <v>938096</v>
      </c>
    </row>
    <row r="24" spans="1:4">
      <c r="A24" s="96" t="s">
        <v>52</v>
      </c>
      <c r="B24" s="119"/>
      <c r="C24" s="8"/>
      <c r="D24" s="97"/>
    </row>
    <row r="25" spans="1:4">
      <c r="A25" s="96" t="s">
        <v>155</v>
      </c>
      <c r="B25" s="119"/>
      <c r="C25" s="26">
        <v>1736213</v>
      </c>
      <c r="D25" s="95">
        <v>891283</v>
      </c>
    </row>
    <row r="26" spans="1:4">
      <c r="A26" s="96" t="s">
        <v>53</v>
      </c>
      <c r="B26" s="119"/>
      <c r="C26" s="26">
        <v>57484</v>
      </c>
      <c r="D26" s="95">
        <v>46813</v>
      </c>
    </row>
    <row r="27" spans="1:4">
      <c r="A27" s="82" t="s">
        <v>156</v>
      </c>
      <c r="B27" s="119"/>
      <c r="C27" s="131">
        <v>-127564</v>
      </c>
      <c r="D27" s="132">
        <f>D29+D30+D31</f>
        <v>8730</v>
      </c>
    </row>
    <row r="28" spans="1:4">
      <c r="A28" s="96" t="s">
        <v>52</v>
      </c>
      <c r="B28" s="119"/>
      <c r="C28" s="8"/>
      <c r="D28" s="97"/>
    </row>
    <row r="29" spans="1:4">
      <c r="A29" s="84" t="s">
        <v>157</v>
      </c>
      <c r="B29" s="119"/>
      <c r="C29" s="26">
        <v>11906</v>
      </c>
      <c r="D29" s="95">
        <v>11999</v>
      </c>
    </row>
    <row r="30" spans="1:4">
      <c r="A30" s="84" t="s">
        <v>158</v>
      </c>
      <c r="B30" s="119"/>
      <c r="C30" s="26">
        <v>13650</v>
      </c>
      <c r="D30" s="95">
        <v>-3269</v>
      </c>
    </row>
    <row r="31" spans="1:4">
      <c r="A31" s="45" t="s">
        <v>164</v>
      </c>
      <c r="B31" s="119"/>
      <c r="C31" s="26">
        <f>[1]ОПиУ!$D$32</f>
        <v>-153120</v>
      </c>
      <c r="D31" s="95"/>
    </row>
    <row r="32" spans="1:4">
      <c r="A32" s="82" t="s">
        <v>159</v>
      </c>
      <c r="B32" s="119"/>
      <c r="C32" s="7">
        <f>C34</f>
        <v>303127</v>
      </c>
      <c r="D32" s="94">
        <f>D34</f>
        <v>2787</v>
      </c>
    </row>
    <row r="33" spans="1:4">
      <c r="A33" s="98" t="s">
        <v>52</v>
      </c>
      <c r="B33" s="119"/>
      <c r="C33" s="8"/>
      <c r="D33" s="97"/>
    </row>
    <row r="34" spans="1:4">
      <c r="A34" s="84" t="s">
        <v>54</v>
      </c>
      <c r="B34" s="119"/>
      <c r="C34" s="26">
        <v>303127</v>
      </c>
      <c r="D34" s="95">
        <v>2787</v>
      </c>
    </row>
    <row r="35" spans="1:4">
      <c r="A35" s="82" t="s">
        <v>55</v>
      </c>
      <c r="B35" s="119"/>
      <c r="C35" s="7">
        <f>C36+C37</f>
        <v>275850</v>
      </c>
      <c r="D35" s="94">
        <f>D36+D37</f>
        <v>6948</v>
      </c>
    </row>
    <row r="36" spans="1:4">
      <c r="A36" s="84" t="s">
        <v>56</v>
      </c>
      <c r="B36" s="119"/>
      <c r="C36" s="26">
        <v>6027</v>
      </c>
      <c r="D36" s="95">
        <v>2911</v>
      </c>
    </row>
    <row r="37" spans="1:4">
      <c r="A37" s="84" t="s">
        <v>57</v>
      </c>
      <c r="B37" s="119"/>
      <c r="C37" s="26">
        <v>269823</v>
      </c>
      <c r="D37" s="95">
        <v>4037</v>
      </c>
    </row>
    <row r="38" spans="1:4">
      <c r="A38" s="82" t="s">
        <v>58</v>
      </c>
      <c r="B38" s="119"/>
      <c r="C38" s="7">
        <f>C12+C35+C22</f>
        <v>8136273</v>
      </c>
      <c r="D38" s="94">
        <f>D12+D35+D22</f>
        <v>6490369</v>
      </c>
    </row>
    <row r="39" spans="1:4">
      <c r="A39" s="82" t="s">
        <v>59</v>
      </c>
      <c r="B39" s="119"/>
      <c r="C39" s="8"/>
      <c r="D39" s="97"/>
    </row>
    <row r="40" spans="1:4">
      <c r="A40" s="84" t="s">
        <v>60</v>
      </c>
      <c r="B40" s="119"/>
      <c r="C40" s="26">
        <v>4184255</v>
      </c>
      <c r="D40" s="95">
        <v>3084063</v>
      </c>
    </row>
    <row r="41" spans="1:4">
      <c r="A41" s="99" t="s">
        <v>61</v>
      </c>
      <c r="B41" s="119"/>
      <c r="C41" s="26">
        <v>226319</v>
      </c>
      <c r="D41" s="95">
        <v>51509</v>
      </c>
    </row>
    <row r="42" spans="1:4">
      <c r="A42" s="84" t="s">
        <v>62</v>
      </c>
      <c r="B42" s="119"/>
      <c r="C42" s="26">
        <v>1008996</v>
      </c>
      <c r="D42" s="95">
        <v>344710</v>
      </c>
    </row>
    <row r="43" spans="1:4">
      <c r="A43" s="84" t="s">
        <v>63</v>
      </c>
      <c r="B43" s="119"/>
      <c r="C43" s="26">
        <v>40329</v>
      </c>
      <c r="D43" s="95">
        <v>86099</v>
      </c>
    </row>
    <row r="44" spans="1:4">
      <c r="A44" s="82" t="s">
        <v>64</v>
      </c>
      <c r="B44" s="119"/>
      <c r="C44" s="7">
        <f>C40+C41-C42-C43</f>
        <v>3361249</v>
      </c>
      <c r="D44" s="94">
        <f>D40+D41-D42-D43</f>
        <v>2704763</v>
      </c>
    </row>
    <row r="45" spans="1:4">
      <c r="A45" s="100" t="s">
        <v>65</v>
      </c>
      <c r="B45" s="119"/>
      <c r="C45" s="26">
        <v>24219</v>
      </c>
      <c r="D45" s="95">
        <v>23494</v>
      </c>
    </row>
    <row r="46" spans="1:4">
      <c r="A46" s="84" t="s">
        <v>66</v>
      </c>
      <c r="B46" s="119"/>
      <c r="C46" s="26">
        <v>225216</v>
      </c>
      <c r="D46" s="95">
        <v>17484</v>
      </c>
    </row>
    <row r="47" spans="1:4">
      <c r="A47" s="84" t="s">
        <v>67</v>
      </c>
      <c r="B47" s="119"/>
      <c r="C47" s="26">
        <v>-719883</v>
      </c>
      <c r="D47" s="95">
        <v>-33186</v>
      </c>
    </row>
    <row r="48" spans="1:4">
      <c r="A48" s="84" t="s">
        <v>68</v>
      </c>
      <c r="B48" s="119"/>
      <c r="C48" s="26">
        <v>-675309</v>
      </c>
      <c r="D48" s="95">
        <v>-123072</v>
      </c>
    </row>
    <row r="49" spans="1:4">
      <c r="A49" s="84" t="s">
        <v>69</v>
      </c>
      <c r="B49" s="119"/>
      <c r="C49" s="26">
        <v>302591</v>
      </c>
      <c r="D49" s="95">
        <v>472324</v>
      </c>
    </row>
    <row r="50" spans="1:4">
      <c r="A50" s="82" t="s">
        <v>70</v>
      </c>
      <c r="B50" s="119"/>
      <c r="C50" s="7">
        <f>C52</f>
        <v>490095</v>
      </c>
      <c r="D50" s="94">
        <f>D52</f>
        <v>15496</v>
      </c>
    </row>
    <row r="51" spans="1:4">
      <c r="A51" s="98" t="s">
        <v>52</v>
      </c>
      <c r="B51" s="119"/>
      <c r="C51" s="8"/>
      <c r="D51" s="97"/>
    </row>
    <row r="52" spans="1:4">
      <c r="A52" s="96" t="s">
        <v>71</v>
      </c>
      <c r="B52" s="119"/>
      <c r="C52" s="26">
        <v>490095</v>
      </c>
      <c r="D52" s="95">
        <v>15496</v>
      </c>
    </row>
    <row r="53" spans="1:4">
      <c r="A53" s="101" t="s">
        <v>72</v>
      </c>
      <c r="B53" s="119"/>
      <c r="C53" s="8">
        <v>315833</v>
      </c>
      <c r="D53" s="97">
        <v>0</v>
      </c>
    </row>
    <row r="54" spans="1:4">
      <c r="A54" s="101" t="s">
        <v>73</v>
      </c>
      <c r="B54" s="119"/>
      <c r="C54" s="26">
        <v>802</v>
      </c>
      <c r="D54" s="95">
        <v>2874</v>
      </c>
    </row>
    <row r="55" spans="1:4">
      <c r="A55" s="82" t="s">
        <v>74</v>
      </c>
      <c r="B55" s="119"/>
      <c r="C55" s="7">
        <f>C53-C54</f>
        <v>315031</v>
      </c>
      <c r="D55" s="94">
        <f>D53-D54</f>
        <v>-2874</v>
      </c>
    </row>
    <row r="56" spans="1:4">
      <c r="A56" s="84" t="s">
        <v>75</v>
      </c>
      <c r="B56" s="119"/>
      <c r="C56" s="26">
        <v>1696188</v>
      </c>
      <c r="D56" s="95">
        <v>1581473</v>
      </c>
    </row>
    <row r="57" spans="1:4">
      <c r="A57" s="101" t="s">
        <v>52</v>
      </c>
      <c r="B57" s="119"/>
      <c r="C57" s="8"/>
      <c r="D57" s="97"/>
    </row>
    <row r="58" spans="1:4">
      <c r="A58" s="96" t="s">
        <v>76</v>
      </c>
      <c r="B58" s="119"/>
      <c r="C58" s="26">
        <v>1068424</v>
      </c>
      <c r="D58" s="95">
        <v>880828</v>
      </c>
    </row>
    <row r="59" spans="1:4" ht="25.5">
      <c r="A59" s="98" t="s">
        <v>77</v>
      </c>
      <c r="B59" s="119"/>
      <c r="C59" s="26">
        <v>86002</v>
      </c>
      <c r="D59" s="95">
        <v>74003</v>
      </c>
    </row>
    <row r="60" spans="1:4">
      <c r="A60" s="98" t="s">
        <v>78</v>
      </c>
      <c r="B60" s="119"/>
      <c r="C60" s="26">
        <v>96684</v>
      </c>
      <c r="D60" s="95">
        <v>92219</v>
      </c>
    </row>
    <row r="61" spans="1:4">
      <c r="A61" s="96" t="s">
        <v>79</v>
      </c>
      <c r="B61" s="119"/>
      <c r="C61" s="26">
        <v>46234</v>
      </c>
      <c r="D61" s="95">
        <v>41368</v>
      </c>
    </row>
    <row r="62" spans="1:4">
      <c r="A62" s="84" t="s">
        <v>80</v>
      </c>
      <c r="B62" s="119"/>
      <c r="C62" s="26">
        <v>67689</v>
      </c>
      <c r="D62" s="95">
        <v>61649</v>
      </c>
    </row>
    <row r="63" spans="1:4">
      <c r="A63" s="82" t="s">
        <v>81</v>
      </c>
      <c r="B63" s="119"/>
      <c r="C63" s="7">
        <f>C44+C45+C46+C47-C48+C49+C50+C55+C56+C62</f>
        <v>6437704</v>
      </c>
      <c r="D63" s="94">
        <f>D44+D45+D46+D47-D48+D49+D50+D55+D56+D62</f>
        <v>4963695</v>
      </c>
    </row>
    <row r="64" spans="1:4">
      <c r="A64" s="82" t="s">
        <v>82</v>
      </c>
      <c r="B64" s="119"/>
      <c r="C64" s="7">
        <f>C38-C63</f>
        <v>1698569</v>
      </c>
      <c r="D64" s="94">
        <f>D38-D63</f>
        <v>1526674</v>
      </c>
    </row>
    <row r="65" spans="1:4">
      <c r="A65" s="84" t="s">
        <v>83</v>
      </c>
      <c r="B65" s="119"/>
      <c r="C65" s="8"/>
      <c r="D65" s="97"/>
    </row>
    <row r="66" spans="1:4">
      <c r="A66" s="82" t="s">
        <v>84</v>
      </c>
      <c r="B66" s="119"/>
      <c r="C66" s="7">
        <f>C38-C63</f>
        <v>1698569</v>
      </c>
      <c r="D66" s="94">
        <f>D38-D63</f>
        <v>1526674</v>
      </c>
    </row>
    <row r="67" spans="1:4">
      <c r="A67" s="82" t="s">
        <v>85</v>
      </c>
      <c r="B67" s="119"/>
      <c r="C67" s="7">
        <f>C69+C70</f>
        <v>262920</v>
      </c>
      <c r="D67" s="94">
        <f>D69+D70</f>
        <v>232236</v>
      </c>
    </row>
    <row r="68" spans="1:4">
      <c r="A68" s="96" t="s">
        <v>32</v>
      </c>
      <c r="B68" s="119"/>
      <c r="C68" s="8"/>
      <c r="D68" s="97"/>
    </row>
    <row r="69" spans="1:4">
      <c r="A69" s="84" t="s">
        <v>86</v>
      </c>
      <c r="B69" s="119"/>
      <c r="C69" s="26">
        <v>262920</v>
      </c>
      <c r="D69" s="95">
        <v>232236</v>
      </c>
    </row>
    <row r="70" spans="1:4">
      <c r="A70" s="84" t="s">
        <v>87</v>
      </c>
      <c r="B70" s="119"/>
      <c r="C70" s="8">
        <v>0</v>
      </c>
      <c r="D70" s="97">
        <v>0</v>
      </c>
    </row>
    <row r="71" spans="1:4">
      <c r="A71" s="82" t="s">
        <v>88</v>
      </c>
      <c r="B71" s="119"/>
      <c r="C71" s="7">
        <f>C66-C67</f>
        <v>1435649</v>
      </c>
      <c r="D71" s="94">
        <f>D66-D67</f>
        <v>1294438</v>
      </c>
    </row>
    <row r="72" spans="1:4">
      <c r="A72" s="82" t="s">
        <v>91</v>
      </c>
      <c r="B72" s="119"/>
      <c r="C72" s="26"/>
      <c r="D72" s="95"/>
    </row>
    <row r="73" spans="1:4">
      <c r="A73" s="84" t="s">
        <v>92</v>
      </c>
      <c r="B73" s="119"/>
      <c r="C73" s="8">
        <f>-ROUND('[2]ЦБ ГП'!$D$157/1000,0)</f>
        <v>-284964</v>
      </c>
      <c r="D73" s="97">
        <v>145925</v>
      </c>
    </row>
    <row r="74" spans="1:4">
      <c r="A74" s="84" t="s">
        <v>93</v>
      </c>
      <c r="B74" s="119"/>
      <c r="C74" s="8">
        <f>-ROUND('[1]ЦБ ГП'!$D$159/1000,0)</f>
        <v>-193272</v>
      </c>
      <c r="D74" s="97">
        <v>-14283</v>
      </c>
    </row>
    <row r="75" spans="1:4">
      <c r="A75" s="82" t="s">
        <v>94</v>
      </c>
      <c r="B75" s="119"/>
      <c r="C75" s="7">
        <f>C73+C74</f>
        <v>-478236</v>
      </c>
      <c r="D75" s="94">
        <f>D73+D74</f>
        <v>131642</v>
      </c>
    </row>
    <row r="76" spans="1:4">
      <c r="A76" s="82" t="s">
        <v>95</v>
      </c>
      <c r="B76" s="119"/>
      <c r="C76" s="7">
        <f>C71+C75</f>
        <v>957413</v>
      </c>
      <c r="D76" s="94">
        <f>D71+D75</f>
        <v>1426080</v>
      </c>
    </row>
    <row r="77" spans="1:4" ht="13.5" thickBot="1">
      <c r="A77" s="102" t="s">
        <v>149</v>
      </c>
      <c r="B77" s="124"/>
      <c r="C77" s="130">
        <f>C71/338011</f>
        <v>4.2473440213484173</v>
      </c>
      <c r="D77" s="103">
        <f>D71/338011</f>
        <v>3.8295735937587829</v>
      </c>
    </row>
    <row r="78" spans="1:4">
      <c r="A78" s="49"/>
      <c r="B78" s="50"/>
      <c r="C78" s="51"/>
      <c r="D78" s="51"/>
    </row>
    <row r="80" spans="1:4" customFormat="1">
      <c r="A80" s="21" t="s">
        <v>170</v>
      </c>
      <c r="B80" s="21"/>
      <c r="C80" s="29"/>
      <c r="D80" s="29"/>
    </row>
    <row r="81" spans="1:4" customFormat="1"/>
    <row r="82" spans="1:4" customFormat="1">
      <c r="A82" s="21" t="s">
        <v>172</v>
      </c>
      <c r="B82" s="21"/>
      <c r="C82" s="29"/>
      <c r="D82" s="29"/>
    </row>
  </sheetData>
  <mergeCells count="3">
    <mergeCell ref="A5:C5"/>
    <mergeCell ref="A7:C7"/>
    <mergeCell ref="A6:B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8"/>
  <sheetViews>
    <sheetView workbookViewId="0">
      <selection activeCell="A55" sqref="A55:XFD57"/>
    </sheetView>
  </sheetViews>
  <sheetFormatPr defaultRowHeight="12.75"/>
  <cols>
    <col min="1" max="1" width="62.28515625" style="33" customWidth="1"/>
    <col min="2" max="2" width="9.140625" style="33"/>
    <col min="3" max="3" width="11.7109375" style="33" customWidth="1"/>
    <col min="4" max="4" width="14.5703125" style="33" customWidth="1"/>
    <col min="5" max="5" width="10.28515625" style="33" bestFit="1" customWidth="1"/>
    <col min="6" max="16384" width="9.140625" style="33"/>
  </cols>
  <sheetData>
    <row r="1" spans="1:5">
      <c r="A1" s="139" t="s">
        <v>135</v>
      </c>
      <c r="B1" s="139"/>
      <c r="C1" s="139"/>
      <c r="D1" s="139"/>
    </row>
    <row r="2" spans="1:5">
      <c r="A2" s="139" t="s">
        <v>90</v>
      </c>
      <c r="B2" s="139"/>
      <c r="C2" s="139"/>
      <c r="D2" s="139"/>
    </row>
    <row r="3" spans="1:5">
      <c r="A3" s="137" t="str">
        <f>[3]ДДС!$A$10:$D$10</f>
        <v>по состоянию на "01" июля  2014 года</v>
      </c>
      <c r="B3" s="137"/>
      <c r="C3" s="137"/>
      <c r="D3" s="137"/>
    </row>
    <row r="4" spans="1:5" ht="13.5" thickBot="1">
      <c r="A4" s="140" t="s">
        <v>0</v>
      </c>
      <c r="B4" s="140"/>
      <c r="C4" s="140"/>
      <c r="D4" s="140"/>
    </row>
    <row r="5" spans="1:5" ht="76.5">
      <c r="A5" s="55" t="s">
        <v>1</v>
      </c>
      <c r="B5" s="56" t="s">
        <v>136</v>
      </c>
      <c r="C5" s="57" t="s">
        <v>37</v>
      </c>
      <c r="D5" s="58" t="s">
        <v>38</v>
      </c>
    </row>
    <row r="6" spans="1:5">
      <c r="A6" s="59">
        <v>1</v>
      </c>
      <c r="B6" s="18">
        <v>2</v>
      </c>
      <c r="C6" s="20">
        <v>3</v>
      </c>
      <c r="D6" s="60">
        <v>4</v>
      </c>
    </row>
    <row r="7" spans="1:5">
      <c r="A7" s="61" t="s">
        <v>96</v>
      </c>
      <c r="B7" s="17"/>
      <c r="C7" s="19">
        <v>1698569</v>
      </c>
      <c r="D7" s="62">
        <v>1526674</v>
      </c>
    </row>
    <row r="8" spans="1:5">
      <c r="A8" s="61" t="s">
        <v>97</v>
      </c>
      <c r="B8" s="17"/>
      <c r="C8" s="35">
        <v>-1020208</v>
      </c>
      <c r="D8" s="63">
        <f>SUM(D9:D14)</f>
        <v>12743</v>
      </c>
    </row>
    <row r="9" spans="1:5">
      <c r="A9" s="64" t="s">
        <v>79</v>
      </c>
      <c r="B9" s="30"/>
      <c r="C9" s="1">
        <v>46234</v>
      </c>
      <c r="D9" s="65">
        <v>41368</v>
      </c>
    </row>
    <row r="10" spans="1:5">
      <c r="A10" s="34" t="s">
        <v>98</v>
      </c>
      <c r="B10" s="30"/>
      <c r="C10" s="127">
        <v>315031</v>
      </c>
      <c r="D10" s="128">
        <f>-2874</f>
        <v>-2874</v>
      </c>
    </row>
    <row r="11" spans="1:5" ht="25.5">
      <c r="A11" s="64" t="s">
        <v>99</v>
      </c>
      <c r="B11" s="30"/>
      <c r="C11" s="127">
        <v>-917846</v>
      </c>
      <c r="D11" s="128">
        <f>-51804+156229</f>
        <v>104425</v>
      </c>
    </row>
    <row r="12" spans="1:5">
      <c r="A12" s="64" t="s">
        <v>160</v>
      </c>
      <c r="B12" s="30"/>
      <c r="C12" s="127">
        <v>-250024</v>
      </c>
      <c r="D12" s="128">
        <v>-156229</v>
      </c>
    </row>
    <row r="13" spans="1:5">
      <c r="A13" s="64" t="s">
        <v>100</v>
      </c>
      <c r="B13" s="30"/>
      <c r="C13" s="127">
        <v>-214057</v>
      </c>
      <c r="D13" s="128">
        <v>26050</v>
      </c>
    </row>
    <row r="14" spans="1:5">
      <c r="A14" s="64" t="s">
        <v>171</v>
      </c>
      <c r="B14" s="30"/>
      <c r="C14" s="4">
        <v>454</v>
      </c>
      <c r="D14" s="66">
        <v>3</v>
      </c>
    </row>
    <row r="15" spans="1:5" ht="25.5">
      <c r="A15" s="61" t="s">
        <v>101</v>
      </c>
      <c r="B15" s="17"/>
      <c r="C15" s="35">
        <f>C7+C8</f>
        <v>678361</v>
      </c>
      <c r="D15" s="62">
        <f>D7+D8</f>
        <v>1539417</v>
      </c>
      <c r="E15" s="106"/>
    </row>
    <row r="16" spans="1:5">
      <c r="A16" s="61" t="s">
        <v>102</v>
      </c>
      <c r="B16" s="17"/>
      <c r="C16" s="35">
        <f>SUM(C17:C25)</f>
        <v>-12766725</v>
      </c>
      <c r="D16" s="63">
        <f>SUM(D17:D25)</f>
        <v>-5835744</v>
      </c>
    </row>
    <row r="17" spans="1:4">
      <c r="A17" s="64" t="s">
        <v>103</v>
      </c>
      <c r="B17" s="30"/>
      <c r="C17" s="4">
        <v>-2589143</v>
      </c>
      <c r="D17" s="66">
        <v>-131836</v>
      </c>
    </row>
    <row r="18" spans="1:4" ht="25.5">
      <c r="A18" s="64" t="s">
        <v>104</v>
      </c>
      <c r="B18" s="30"/>
      <c r="C18" s="4">
        <v>151775</v>
      </c>
      <c r="D18" s="66">
        <v>-1432244</v>
      </c>
    </row>
    <row r="19" spans="1:4">
      <c r="A19" s="64" t="s">
        <v>105</v>
      </c>
      <c r="B19" s="30"/>
      <c r="C19" s="67">
        <v>123001</v>
      </c>
      <c r="D19" s="68"/>
    </row>
    <row r="20" spans="1:4">
      <c r="A20" s="64" t="s">
        <v>106</v>
      </c>
      <c r="B20" s="30"/>
      <c r="C20" s="4">
        <v>-3960870</v>
      </c>
      <c r="D20" s="66">
        <v>-1155320</v>
      </c>
    </row>
    <row r="21" spans="1:4" ht="25.5">
      <c r="A21" s="64" t="s">
        <v>107</v>
      </c>
      <c r="B21" s="30"/>
      <c r="C21" s="4">
        <v>-4258285</v>
      </c>
      <c r="D21" s="66">
        <v>-672218</v>
      </c>
    </row>
    <row r="22" spans="1:4">
      <c r="A22" s="64" t="s">
        <v>108</v>
      </c>
      <c r="B22" s="30"/>
      <c r="C22" s="4">
        <v>-42118</v>
      </c>
      <c r="D22" s="69">
        <v>78346</v>
      </c>
    </row>
    <row r="23" spans="1:4">
      <c r="A23" s="64" t="s">
        <v>109</v>
      </c>
      <c r="B23" s="30"/>
      <c r="C23" s="2"/>
      <c r="D23" s="70"/>
    </row>
    <row r="24" spans="1:4">
      <c r="A24" s="64" t="s">
        <v>110</v>
      </c>
      <c r="B24" s="30"/>
      <c r="C24" s="4">
        <v>-2191124</v>
      </c>
      <c r="D24" s="66">
        <v>-2496109</v>
      </c>
    </row>
    <row r="25" spans="1:4">
      <c r="A25" s="123" t="s">
        <v>165</v>
      </c>
      <c r="B25" s="30"/>
      <c r="C25" s="4">
        <v>39</v>
      </c>
      <c r="D25" s="66">
        <v>-26363</v>
      </c>
    </row>
    <row r="26" spans="1:4">
      <c r="A26" s="61" t="s">
        <v>111</v>
      </c>
      <c r="B26" s="17"/>
      <c r="C26" s="35">
        <f>SUM(C27:C36)</f>
        <v>11335825</v>
      </c>
      <c r="D26" s="63">
        <f>SUM(D27:D36)</f>
        <v>5263608</v>
      </c>
    </row>
    <row r="27" spans="1:4">
      <c r="A27" s="64" t="s">
        <v>112</v>
      </c>
      <c r="B27" s="30"/>
      <c r="C27" s="4">
        <v>7184115</v>
      </c>
      <c r="D27" s="66">
        <v>4099614</v>
      </c>
    </row>
    <row r="28" spans="1:4" ht="25.5">
      <c r="A28" s="64" t="s">
        <v>113</v>
      </c>
      <c r="B28" s="30"/>
      <c r="C28" s="4">
        <v>225216</v>
      </c>
      <c r="D28" s="66">
        <v>17484</v>
      </c>
    </row>
    <row r="29" spans="1:4" ht="25.5">
      <c r="A29" s="64" t="s">
        <v>114</v>
      </c>
      <c r="B29" s="30"/>
      <c r="C29" s="4">
        <v>-719883</v>
      </c>
      <c r="D29" s="66">
        <v>-33186</v>
      </c>
    </row>
    <row r="30" spans="1:4">
      <c r="A30" s="64" t="s">
        <v>115</v>
      </c>
      <c r="B30" s="30"/>
      <c r="C30" s="4">
        <v>1546598</v>
      </c>
      <c r="D30" s="66">
        <v>523584</v>
      </c>
    </row>
    <row r="31" spans="1:4" ht="25.5">
      <c r="A31" s="64" t="s">
        <v>116</v>
      </c>
      <c r="B31" s="30"/>
      <c r="C31" s="4">
        <v>48723</v>
      </c>
      <c r="D31" s="66">
        <v>-32425</v>
      </c>
    </row>
    <row r="32" spans="1:4" ht="25.5">
      <c r="A32" s="64" t="s">
        <v>117</v>
      </c>
      <c r="B32" s="30"/>
      <c r="C32" s="4">
        <v>3245862</v>
      </c>
      <c r="D32" s="66">
        <v>1050721</v>
      </c>
    </row>
    <row r="33" spans="1:4">
      <c r="A33" s="64" t="s">
        <v>118</v>
      </c>
      <c r="B33" s="30"/>
      <c r="C33" s="4">
        <v>-122343</v>
      </c>
      <c r="D33" s="66">
        <v>-175461</v>
      </c>
    </row>
    <row r="34" spans="1:4">
      <c r="A34" s="64" t="s">
        <v>119</v>
      </c>
      <c r="B34" s="30"/>
      <c r="C34" s="4"/>
      <c r="D34" s="66">
        <v>-100056</v>
      </c>
    </row>
    <row r="35" spans="1:4">
      <c r="A35" s="64" t="s">
        <v>120</v>
      </c>
      <c r="B35" s="30"/>
      <c r="C35" s="4">
        <v>50097</v>
      </c>
      <c r="D35" s="66">
        <v>-58108</v>
      </c>
    </row>
    <row r="36" spans="1:4">
      <c r="A36" s="123" t="s">
        <v>166</v>
      </c>
      <c r="B36" s="30"/>
      <c r="C36" s="4">
        <v>-122560</v>
      </c>
      <c r="D36" s="66">
        <v>-28559</v>
      </c>
    </row>
    <row r="37" spans="1:4" s="37" customFormat="1">
      <c r="A37" s="71" t="s">
        <v>121</v>
      </c>
      <c r="B37" s="31"/>
      <c r="C37" s="36">
        <f>C16+C26</f>
        <v>-1430900</v>
      </c>
      <c r="D37" s="72">
        <f>D16+D26</f>
        <v>-572136</v>
      </c>
    </row>
    <row r="38" spans="1:4">
      <c r="A38" s="64" t="s">
        <v>122</v>
      </c>
      <c r="B38" s="30"/>
      <c r="C38" s="4">
        <v>120364</v>
      </c>
      <c r="D38" s="66">
        <v>232975</v>
      </c>
    </row>
    <row r="39" spans="1:4" s="37" customFormat="1" ht="25.5">
      <c r="A39" s="71" t="s">
        <v>123</v>
      </c>
      <c r="B39" s="31"/>
      <c r="C39" s="36">
        <f>C37-C38</f>
        <v>-1551264</v>
      </c>
      <c r="D39" s="72">
        <f>D37-D38</f>
        <v>-805111</v>
      </c>
    </row>
    <row r="40" spans="1:4" ht="25.5">
      <c r="A40" s="64" t="s">
        <v>124</v>
      </c>
      <c r="B40" s="32"/>
      <c r="C40" s="1"/>
      <c r="D40" s="65"/>
    </row>
    <row r="41" spans="1:4">
      <c r="A41" s="64" t="s">
        <v>125</v>
      </c>
      <c r="B41" s="30"/>
      <c r="C41" s="4">
        <v>917328</v>
      </c>
      <c r="D41" s="66"/>
    </row>
    <row r="42" spans="1:4">
      <c r="A42" s="64" t="s">
        <v>126</v>
      </c>
      <c r="B42" s="30"/>
      <c r="C42" s="4">
        <v>-84149</v>
      </c>
      <c r="D42" s="66">
        <v>-17159</v>
      </c>
    </row>
    <row r="43" spans="1:4">
      <c r="A43" s="64" t="s">
        <v>127</v>
      </c>
      <c r="B43" s="30"/>
      <c r="C43" s="4">
        <v>0</v>
      </c>
      <c r="D43" s="66">
        <v>172</v>
      </c>
    </row>
    <row r="44" spans="1:4" s="37" customFormat="1" ht="25.5">
      <c r="A44" s="71" t="s">
        <v>128</v>
      </c>
      <c r="B44" s="31"/>
      <c r="C44" s="36">
        <f>SUM(C41:C43)</f>
        <v>833179</v>
      </c>
      <c r="D44" s="72">
        <f>SUM(D41:D43)</f>
        <v>-16987</v>
      </c>
    </row>
    <row r="45" spans="1:4" ht="25.5">
      <c r="A45" s="64" t="s">
        <v>129</v>
      </c>
      <c r="B45" s="32"/>
      <c r="C45" s="1"/>
      <c r="D45" s="65"/>
    </row>
    <row r="46" spans="1:4">
      <c r="A46" s="64" t="s">
        <v>130</v>
      </c>
      <c r="B46" s="30"/>
      <c r="C46" s="4">
        <v>-310</v>
      </c>
      <c r="D46" s="66">
        <v>-6787</v>
      </c>
    </row>
    <row r="47" spans="1:4" s="37" customFormat="1">
      <c r="A47" s="71" t="s">
        <v>131</v>
      </c>
      <c r="B47" s="31"/>
      <c r="C47" s="36">
        <f>SUM(C46)</f>
        <v>-310</v>
      </c>
      <c r="D47" s="72">
        <f>SUM(D46)</f>
        <v>-6787</v>
      </c>
    </row>
    <row r="48" spans="1:4" s="37" customFormat="1">
      <c r="A48" s="71" t="s">
        <v>132</v>
      </c>
      <c r="B48" s="31"/>
      <c r="C48" s="36">
        <f>C15+C39+C44+C47</f>
        <v>-40034</v>
      </c>
      <c r="D48" s="72">
        <f>D15+D39+D44+D47</f>
        <v>710532</v>
      </c>
    </row>
    <row r="49" spans="1:4">
      <c r="A49" s="64" t="s">
        <v>133</v>
      </c>
      <c r="B49" s="30"/>
      <c r="C49" s="1">
        <v>295994</v>
      </c>
      <c r="D49" s="65">
        <v>188283</v>
      </c>
    </row>
    <row r="50" spans="1:4" ht="13.5" thickBot="1">
      <c r="A50" s="73" t="s">
        <v>134</v>
      </c>
      <c r="B50" s="74"/>
      <c r="C50" s="75">
        <v>255960</v>
      </c>
      <c r="D50" s="76">
        <v>898815</v>
      </c>
    </row>
    <row r="51" spans="1:4">
      <c r="A51" s="52"/>
      <c r="B51" s="53"/>
      <c r="C51" s="54"/>
      <c r="D51" s="54"/>
    </row>
    <row r="52" spans="1:4">
      <c r="A52" s="52"/>
      <c r="B52" s="53"/>
      <c r="C52" s="54"/>
      <c r="D52" s="54"/>
    </row>
    <row r="53" spans="1:4">
      <c r="A53" s="52"/>
      <c r="B53" s="53"/>
      <c r="C53" s="54"/>
      <c r="D53" s="54"/>
    </row>
    <row r="54" spans="1:4" hidden="1">
      <c r="C54" s="106">
        <f>C50-C49-C48</f>
        <v>0</v>
      </c>
      <c r="D54" s="106">
        <f>D50-D49-D48</f>
        <v>0</v>
      </c>
    </row>
    <row r="55" spans="1:4" customFormat="1">
      <c r="A55" s="21" t="s">
        <v>170</v>
      </c>
      <c r="B55" s="21"/>
      <c r="C55" s="29"/>
      <c r="D55" s="29"/>
    </row>
    <row r="56" spans="1:4" customFormat="1"/>
    <row r="57" spans="1:4" customFormat="1">
      <c r="A57" s="21" t="s">
        <v>172</v>
      </c>
      <c r="B57" s="21"/>
      <c r="C57" s="29"/>
      <c r="D57" s="29"/>
    </row>
    <row r="58" spans="1:4" customFormat="1">
      <c r="A58" s="21"/>
      <c r="B58" s="21"/>
      <c r="C58" s="29"/>
      <c r="D58" s="29"/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499984740745262"/>
    <pageSetUpPr fitToPage="1"/>
  </sheetPr>
  <dimension ref="A1:I27"/>
  <sheetViews>
    <sheetView workbookViewId="0">
      <selection activeCell="A25" sqref="A25:XFD27"/>
    </sheetView>
  </sheetViews>
  <sheetFormatPr defaultRowHeight="12.75"/>
  <cols>
    <col min="1" max="1" width="44.42578125" customWidth="1"/>
    <col min="2" max="2" width="14.140625" customWidth="1"/>
    <col min="3" max="3" width="11.7109375" customWidth="1"/>
    <col min="4" max="4" width="14.7109375" customWidth="1"/>
    <col min="5" max="5" width="14.140625" customWidth="1"/>
    <col min="6" max="6" width="16.85546875" customWidth="1"/>
    <col min="7" max="7" width="14.140625" customWidth="1"/>
  </cols>
  <sheetData>
    <row r="1" spans="1:9">
      <c r="A1" s="141" t="s">
        <v>147</v>
      </c>
      <c r="B1" s="141"/>
      <c r="C1" s="141"/>
      <c r="D1" s="141"/>
      <c r="E1" s="141"/>
      <c r="F1" s="141"/>
      <c r="G1" s="141"/>
    </row>
    <row r="2" spans="1:9">
      <c r="A2" s="137" t="s">
        <v>90</v>
      </c>
      <c r="B2" s="137"/>
      <c r="C2" s="137"/>
      <c r="D2" s="137"/>
      <c r="E2" s="137"/>
      <c r="F2" s="137"/>
      <c r="G2" s="137"/>
    </row>
    <row r="3" spans="1:9" s="33" customFormat="1">
      <c r="A3" s="142" t="str">
        <f>[3]КАПИТАЛ!$A$7:$F$7</f>
        <v>по состоянию на "01" июля  2014 года</v>
      </c>
      <c r="B3" s="137"/>
      <c r="C3" s="137"/>
      <c r="D3" s="137"/>
      <c r="E3" s="137"/>
      <c r="F3" s="143"/>
      <c r="G3" s="143"/>
    </row>
    <row r="4" spans="1:9" ht="13.5" thickBot="1">
      <c r="A4" s="3"/>
      <c r="B4" s="3"/>
      <c r="C4" s="3"/>
      <c r="D4" s="3"/>
      <c r="E4" s="3"/>
      <c r="F4" s="3"/>
      <c r="G4" s="54" t="s">
        <v>0</v>
      </c>
    </row>
    <row r="5" spans="1:9" ht="76.5">
      <c r="A5" s="107"/>
      <c r="B5" s="108" t="s">
        <v>137</v>
      </c>
      <c r="C5" s="108" t="s">
        <v>138</v>
      </c>
      <c r="D5" s="108" t="s">
        <v>161</v>
      </c>
      <c r="E5" s="108" t="s">
        <v>139</v>
      </c>
      <c r="F5" s="108" t="s">
        <v>146</v>
      </c>
      <c r="G5" s="109" t="s">
        <v>33</v>
      </c>
    </row>
    <row r="6" spans="1:9">
      <c r="A6" s="110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</row>
    <row r="7" spans="1:9">
      <c r="A7" s="111" t="s">
        <v>167</v>
      </c>
      <c r="B7" s="27">
        <v>4654893</v>
      </c>
      <c r="C7" s="26">
        <v>217655</v>
      </c>
      <c r="D7" s="26">
        <v>560778</v>
      </c>
      <c r="E7" s="26">
        <v>362682</v>
      </c>
      <c r="F7" s="26">
        <v>11760448</v>
      </c>
      <c r="G7" s="112">
        <v>17556456</v>
      </c>
    </row>
    <row r="8" spans="1:9">
      <c r="A8" s="113" t="s">
        <v>140</v>
      </c>
      <c r="B8" s="27"/>
      <c r="C8" s="27"/>
      <c r="D8" s="27"/>
      <c r="E8" s="27">
        <v>82399</v>
      </c>
      <c r="F8" s="27"/>
      <c r="G8" s="112">
        <v>82399</v>
      </c>
    </row>
    <row r="9" spans="1:9">
      <c r="A9" s="113" t="s">
        <v>141</v>
      </c>
      <c r="B9" s="27"/>
      <c r="C9" s="27"/>
      <c r="D9" s="27"/>
      <c r="E9" s="27"/>
      <c r="F9" s="26">
        <v>2925315</v>
      </c>
      <c r="G9" s="112">
        <v>2925315</v>
      </c>
    </row>
    <row r="10" spans="1:9" s="104" customFormat="1">
      <c r="A10" s="114" t="s">
        <v>142</v>
      </c>
      <c r="B10" s="28">
        <v>0</v>
      </c>
      <c r="C10" s="28">
        <v>0</v>
      </c>
      <c r="D10" s="28">
        <v>0</v>
      </c>
      <c r="E10" s="28">
        <v>82399</v>
      </c>
      <c r="F10" s="28">
        <v>2925315</v>
      </c>
      <c r="G10" s="115">
        <v>3054119</v>
      </c>
    </row>
    <row r="11" spans="1:9">
      <c r="A11" s="113" t="s">
        <v>143</v>
      </c>
      <c r="B11" s="27">
        <v>54594</v>
      </c>
      <c r="C11" s="39"/>
      <c r="D11" s="39"/>
      <c r="E11" s="39"/>
      <c r="F11" s="39"/>
      <c r="G11" s="112">
        <v>54594</v>
      </c>
    </row>
    <row r="12" spans="1:9">
      <c r="A12" s="113" t="s">
        <v>145</v>
      </c>
      <c r="B12" s="27">
        <v>-38995</v>
      </c>
      <c r="C12" s="39"/>
      <c r="D12" s="39"/>
      <c r="E12" s="39"/>
      <c r="F12" s="39"/>
      <c r="G12" s="112">
        <v>-38995</v>
      </c>
    </row>
    <row r="13" spans="1:9">
      <c r="A13" s="113" t="s">
        <v>144</v>
      </c>
      <c r="B13" s="39"/>
      <c r="C13" s="39"/>
      <c r="D13" s="39">
        <v>134206</v>
      </c>
      <c r="E13" s="39"/>
      <c r="F13" s="39">
        <v>-134206</v>
      </c>
      <c r="G13" s="112">
        <v>0</v>
      </c>
    </row>
    <row r="14" spans="1:9">
      <c r="A14" s="114" t="s">
        <v>168</v>
      </c>
      <c r="B14" s="28">
        <v>4670492</v>
      </c>
      <c r="C14" s="28">
        <v>217655</v>
      </c>
      <c r="D14" s="28">
        <v>694984</v>
      </c>
      <c r="E14" s="28">
        <v>445081</v>
      </c>
      <c r="F14" s="28">
        <v>14551557</v>
      </c>
      <c r="G14" s="115">
        <v>20579769</v>
      </c>
      <c r="I14" s="105"/>
    </row>
    <row r="15" spans="1:9">
      <c r="A15" s="113" t="s">
        <v>140</v>
      </c>
      <c r="B15" s="125"/>
      <c r="C15" s="125"/>
      <c r="D15" s="125"/>
      <c r="E15" s="125">
        <v>-462518</v>
      </c>
      <c r="F15" s="125"/>
      <c r="G15" s="126">
        <v>-462518</v>
      </c>
    </row>
    <row r="16" spans="1:9">
      <c r="A16" s="113" t="s">
        <v>141</v>
      </c>
      <c r="B16" s="125"/>
      <c r="C16" s="125"/>
      <c r="D16" s="125"/>
      <c r="E16" s="125"/>
      <c r="F16" s="125">
        <v>1435649</v>
      </c>
      <c r="G16" s="126">
        <v>1435649</v>
      </c>
    </row>
    <row r="17" spans="1:7" s="104" customFormat="1">
      <c r="A17" s="114" t="s">
        <v>142</v>
      </c>
      <c r="B17" s="39">
        <v>0</v>
      </c>
      <c r="C17" s="28">
        <v>0</v>
      </c>
      <c r="D17" s="28">
        <v>0</v>
      </c>
      <c r="E17" s="28">
        <v>-462518</v>
      </c>
      <c r="F17" s="28">
        <v>1435649</v>
      </c>
      <c r="G17" s="115">
        <v>973131</v>
      </c>
    </row>
    <row r="18" spans="1:7">
      <c r="A18" s="113" t="s">
        <v>143</v>
      </c>
      <c r="B18" s="39">
        <v>36474</v>
      </c>
      <c r="C18" s="39"/>
      <c r="D18" s="39"/>
      <c r="E18" s="39"/>
      <c r="F18" s="39"/>
      <c r="G18" s="112">
        <v>36474</v>
      </c>
    </row>
    <row r="19" spans="1:7">
      <c r="A19" s="113" t="s">
        <v>145</v>
      </c>
      <c r="B19" s="39">
        <v>-310</v>
      </c>
      <c r="C19" s="39"/>
      <c r="D19" s="39"/>
      <c r="E19" s="39"/>
      <c r="F19" s="39"/>
      <c r="G19" s="112">
        <v>-310</v>
      </c>
    </row>
    <row r="20" spans="1:7">
      <c r="A20" s="113" t="s">
        <v>144</v>
      </c>
      <c r="B20" s="39"/>
      <c r="C20" s="39"/>
      <c r="D20" s="39">
        <v>696643</v>
      </c>
      <c r="E20" s="39"/>
      <c r="F20" s="39">
        <v>-696643</v>
      </c>
      <c r="G20" s="112">
        <v>0</v>
      </c>
    </row>
    <row r="21" spans="1:7" ht="13.5" thickBot="1">
      <c r="A21" s="116" t="s">
        <v>169</v>
      </c>
      <c r="B21" s="117">
        <v>4706656</v>
      </c>
      <c r="C21" s="117">
        <v>217655</v>
      </c>
      <c r="D21" s="117">
        <v>1391627</v>
      </c>
      <c r="E21" s="117">
        <v>-17437</v>
      </c>
      <c r="F21" s="117">
        <v>15290563</v>
      </c>
      <c r="G21" s="118">
        <v>21589064</v>
      </c>
    </row>
    <row r="22" spans="1:7">
      <c r="A22" s="40"/>
      <c r="B22" s="40"/>
      <c r="C22" s="40"/>
      <c r="D22" s="40"/>
      <c r="E22" s="40"/>
      <c r="F22" s="40"/>
      <c r="G22" s="40"/>
    </row>
    <row r="23" spans="1:7">
      <c r="A23" s="41"/>
      <c r="B23" s="42"/>
      <c r="C23" s="42"/>
      <c r="D23" s="42"/>
      <c r="E23" s="42"/>
      <c r="F23" s="42"/>
      <c r="G23" s="43"/>
    </row>
    <row r="24" spans="1:7">
      <c r="A24" s="41"/>
      <c r="B24" s="42"/>
      <c r="C24" s="42"/>
      <c r="D24" s="42"/>
      <c r="E24" s="42"/>
      <c r="F24" s="42"/>
      <c r="G24" s="43"/>
    </row>
    <row r="25" spans="1:7">
      <c r="A25" s="21" t="s">
        <v>170</v>
      </c>
      <c r="B25" s="21"/>
      <c r="C25" s="29"/>
      <c r="D25" s="29"/>
    </row>
    <row r="27" spans="1:7">
      <c r="A27" s="21" t="s">
        <v>172</v>
      </c>
      <c r="B27" s="21"/>
      <c r="C27" s="29"/>
      <c r="D27" s="29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ФП</vt:lpstr>
      <vt:lpstr>СД</vt:lpstr>
      <vt:lpstr>ДДС</vt:lpstr>
      <vt:lpstr>СК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 Ерболат Туякбаев</dc:creator>
  <cp:lastModifiedBy>musina_j</cp:lastModifiedBy>
  <cp:lastPrinted>2014-08-15T10:16:31Z</cp:lastPrinted>
  <dcterms:created xsi:type="dcterms:W3CDTF">2013-07-10T03:11:37Z</dcterms:created>
  <dcterms:modified xsi:type="dcterms:W3CDTF">2014-08-15T12:49:47Z</dcterms:modified>
</cp:coreProperties>
</file>