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5480" windowHeight="11250"/>
  </bookViews>
  <sheets>
    <sheet name="ФП" sheetId="1" r:id="rId1"/>
    <sheet name="СД" sheetId="2" r:id="rId2"/>
    <sheet name="ДДС" sheetId="3" r:id="rId3"/>
    <sheet name="СК" sheetId="4" r:id="rId4"/>
  </sheets>
  <calcPr calcId="125725"/>
</workbook>
</file>

<file path=xl/calcChain.xml><?xml version="1.0" encoding="utf-8"?>
<calcChain xmlns="http://schemas.openxmlformats.org/spreadsheetml/2006/main">
  <c r="C13" i="4"/>
  <c r="D13"/>
  <c r="E13"/>
  <c r="F13"/>
  <c r="G13"/>
  <c r="B13"/>
  <c r="G19"/>
  <c r="G18"/>
  <c r="G17"/>
  <c r="G12"/>
  <c r="G11"/>
  <c r="G15"/>
  <c r="G14"/>
  <c r="G9"/>
  <c r="G16"/>
  <c r="C16"/>
  <c r="D16"/>
  <c r="E16"/>
  <c r="F16"/>
  <c r="B16"/>
  <c r="C10"/>
  <c r="D10"/>
  <c r="E10"/>
  <c r="F10"/>
  <c r="B10"/>
  <c r="F20"/>
  <c r="E20"/>
  <c r="C20"/>
  <c r="D20"/>
  <c r="G10"/>
  <c r="G8"/>
  <c r="G7"/>
  <c r="D37" i="3"/>
  <c r="D39" s="1"/>
  <c r="D48" s="1"/>
  <c r="D14"/>
  <c r="C14"/>
  <c r="D47"/>
  <c r="C47"/>
  <c r="D44"/>
  <c r="C44"/>
  <c r="C39"/>
  <c r="C48" s="1"/>
  <c r="D25"/>
  <c r="C25"/>
  <c r="D15"/>
  <c r="C15"/>
  <c r="D8"/>
  <c r="C8"/>
  <c r="C34" i="1"/>
  <c r="D37"/>
  <c r="A7" i="2"/>
  <c r="A3" i="3"/>
  <c r="A3" i="4" s="1"/>
  <c r="D16" i="2"/>
  <c r="D19" s="1"/>
  <c r="D12" s="1"/>
  <c r="D23"/>
  <c r="D27"/>
  <c r="D31"/>
  <c r="D34"/>
  <c r="D43"/>
  <c r="D49"/>
  <c r="D54"/>
  <c r="D66"/>
  <c r="D74"/>
  <c r="C74"/>
  <c r="C66"/>
  <c r="C54"/>
  <c r="C49"/>
  <c r="C43"/>
  <c r="C34"/>
  <c r="C31"/>
  <c r="C27"/>
  <c r="C23"/>
  <c r="C16"/>
  <c r="C19" s="1"/>
  <c r="C12" s="1"/>
  <c r="D52" i="1"/>
  <c r="C52"/>
  <c r="D41"/>
  <c r="C41"/>
  <c r="D28"/>
  <c r="C28"/>
  <c r="B20" i="4" l="1"/>
  <c r="G20"/>
  <c r="C37" i="3"/>
  <c r="C62" i="2"/>
  <c r="C54" i="1"/>
  <c r="C22" i="2"/>
  <c r="C37" s="1"/>
  <c r="C65" s="1"/>
  <c r="C70" s="1"/>
  <c r="D62"/>
  <c r="D22"/>
  <c r="D37" s="1"/>
  <c r="D53" i="1"/>
  <c r="C53"/>
  <c r="D54"/>
  <c r="C76" i="2" l="1"/>
  <c r="C75"/>
  <c r="D65"/>
  <c r="D70" s="1"/>
  <c r="D75" s="1"/>
  <c r="D76" l="1"/>
</calcChain>
</file>

<file path=xl/sharedStrings.xml><?xml version="1.0" encoding="utf-8"?>
<sst xmlns="http://schemas.openxmlformats.org/spreadsheetml/2006/main" count="205" uniqueCount="173">
  <si>
    <t>(в тысячах тенге)</t>
  </si>
  <si>
    <t>Наименование статьи</t>
  </si>
  <si>
    <t>на конец отчетного периода</t>
  </si>
  <si>
    <t>Активы</t>
  </si>
  <si>
    <t>Деньги и денежные эквиваленты</t>
  </si>
  <si>
    <t>Расходы будущих периодов</t>
  </si>
  <si>
    <t>Прочие активы</t>
  </si>
  <si>
    <t>Основные средства (нетто)</t>
  </si>
  <si>
    <t>Инвестиционное имущество</t>
  </si>
  <si>
    <t>Нематериальные активы (нетто)</t>
  </si>
  <si>
    <t>Обязательства</t>
  </si>
  <si>
    <t>Резерв незаработанной премии</t>
  </si>
  <si>
    <t>Резерв произошедших, но незаявленных убытков</t>
  </si>
  <si>
    <t>Резерв заявленных, но неурегулированных убытков</t>
  </si>
  <si>
    <t>Счета к уплате по договорам страхования (перестрахования)</t>
  </si>
  <si>
    <t>Прочая кредиторская задолженность</t>
  </si>
  <si>
    <t>Доходы будущих периодов</t>
  </si>
  <si>
    <t>Капитал</t>
  </si>
  <si>
    <t>Результаты переоценки</t>
  </si>
  <si>
    <t>Итого капитал и обязательства</t>
  </si>
  <si>
    <t>на 31 декабря 
2012 года</t>
  </si>
  <si>
    <t>Вклады размещенные (за вычетом резервов на обесценение)</t>
  </si>
  <si>
    <t>Ценные бумаги, имеющиеся в наличии для продажи (за вычетом резервов на обесценение)</t>
  </si>
  <si>
    <t>Активы перестрахования по незаработанным премиям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</si>
  <si>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</si>
  <si>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</si>
  <si>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Прочая дебиторская задолженность (за вычетом резервов на обесценение)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</si>
  <si>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</si>
  <si>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</si>
  <si>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</si>
  <si>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Итого активы</t>
  </si>
  <si>
    <t>Текущее налоговое обязательство</t>
  </si>
  <si>
    <t>Итого обязательства</t>
  </si>
  <si>
    <t>в том числе:</t>
  </si>
  <si>
    <t>Итого капитал</t>
  </si>
  <si>
    <t>предыдущих лет</t>
  </si>
  <si>
    <t xml:space="preserve">отчетного периода </t>
  </si>
  <si>
    <t>ОТЧЕТ О ФИНАНСОВОМ ПОЛОЖЕНИИ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</si>
  <si>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</si>
  <si>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</si>
  <si>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</si>
  <si>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</si>
  <si>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</si>
  <si>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</si>
  <si>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</si>
  <si>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</si>
  <si>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</si>
  <si>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</si>
  <si>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</si>
  <si>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</si>
  <si>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</si>
  <si>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</si>
  <si>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</si>
  <si>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</si>
  <si>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по размещенным вкладам</t>
  </si>
  <si>
    <t>доходы (расходы) от переоценки иностранной валюты (нетто)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</si>
  <si>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</si>
  <si>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</si>
  <si>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</si>
  <si>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</si>
  <si>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</si>
  <si>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</si>
  <si>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</si>
  <si>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</si>
  <si>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</si>
  <si>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</si>
  <si>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</si>
  <si>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произошедших, но незаявленных убытков</t>
  </si>
  <si>
    <t>Изменение резерва заявленных, но неурегулированных убытков</t>
  </si>
  <si>
    <t xml:space="preserve">Изменение активов перестрахования по заявленным, но неурегулированным убыткам    </t>
  </si>
  <si>
    <t>Расходы по выплате комиссионного вознаграждения по страховой деятельности</t>
  </si>
  <si>
    <t xml:space="preserve">Расходы, связанные с выплатой вознаграждения 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</si>
  <si>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</si>
  <si>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</si>
  <si>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</si>
  <si>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</si>
  <si>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 xml:space="preserve">Общие и административные расходы </t>
  </si>
  <si>
    <t xml:space="preserve">расходы на оплату труда и командировочные </t>
  </si>
  <si>
    <t>текущие налоги и другие обязательные платежи в бюджет, за исключением корпоративного подоходного налога</t>
  </si>
  <si>
    <t>расходы по текущей аренде</t>
  </si>
  <si>
    <t>амортизационные отчисления и износ</t>
  </si>
  <si>
    <t xml:space="preserve">Прочие расходы </t>
  </si>
  <si>
    <t>Итого расходов</t>
  </si>
  <si>
    <t>Прибыль (убыток) за период</t>
  </si>
  <si>
    <t>Прибыль (убыток) от прекращенной деятельности</t>
  </si>
  <si>
    <t xml:space="preserve">Итого чистая прибыль (убыток) до уплаты корпоративного подоходного налога </t>
  </si>
  <si>
    <t>Корпоративный подоходный налог, в том числе:</t>
  </si>
  <si>
    <t>Корпоративный подоходный налог от основной деятельности</t>
  </si>
  <si>
    <t>Корпоративный подоходный налог от иной деятельности</t>
  </si>
  <si>
    <t>Чистая прибыль (убыток) после уплаты налогов</t>
  </si>
  <si>
    <t>ОТЧЕТ О СОВОКУПНОМ ДОХОДЕ</t>
  </si>
  <si>
    <t>страховой организации АО "ДСК Народного банка Казахстана "Халык - Казахинстрах"</t>
  </si>
  <si>
    <t>Прочий совокупный доход:</t>
  </si>
  <si>
    <t xml:space="preserve">Чистое изменение справделивой стоимости ценных бумаг, имеющихся в наличии для продажи </t>
  </si>
  <si>
    <t xml:space="preserve">Реализованный доход (убыток) от выбытия  ценных бумаг, имеющихся в наличии для продажи </t>
  </si>
  <si>
    <t>Итого прочий совокупный доход (убыток)</t>
  </si>
  <si>
    <t>ИТОГО СОВОКУПНЫЙ ДОХОД</t>
  </si>
  <si>
    <t>Прибыль (убыток) до налогообложения</t>
  </si>
  <si>
    <t>Корректировки на неденежные операционные статьи:</t>
  </si>
  <si>
    <t>расходы на резервы по обесценению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</si>
  <si>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</si>
  <si>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</si>
  <si>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</si>
  <si>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</si>
  <si>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</si>
  <si>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</si>
  <si>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</si>
  <si>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</si>
  <si>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</si>
  <si>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</si>
  <si>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</si>
  <si>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</si>
  <si>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</si>
  <si>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</si>
  <si>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резерва незаработанной премии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</si>
  <si>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</si>
  <si>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</si>
  <si>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</si>
  <si>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</si>
  <si>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</si>
  <si>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</si>
  <si>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</si>
  <si>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</si>
  <si>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</si>
  <si>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</si>
  <si>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</si>
  <si>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</si>
  <si>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</si>
  <si>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</si>
  <si>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</si>
  <si>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</si>
  <si>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</si>
  <si>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</si>
  <si>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</si>
  <si>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Выкуп собственных акций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</si>
  <si>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</si>
  <si>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</si>
  <si>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</si>
  <si>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</si>
  <si>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ОТЧЕТ О ДВИЖЕНИИ ДЕНЕЖНЫХ СРЕДСТВ (КОСВЕННЫЙ МЕТОД)</t>
  </si>
  <si>
    <t>Примечание</t>
  </si>
  <si>
    <t>Уставный капитал</t>
  </si>
  <si>
    <t>Резервный капитал</t>
  </si>
  <si>
    <t>Фонд переоценки ценных бумаг, имеющихся в наличии для продажи</t>
  </si>
  <si>
    <t>Сальдо на 31 декабря 2011 года</t>
  </si>
  <si>
    <t>Прочий совокупный доход</t>
  </si>
  <si>
    <t>Чистая прибыль</t>
  </si>
  <si>
    <t>Итого совокупный доход</t>
  </si>
  <si>
    <t>Взносы акцмонера в форме безвозмездной аренды</t>
  </si>
  <si>
    <t>Стабилизационный резерв</t>
  </si>
  <si>
    <t xml:space="preserve">Сальдо на начало 31 декабря 2012 года </t>
  </si>
  <si>
    <t>Выкупленные акции (взносы)</t>
  </si>
  <si>
    <t>Сальдо на  01 июля 2013 года</t>
  </si>
  <si>
    <t xml:space="preserve">Нераспределенная прибыль </t>
  </si>
  <si>
    <t>ОТЧЕТ ОБ ИЗМЕНЕНИЯХ В КАПИТАЛЕ</t>
  </si>
  <si>
    <t>Балансовая стоимость акции, тенге</t>
  </si>
  <si>
    <t>Прибыль на акцию, тенге</t>
  </si>
  <si>
    <t>по состоянию на "01" октября 2013 года</t>
  </si>
  <si>
    <t>Начисленные комиссионные доходы по перестрахованию</t>
  </si>
  <si>
    <t>Расчеты с перестраховщиками</t>
  </si>
  <si>
    <t>Расчеты с посредниками по страховой (перестраховочной) деятельности</t>
  </si>
  <si>
    <t>Операции «РЕПО»</t>
  </si>
  <si>
    <t>Уставный капитал (взносы учредителей)</t>
  </si>
  <si>
    <t>Нераспределенная прибыль (непокрытый убыток)</t>
  </si>
  <si>
    <t>доходы в виде вознаграждения (купона или дисконта) по ценным бумагам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</si>
  <si>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</si>
  <si>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</si>
  <si>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«РЕПО» (нетто)</t>
  </si>
  <si>
    <t>Доходы (расходы) от переоценки (нетто)</t>
  </si>
  <si>
    <t>Главный бухгалтер __________________________Сейсембаева Г.К</t>
  </si>
  <si>
    <t>доходы, начисленные в виде вознаграждения к получению</t>
  </si>
  <si>
    <t>Стабилизацион-ный резерв</t>
  </si>
  <si>
    <t>Финансовый директор______________________Кудайбергенов А.К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</si>
</sst>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0;[Red]\-#,##0.00"/>
    <numFmt numFmtId="165" formatCode="_(* #,##0.00_);_(* \(#,##0.00\);_(* &quot;-&quot;??_);_(@_)"/>
    <numFmt numFmtId="166" formatCode="_(* #,##0_);_(* \(#,##0\);_(* &quot;-&quot;??_);_(@_)"/>
    <numFmt numFmtId="167" formatCode="#,##0.0000"/>
    <numFmt numFmtId="168" formatCode="_(* #,##0.0000_);_(* \(#,##0.0000\);_(* &quot;-&quot;??_);_(@_)"/>
  </numFmts>
  <fonts count="34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sz val="10"/>
      <color indexed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theme="1"/>
      <name val="Arial Cyr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9" fillId="0" borderId="0"/>
    <xf numFmtId="0" fontId="2" fillId="0" borderId="0"/>
    <xf numFmtId="0" fontId="2" fillId="0" borderId="0"/>
    <xf numFmtId="0" fontId="2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7" fillId="4" borderId="0" applyNumberFormat="0" applyBorder="0" applyAlignment="0" applyProtection="0"/>
    <xf numFmtId="165" fontId="9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3" fontId="6" fillId="0" borderId="13" xfId="0" applyNumberFormat="1" applyFont="1" applyFill="1" applyBorder="1" applyAlignment="1">
      <alignment horizontal="right" vertical="top"/>
    </xf>
    <xf numFmtId="164" fontId="28" fillId="0" borderId="15" xfId="37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Alignment="1">
      <alignment vertical="top"/>
    </xf>
    <xf numFmtId="166" fontId="9" fillId="0" borderId="13" xfId="49" applyNumberFormat="1" applyFont="1" applyFill="1" applyBorder="1"/>
    <xf numFmtId="0" fontId="0" fillId="0" borderId="0" xfId="0" applyFill="1"/>
    <xf numFmtId="0" fontId="2" fillId="0" borderId="0" xfId="1" applyFill="1"/>
    <xf numFmtId="166" fontId="7" fillId="0" borderId="10" xfId="39" applyNumberFormat="1" applyFont="1" applyFill="1" applyBorder="1" applyAlignment="1">
      <alignment horizontal="right" vertical="top"/>
    </xf>
    <xf numFmtId="166" fontId="6" fillId="0" borderId="10" xfId="39" applyNumberFormat="1" applyFont="1" applyFill="1" applyBorder="1" applyAlignment="1">
      <alignment horizontal="right" vertical="top"/>
    </xf>
    <xf numFmtId="0" fontId="2" fillId="0" borderId="0" xfId="1"/>
    <xf numFmtId="0" fontId="6" fillId="0" borderId="0" xfId="39" applyFont="1" applyFill="1" applyAlignment="1">
      <alignment vertical="top"/>
    </xf>
    <xf numFmtId="3" fontId="6" fillId="0" borderId="0" xfId="39" applyNumberFormat="1" applyFont="1" applyFill="1" applyAlignment="1">
      <alignment vertical="top"/>
    </xf>
    <xf numFmtId="3" fontId="6" fillId="0" borderId="0" xfId="39" applyNumberFormat="1" applyFont="1" applyFill="1" applyAlignment="1">
      <alignment horizontal="right" vertical="top"/>
    </xf>
    <xf numFmtId="3" fontId="7" fillId="0" borderId="10" xfId="39" applyNumberFormat="1" applyFont="1" applyFill="1" applyBorder="1" applyAlignment="1">
      <alignment vertical="top"/>
    </xf>
    <xf numFmtId="3" fontId="6" fillId="0" borderId="10" xfId="39" applyNumberFormat="1" applyFont="1" applyFill="1" applyBorder="1" applyAlignment="1">
      <alignment vertical="top"/>
    </xf>
    <xf numFmtId="3" fontId="7" fillId="0" borderId="10" xfId="39" applyNumberFormat="1" applyFont="1" applyFill="1" applyBorder="1" applyAlignment="1">
      <alignment horizontal="right" vertical="top"/>
    </xf>
    <xf numFmtId="0" fontId="6" fillId="0" borderId="0" xfId="40" applyFont="1" applyFill="1" applyBorder="1"/>
    <xf numFmtId="49" fontId="7" fillId="0" borderId="10" xfId="39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center" vertical="top" wrapText="1"/>
    </xf>
    <xf numFmtId="0" fontId="6" fillId="0" borderId="0" xfId="39" applyFont="1" applyFill="1" applyAlignment="1">
      <alignment vertical="top"/>
    </xf>
    <xf numFmtId="3" fontId="6" fillId="0" borderId="0" xfId="39" applyNumberFormat="1" applyFont="1" applyFill="1" applyAlignment="1">
      <alignment horizontal="right" vertical="top"/>
    </xf>
    <xf numFmtId="0" fontId="6" fillId="0" borderId="10" xfId="39" applyFont="1" applyFill="1" applyBorder="1" applyAlignment="1">
      <alignment horizontal="center" vertical="top"/>
    </xf>
    <xf numFmtId="3" fontId="6" fillId="0" borderId="10" xfId="39" applyNumberFormat="1" applyFont="1" applyFill="1" applyBorder="1" applyAlignment="1">
      <alignment horizontal="center" vertical="top"/>
    </xf>
    <xf numFmtId="0" fontId="7" fillId="0" borderId="10" xfId="39" applyFont="1" applyFill="1" applyBorder="1" applyAlignment="1">
      <alignment horizontal="center" vertical="top"/>
    </xf>
    <xf numFmtId="49" fontId="6" fillId="0" borderId="10" xfId="39" applyNumberFormat="1" applyFont="1" applyFill="1" applyBorder="1" applyAlignment="1">
      <alignment horizontal="center" vertical="top"/>
    </xf>
    <xf numFmtId="3" fontId="6" fillId="0" borderId="10" xfId="39" applyNumberFormat="1" applyFont="1" applyFill="1" applyBorder="1" applyAlignment="1">
      <alignment horizontal="right" vertical="top"/>
    </xf>
    <xf numFmtId="166" fontId="6" fillId="0" borderId="10" xfId="39" applyNumberFormat="1" applyFont="1" applyFill="1" applyBorder="1" applyAlignment="1">
      <alignment vertical="top"/>
    </xf>
    <xf numFmtId="166" fontId="6" fillId="0" borderId="10" xfId="38" applyNumberFormat="1" applyFont="1" applyBorder="1" applyAlignment="1">
      <alignment horizontal="right" vertical="top"/>
    </xf>
    <xf numFmtId="166" fontId="8" fillId="0" borderId="10" xfId="38" applyNumberFormat="1" applyFont="1" applyBorder="1" applyAlignment="1">
      <alignment horizontal="right" vertical="top"/>
    </xf>
    <xf numFmtId="0" fontId="2" fillId="0" borderId="0" xfId="1"/>
    <xf numFmtId="49" fontId="6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3" fillId="0" borderId="0" xfId="0" applyFont="1" applyFill="1"/>
    <xf numFmtId="0" fontId="9" fillId="0" borderId="14" xfId="0" applyFont="1" applyFill="1" applyBorder="1" applyAlignment="1">
      <alignment vertical="top" wrapText="1"/>
    </xf>
    <xf numFmtId="166" fontId="7" fillId="0" borderId="13" xfId="0" applyNumberFormat="1" applyFont="1" applyFill="1" applyBorder="1" applyAlignment="1">
      <alignment horizontal="right" vertical="top"/>
    </xf>
    <xf numFmtId="166" fontId="8" fillId="0" borderId="13" xfId="0" applyNumberFormat="1" applyFont="1" applyFill="1" applyBorder="1" applyAlignment="1">
      <alignment horizontal="right" vertical="top"/>
    </xf>
    <xf numFmtId="166" fontId="8" fillId="0" borderId="10" xfId="0" applyNumberFormat="1" applyFont="1" applyFill="1" applyBorder="1" applyAlignment="1">
      <alignment horizontal="right" vertical="top"/>
    </xf>
    <xf numFmtId="0" fontId="4" fillId="0" borderId="0" xfId="0" applyFont="1" applyFill="1"/>
    <xf numFmtId="3" fontId="6" fillId="0" borderId="12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3" fontId="32" fillId="0" borderId="11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166" fontId="6" fillId="0" borderId="10" xfId="0" applyNumberFormat="1" applyFont="1" applyBorder="1" applyAlignment="1">
      <alignment horizontal="right" vertical="top"/>
    </xf>
    <xf numFmtId="3" fontId="8" fillId="0" borderId="10" xfId="0" applyNumberFormat="1" applyFont="1" applyBorder="1" applyAlignment="1">
      <alignment horizontal="left" vertical="center" wrapText="1"/>
    </xf>
    <xf numFmtId="3" fontId="0" fillId="0" borderId="0" xfId="0" applyNumberFormat="1"/>
    <xf numFmtId="3" fontId="6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Alignment="1">
      <alignment horizontal="left" vertical="top" wrapText="1"/>
    </xf>
    <xf numFmtId="0" fontId="0" fillId="0" borderId="0" xfId="0" applyFont="1"/>
    <xf numFmtId="49" fontId="10" fillId="0" borderId="10" xfId="39" applyNumberFormat="1" applyFont="1" applyFill="1" applyBorder="1" applyAlignment="1">
      <alignment horizontal="center" vertical="top"/>
    </xf>
    <xf numFmtId="0" fontId="30" fillId="0" borderId="14" xfId="0" applyFont="1" applyBorder="1" applyAlignment="1">
      <alignment vertical="top" wrapText="1"/>
    </xf>
    <xf numFmtId="0" fontId="9" fillId="0" borderId="0" xfId="39" applyFont="1" applyFill="1" applyBorder="1" applyAlignment="1">
      <alignment vertical="top"/>
    </xf>
    <xf numFmtId="0" fontId="9" fillId="0" borderId="0" xfId="39" applyFont="1" applyFill="1" applyBorder="1" applyAlignment="1">
      <alignment horizontal="center" vertical="top"/>
    </xf>
    <xf numFmtId="167" fontId="9" fillId="0" borderId="0" xfId="39" applyNumberFormat="1" applyFont="1" applyFill="1" applyBorder="1" applyAlignment="1">
      <alignment horizontal="right" vertical="top"/>
    </xf>
    <xf numFmtId="0" fontId="7" fillId="0" borderId="0" xfId="39" applyFont="1" applyFill="1" applyBorder="1" applyAlignment="1">
      <alignment vertical="top"/>
    </xf>
    <xf numFmtId="0" fontId="7" fillId="0" borderId="0" xfId="39" applyFont="1" applyFill="1" applyBorder="1" applyAlignment="1">
      <alignment horizontal="center" vertical="top"/>
    </xf>
    <xf numFmtId="168" fontId="7" fillId="0" borderId="0" xfId="39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>
      <alignment horizontal="center" vertical="top"/>
    </xf>
    <xf numFmtId="3" fontId="6" fillId="0" borderId="0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3" fontId="6" fillId="0" borderId="17" xfId="0" applyNumberFormat="1" applyFont="1" applyFill="1" applyBorder="1" applyAlignment="1">
      <alignment horizontal="center" vertical="top" wrapText="1"/>
    </xf>
    <xf numFmtId="3" fontId="6" fillId="0" borderId="18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3" fontId="6" fillId="0" borderId="19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 applyProtection="1">
      <alignment horizontal="left" vertical="top" wrapText="1"/>
      <protection locked="0"/>
    </xf>
    <xf numFmtId="3" fontId="7" fillId="0" borderId="19" xfId="0" applyNumberFormat="1" applyFont="1" applyFill="1" applyBorder="1" applyAlignment="1">
      <alignment horizontal="right" vertical="top"/>
    </xf>
    <xf numFmtId="166" fontId="7" fillId="0" borderId="19" xfId="0" applyNumberFormat="1" applyFont="1" applyFill="1" applyBorder="1" applyAlignment="1">
      <alignment horizontal="right" vertical="top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/>
    </xf>
    <xf numFmtId="3" fontId="6" fillId="0" borderId="19" xfId="0" applyNumberFormat="1" applyFont="1" applyFill="1" applyBorder="1" applyAlignment="1">
      <alignment horizontal="right" vertical="top"/>
    </xf>
    <xf numFmtId="166" fontId="9" fillId="0" borderId="19" xfId="49" applyNumberFormat="1" applyFont="1" applyFill="1" applyBorder="1"/>
    <xf numFmtId="166" fontId="6" fillId="0" borderId="0" xfId="0" applyNumberFormat="1" applyFont="1" applyFill="1" applyBorder="1" applyAlignment="1">
      <alignment vertical="top"/>
    </xf>
    <xf numFmtId="166" fontId="6" fillId="0" borderId="19" xfId="0" applyNumberFormat="1" applyFont="1" applyFill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3" fontId="6" fillId="0" borderId="19" xfId="0" applyNumberFormat="1" applyFont="1" applyFill="1" applyBorder="1" applyAlignment="1">
      <alignment vertical="top"/>
    </xf>
    <xf numFmtId="164" fontId="28" fillId="0" borderId="19" xfId="37" applyNumberFormat="1" applyFont="1" applyFill="1" applyBorder="1" applyAlignment="1">
      <alignment horizontal="right" vertical="top" wrapText="1"/>
    </xf>
    <xf numFmtId="49" fontId="8" fillId="0" borderId="14" xfId="0" applyNumberFormat="1" applyFont="1" applyFill="1" applyBorder="1" applyAlignment="1" applyProtection="1">
      <alignment horizontal="left" vertical="top" wrapText="1"/>
      <protection locked="0"/>
    </xf>
    <xf numFmtId="166" fontId="8" fillId="0" borderId="19" xfId="0" applyNumberFormat="1" applyFont="1" applyFill="1" applyBorder="1" applyAlignment="1">
      <alignment horizontal="right" vertical="top"/>
    </xf>
    <xf numFmtId="49" fontId="6" fillId="0" borderId="20" xfId="0" applyNumberFormat="1" applyFont="1" applyFill="1" applyBorder="1" applyAlignment="1" applyProtection="1">
      <alignment horizontal="left" vertical="top" wrapText="1"/>
      <protection locked="0"/>
    </xf>
    <xf numFmtId="49" fontId="6" fillId="0" borderId="21" xfId="0" applyNumberFormat="1" applyFont="1" applyFill="1" applyBorder="1" applyAlignment="1">
      <alignment horizontal="center" vertical="top"/>
    </xf>
    <xf numFmtId="3" fontId="6" fillId="0" borderId="22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horizontal="right" vertical="top"/>
    </xf>
    <xf numFmtId="0" fontId="6" fillId="0" borderId="16" xfId="39" applyFont="1" applyFill="1" applyBorder="1" applyAlignment="1">
      <alignment horizontal="center" vertical="top" wrapText="1"/>
    </xf>
    <xf numFmtId="3" fontId="6" fillId="0" borderId="17" xfId="39" applyNumberFormat="1" applyFont="1" applyFill="1" applyBorder="1" applyAlignment="1">
      <alignment horizontal="center" vertical="top" wrapText="1"/>
    </xf>
    <xf numFmtId="3" fontId="6" fillId="0" borderId="18" xfId="39" applyNumberFormat="1" applyFont="1" applyFill="1" applyBorder="1" applyAlignment="1">
      <alignment horizontal="center" vertical="top" wrapText="1"/>
    </xf>
    <xf numFmtId="0" fontId="6" fillId="0" borderId="14" xfId="39" applyFont="1" applyFill="1" applyBorder="1" applyAlignment="1">
      <alignment horizontal="center" vertical="top"/>
    </xf>
    <xf numFmtId="3" fontId="6" fillId="0" borderId="19" xfId="39" applyNumberFormat="1" applyFont="1" applyFill="1" applyBorder="1" applyAlignment="1">
      <alignment horizontal="center" vertical="top"/>
    </xf>
    <xf numFmtId="0" fontId="7" fillId="0" borderId="14" xfId="39" applyFont="1" applyFill="1" applyBorder="1" applyAlignment="1">
      <alignment vertical="top"/>
    </xf>
    <xf numFmtId="3" fontId="7" fillId="0" borderId="19" xfId="39" applyNumberFormat="1" applyFont="1" applyFill="1" applyBorder="1" applyAlignment="1">
      <alignment vertical="top"/>
    </xf>
    <xf numFmtId="0" fontId="6" fillId="0" borderId="14" xfId="39" applyFont="1" applyFill="1" applyBorder="1" applyAlignment="1">
      <alignment vertical="top"/>
    </xf>
    <xf numFmtId="3" fontId="6" fillId="0" borderId="19" xfId="39" applyNumberFormat="1" applyFont="1" applyFill="1" applyBorder="1" applyAlignment="1">
      <alignment vertical="top"/>
    </xf>
    <xf numFmtId="0" fontId="30" fillId="0" borderId="14" xfId="1" applyFont="1" applyBorder="1" applyAlignment="1">
      <alignment vertical="top" wrapText="1"/>
    </xf>
    <xf numFmtId="0" fontId="31" fillId="0" borderId="14" xfId="1" applyFont="1" applyBorder="1" applyAlignment="1">
      <alignment vertical="top" wrapText="1"/>
    </xf>
    <xf numFmtId="0" fontId="6" fillId="0" borderId="14" xfId="39" applyFont="1" applyFill="1" applyBorder="1" applyAlignment="1">
      <alignment horizontal="left" vertical="top"/>
    </xf>
    <xf numFmtId="0" fontId="9" fillId="0" borderId="14" xfId="39" applyFont="1" applyFill="1" applyBorder="1" applyAlignment="1">
      <alignment vertical="top"/>
    </xf>
    <xf numFmtId="3" fontId="7" fillId="0" borderId="19" xfId="39" applyNumberFormat="1" applyFont="1" applyFill="1" applyBorder="1" applyAlignment="1">
      <alignment horizontal="right" vertical="top"/>
    </xf>
    <xf numFmtId="0" fontId="9" fillId="0" borderId="20" xfId="39" applyFont="1" applyFill="1" applyBorder="1" applyAlignment="1">
      <alignment vertical="top"/>
    </xf>
    <xf numFmtId="0" fontId="9" fillId="0" borderId="21" xfId="39" applyFont="1" applyFill="1" applyBorder="1" applyAlignment="1">
      <alignment horizontal="center" vertical="top"/>
    </xf>
    <xf numFmtId="167" fontId="9" fillId="0" borderId="21" xfId="39" applyNumberFormat="1" applyFont="1" applyFill="1" applyBorder="1" applyAlignment="1">
      <alignment horizontal="right" vertical="top"/>
    </xf>
    <xf numFmtId="167" fontId="9" fillId="0" borderId="23" xfId="39" applyNumberFormat="1" applyFont="1" applyFill="1" applyBorder="1" applyAlignment="1">
      <alignment horizontal="right" vertical="top"/>
    </xf>
    <xf numFmtId="0" fontId="7" fillId="0" borderId="14" xfId="39" applyFont="1" applyFill="1" applyBorder="1" applyAlignment="1">
      <alignment horizontal="left" vertical="top"/>
    </xf>
    <xf numFmtId="3" fontId="6" fillId="0" borderId="19" xfId="39" applyNumberFormat="1" applyFont="1" applyFill="1" applyBorder="1" applyAlignment="1">
      <alignment horizontal="right" vertical="top"/>
    </xf>
    <xf numFmtId="166" fontId="7" fillId="0" borderId="19" xfId="39" applyNumberFormat="1" applyFont="1" applyFill="1" applyBorder="1" applyAlignment="1">
      <alignment horizontal="right" vertical="top"/>
    </xf>
    <xf numFmtId="166" fontId="6" fillId="0" borderId="19" xfId="39" applyNumberFormat="1" applyFont="1" applyFill="1" applyBorder="1" applyAlignment="1">
      <alignment vertical="top"/>
    </xf>
    <xf numFmtId="0" fontId="6" fillId="0" borderId="14" xfId="39" applyFont="1" applyFill="1" applyBorder="1" applyAlignment="1">
      <alignment horizontal="left" vertical="top" indent="1"/>
    </xf>
    <xf numFmtId="166" fontId="6" fillId="0" borderId="19" xfId="39" applyNumberFormat="1" applyFont="1" applyFill="1" applyBorder="1" applyAlignment="1">
      <alignment horizontal="right" vertical="top"/>
    </xf>
    <xf numFmtId="0" fontId="6" fillId="0" borderId="14" xfId="39" applyFont="1" applyFill="1" applyBorder="1" applyAlignment="1">
      <alignment horizontal="left" vertical="top" wrapText="1" indent="1"/>
    </xf>
    <xf numFmtId="0" fontId="6" fillId="0" borderId="14" xfId="39" applyFont="1" applyFill="1" applyBorder="1" applyAlignment="1">
      <alignment vertical="top" wrapText="1"/>
    </xf>
    <xf numFmtId="0" fontId="6" fillId="0" borderId="14" xfId="39" applyFont="1" applyFill="1" applyBorder="1" applyAlignment="1">
      <alignment horizontal="left" vertical="top" wrapText="1"/>
    </xf>
    <xf numFmtId="0" fontId="30" fillId="0" borderId="14" xfId="1" applyFont="1" applyFill="1" applyBorder="1" applyAlignment="1">
      <alignment vertical="top" wrapText="1"/>
    </xf>
    <xf numFmtId="0" fontId="7" fillId="0" borderId="20" xfId="39" applyFont="1" applyFill="1" applyBorder="1" applyAlignment="1">
      <alignment vertical="top"/>
    </xf>
    <xf numFmtId="0" fontId="7" fillId="0" borderId="21" xfId="39" applyFont="1" applyFill="1" applyBorder="1" applyAlignment="1">
      <alignment horizontal="center" vertical="top"/>
    </xf>
    <xf numFmtId="168" fontId="7" fillId="0" borderId="21" xfId="39" applyNumberFormat="1" applyFont="1" applyFill="1" applyBorder="1" applyAlignment="1">
      <alignment horizontal="right" vertical="top"/>
    </xf>
    <xf numFmtId="168" fontId="7" fillId="0" borderId="23" xfId="39" applyNumberFormat="1" applyFont="1" applyFill="1" applyBorder="1" applyAlignment="1">
      <alignment horizontal="right" vertical="top"/>
    </xf>
    <xf numFmtId="0" fontId="33" fillId="0" borderId="0" xfId="0" applyFont="1"/>
    <xf numFmtId="166" fontId="0" fillId="0" borderId="0" xfId="0" applyNumberFormat="1"/>
    <xf numFmtId="0" fontId="9" fillId="0" borderId="0" xfId="1" applyFont="1" applyAlignment="1">
      <alignment horizontal="center"/>
    </xf>
    <xf numFmtId="0" fontId="6" fillId="0" borderId="0" xfId="39" applyFont="1" applyFill="1" applyAlignment="1">
      <alignment horizontal="center" vertical="top"/>
    </xf>
    <xf numFmtId="0" fontId="9" fillId="0" borderId="0" xfId="1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3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1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_Worksheet in 2241 3 Cashflow statement - consolidated 31 12 01, 31 12 00" xfId="4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50"/>
    <cellStyle name="Обычный_ДД нов." xfId="37"/>
    <cellStyle name="Обычный_СК нов." xfId="38"/>
    <cellStyle name="Обычный_Формы фин.отчетности по ПП №241" xfId="39"/>
    <cellStyle name="Обычный_Формы ФО для НПФ" xfId="40"/>
    <cellStyle name="Плохой 2" xfId="41"/>
    <cellStyle name="Пояснение 2" xfId="42"/>
    <cellStyle name="Примечание 2" xfId="43"/>
    <cellStyle name="Процентный 2" xfId="44"/>
    <cellStyle name="Связанная ячейка 2" xfId="45"/>
    <cellStyle name="Текст предупреждения 2" xfId="46"/>
    <cellStyle name="Финансовый 2" xfId="47"/>
    <cellStyle name="Хороший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59"/>
  <sheetViews>
    <sheetView tabSelected="1" topLeftCell="A37" workbookViewId="0">
      <selection activeCell="C49" sqref="C49"/>
    </sheetView>
  </sheetViews>
  <sheetFormatPr defaultRowHeight="12.75"/>
  <cols>
    <col min="1" max="1" width="60.85546875" customWidth="1"/>
    <col min="2" max="2" width="10.7109375" customWidth="1"/>
    <col min="3" max="3" width="9.85546875" bestFit="1" customWidth="1"/>
    <col min="4" max="4" width="14.42578125" bestFit="1" customWidth="1"/>
  </cols>
  <sheetData>
    <row r="5" spans="1:4">
      <c r="A5" s="124" t="s">
        <v>37</v>
      </c>
      <c r="B5" s="124"/>
      <c r="C5" s="124"/>
      <c r="D5" s="124"/>
    </row>
    <row r="6" spans="1:4">
      <c r="A6" s="124" t="s">
        <v>91</v>
      </c>
      <c r="B6" s="124"/>
      <c r="C6" s="124"/>
      <c r="D6" s="124"/>
    </row>
    <row r="7" spans="1:4">
      <c r="A7" s="125" t="s">
        <v>157</v>
      </c>
      <c r="B7" s="125"/>
      <c r="C7" s="125"/>
      <c r="D7" s="125"/>
    </row>
    <row r="8" spans="1:4" ht="13.5" thickBot="1">
      <c r="A8" s="10"/>
      <c r="B8" s="10"/>
      <c r="C8" s="11"/>
      <c r="D8" s="12" t="s">
        <v>0</v>
      </c>
    </row>
    <row r="9" spans="1:4" ht="38.25">
      <c r="A9" s="90" t="s">
        <v>1</v>
      </c>
      <c r="B9" s="68" t="s">
        <v>140</v>
      </c>
      <c r="C9" s="91" t="s">
        <v>2</v>
      </c>
      <c r="D9" s="92" t="s">
        <v>20</v>
      </c>
    </row>
    <row r="10" spans="1:4">
      <c r="A10" s="93">
        <v>1</v>
      </c>
      <c r="B10" s="24">
        <v>2</v>
      </c>
      <c r="C10" s="25">
        <v>3</v>
      </c>
      <c r="D10" s="94">
        <v>4</v>
      </c>
    </row>
    <row r="11" spans="1:4">
      <c r="A11" s="95" t="s">
        <v>3</v>
      </c>
      <c r="B11" s="26"/>
      <c r="C11" s="13"/>
      <c r="D11" s="96"/>
    </row>
    <row r="12" spans="1:4">
      <c r="A12" s="97" t="s">
        <v>4</v>
      </c>
      <c r="B12" s="24"/>
      <c r="C12" s="14">
        <v>708634</v>
      </c>
      <c r="D12" s="98">
        <v>188283</v>
      </c>
    </row>
    <row r="13" spans="1:4">
      <c r="A13" s="57" t="s">
        <v>21</v>
      </c>
      <c r="B13" s="24"/>
      <c r="C13" s="14">
        <v>926836</v>
      </c>
      <c r="D13" s="98">
        <v>538631</v>
      </c>
    </row>
    <row r="14" spans="1:4" ht="25.5">
      <c r="A14" s="99" t="s">
        <v>22</v>
      </c>
      <c r="B14" s="24"/>
      <c r="C14" s="14">
        <v>18588906</v>
      </c>
      <c r="D14" s="98">
        <v>17035818</v>
      </c>
    </row>
    <row r="15" spans="1:4" ht="25.5">
      <c r="A15" s="99" t="s">
        <v>23</v>
      </c>
      <c r="B15" s="24"/>
      <c r="C15" s="14">
        <v>8196776</v>
      </c>
      <c r="D15" s="98">
        <v>6528821</v>
      </c>
    </row>
    <row r="16" spans="1:4" ht="25.5">
      <c r="A16" s="99" t="s">
        <v>24</v>
      </c>
      <c r="B16" s="24"/>
      <c r="C16" s="14">
        <v>4242246</v>
      </c>
      <c r="D16" s="98">
        <v>4982584</v>
      </c>
    </row>
    <row r="17" spans="1:4" ht="25.5">
      <c r="A17" s="99" t="s">
        <v>25</v>
      </c>
      <c r="B17" s="24"/>
      <c r="C17" s="14">
        <v>3691826</v>
      </c>
      <c r="D17" s="98">
        <v>2038158</v>
      </c>
    </row>
    <row r="18" spans="1:4">
      <c r="A18" s="99" t="s">
        <v>158</v>
      </c>
      <c r="B18" s="24"/>
      <c r="C18" s="14">
        <v>4138</v>
      </c>
      <c r="D18" s="98"/>
    </row>
    <row r="19" spans="1:4" ht="25.5">
      <c r="A19" s="99" t="s">
        <v>26</v>
      </c>
      <c r="B19" s="24"/>
      <c r="C19" s="14">
        <v>516575</v>
      </c>
      <c r="D19" s="98">
        <v>544304</v>
      </c>
    </row>
    <row r="20" spans="1:4">
      <c r="A20" s="97" t="s">
        <v>5</v>
      </c>
      <c r="B20" s="24"/>
      <c r="C20" s="14">
        <v>1462269</v>
      </c>
      <c r="D20" s="98">
        <v>264216</v>
      </c>
    </row>
    <row r="21" spans="1:4">
      <c r="A21" s="99" t="s">
        <v>27</v>
      </c>
      <c r="B21" s="24"/>
      <c r="C21" s="14">
        <v>40001</v>
      </c>
      <c r="D21" s="98">
        <v>30550</v>
      </c>
    </row>
    <row r="22" spans="1:4">
      <c r="A22" s="99" t="s">
        <v>28</v>
      </c>
      <c r="B22" s="24"/>
      <c r="C22" s="14">
        <v>238355</v>
      </c>
      <c r="D22" s="98">
        <v>238355</v>
      </c>
    </row>
    <row r="23" spans="1:4" ht="25.5">
      <c r="A23" s="99" t="s">
        <v>29</v>
      </c>
      <c r="B23" s="24"/>
      <c r="C23" s="14">
        <v>2738992</v>
      </c>
      <c r="D23" s="98">
        <v>2664064</v>
      </c>
    </row>
    <row r="24" spans="1:4">
      <c r="A24" s="97" t="s">
        <v>7</v>
      </c>
      <c r="B24" s="24"/>
      <c r="C24" s="14">
        <v>1043397</v>
      </c>
      <c r="D24" s="98">
        <v>1067305</v>
      </c>
    </row>
    <row r="25" spans="1:4">
      <c r="A25" s="97" t="s">
        <v>8</v>
      </c>
      <c r="B25" s="24"/>
      <c r="C25" s="14">
        <v>815</v>
      </c>
      <c r="D25" s="98">
        <v>853</v>
      </c>
    </row>
    <row r="26" spans="1:4">
      <c r="A26" s="97" t="s">
        <v>9</v>
      </c>
      <c r="B26" s="24"/>
      <c r="C26" s="14">
        <v>62493</v>
      </c>
      <c r="D26" s="98">
        <v>66266</v>
      </c>
    </row>
    <row r="27" spans="1:4">
      <c r="A27" s="97" t="s">
        <v>6</v>
      </c>
      <c r="B27" s="24"/>
      <c r="C27" s="14">
        <v>64158</v>
      </c>
      <c r="D27" s="98">
        <v>30026</v>
      </c>
    </row>
    <row r="28" spans="1:4">
      <c r="A28" s="100" t="s">
        <v>30</v>
      </c>
      <c r="B28" s="26"/>
      <c r="C28" s="13">
        <f>SUM(C12:C27)</f>
        <v>42526417</v>
      </c>
      <c r="D28" s="96">
        <f>SUM(D12:D27)</f>
        <v>36218234</v>
      </c>
    </row>
    <row r="29" spans="1:4">
      <c r="A29" s="100"/>
      <c r="B29" s="26"/>
      <c r="C29" s="13"/>
      <c r="D29" s="96"/>
    </row>
    <row r="30" spans="1:4">
      <c r="A30" s="95" t="s">
        <v>10</v>
      </c>
      <c r="B30" s="26"/>
      <c r="C30" s="13"/>
      <c r="D30" s="96"/>
    </row>
    <row r="31" spans="1:4">
      <c r="A31" s="97" t="s">
        <v>11</v>
      </c>
      <c r="B31" s="24"/>
      <c r="C31" s="14">
        <v>12483410</v>
      </c>
      <c r="D31" s="98">
        <v>9290989</v>
      </c>
    </row>
    <row r="32" spans="1:4">
      <c r="A32" s="97" t="s">
        <v>12</v>
      </c>
      <c r="B32" s="24"/>
      <c r="C32" s="14">
        <v>639460</v>
      </c>
      <c r="D32" s="98">
        <v>563840</v>
      </c>
    </row>
    <row r="33" spans="1:4">
      <c r="A33" s="97" t="s">
        <v>13</v>
      </c>
      <c r="B33" s="24"/>
      <c r="C33" s="14">
        <v>4890582</v>
      </c>
      <c r="D33" s="98">
        <v>5533930</v>
      </c>
    </row>
    <row r="34" spans="1:4">
      <c r="A34" s="101" t="s">
        <v>159</v>
      </c>
      <c r="B34" s="24"/>
      <c r="C34" s="14">
        <f>3232897</f>
        <v>3232897</v>
      </c>
      <c r="D34" s="98">
        <v>1610934</v>
      </c>
    </row>
    <row r="35" spans="1:4">
      <c r="A35" s="101" t="s">
        <v>160</v>
      </c>
      <c r="B35" s="24"/>
      <c r="C35" s="14">
        <v>45043</v>
      </c>
      <c r="D35" s="98">
        <v>73002</v>
      </c>
    </row>
    <row r="36" spans="1:4">
      <c r="A36" s="101" t="s">
        <v>14</v>
      </c>
      <c r="B36" s="24"/>
      <c r="C36" s="14">
        <v>637975</v>
      </c>
      <c r="D36" s="98">
        <v>100141</v>
      </c>
    </row>
    <row r="37" spans="1:4">
      <c r="A37" s="101" t="s">
        <v>15</v>
      </c>
      <c r="B37" s="24"/>
      <c r="C37" s="14">
        <v>524081</v>
      </c>
      <c r="D37" s="98">
        <f>487728+19632</f>
        <v>507360</v>
      </c>
    </row>
    <row r="38" spans="1:4">
      <c r="A38" s="101" t="s">
        <v>161</v>
      </c>
      <c r="B38" s="24"/>
      <c r="C38" s="14">
        <v>300001</v>
      </c>
      <c r="D38" s="98">
        <v>680224</v>
      </c>
    </row>
    <row r="39" spans="1:4">
      <c r="A39" s="97" t="s">
        <v>16</v>
      </c>
      <c r="B39" s="24"/>
      <c r="C39" s="14">
        <v>210701</v>
      </c>
      <c r="D39" s="98">
        <v>148179</v>
      </c>
    </row>
    <row r="40" spans="1:4">
      <c r="A40" s="99" t="s">
        <v>31</v>
      </c>
      <c r="B40" s="24"/>
      <c r="C40" s="14">
        <v>114806</v>
      </c>
      <c r="D40" s="98">
        <v>153179</v>
      </c>
    </row>
    <row r="41" spans="1:4">
      <c r="A41" s="100" t="s">
        <v>32</v>
      </c>
      <c r="B41" s="24"/>
      <c r="C41" s="13">
        <f>SUM(C31:C40)</f>
        <v>23078956</v>
      </c>
      <c r="D41" s="96">
        <f>SUM(D31:D40)</f>
        <v>18661778</v>
      </c>
    </row>
    <row r="42" spans="1:4">
      <c r="A42" s="100"/>
      <c r="B42" s="24"/>
      <c r="C42" s="13"/>
      <c r="D42" s="96"/>
    </row>
    <row r="43" spans="1:4">
      <c r="A43" s="95" t="s">
        <v>17</v>
      </c>
      <c r="B43" s="26"/>
      <c r="C43" s="13"/>
      <c r="D43" s="96"/>
    </row>
    <row r="44" spans="1:4">
      <c r="A44" s="97" t="s">
        <v>162</v>
      </c>
      <c r="B44" s="27"/>
      <c r="C44" s="14">
        <v>4655021</v>
      </c>
      <c r="D44" s="98">
        <v>4654893</v>
      </c>
    </row>
    <row r="45" spans="1:4">
      <c r="A45" s="97" t="s">
        <v>142</v>
      </c>
      <c r="B45" s="27"/>
      <c r="C45" s="14">
        <v>217655</v>
      </c>
      <c r="D45" s="98">
        <v>217656</v>
      </c>
    </row>
    <row r="46" spans="1:4">
      <c r="A46" s="97" t="s">
        <v>149</v>
      </c>
      <c r="B46" s="27"/>
      <c r="C46" s="14">
        <v>694984</v>
      </c>
      <c r="D46" s="98">
        <v>560777</v>
      </c>
    </row>
    <row r="47" spans="1:4">
      <c r="A47" s="97" t="s">
        <v>18</v>
      </c>
      <c r="B47" s="27"/>
      <c r="C47" s="14">
        <v>422392</v>
      </c>
      <c r="D47" s="98">
        <v>362682</v>
      </c>
    </row>
    <row r="48" spans="1:4">
      <c r="A48" s="97" t="s">
        <v>163</v>
      </c>
      <c r="B48" s="27"/>
      <c r="C48" s="14">
        <v>13457409</v>
      </c>
      <c r="D48" s="98">
        <v>11760448</v>
      </c>
    </row>
    <row r="49" spans="1:4">
      <c r="A49" s="99" t="s">
        <v>33</v>
      </c>
      <c r="B49" s="27"/>
      <c r="C49" s="14"/>
      <c r="D49" s="98"/>
    </row>
    <row r="50" spans="1:4">
      <c r="A50" s="102" t="s">
        <v>35</v>
      </c>
      <c r="B50" s="27"/>
      <c r="C50" s="14">
        <v>11626242</v>
      </c>
      <c r="D50" s="98">
        <v>8945851</v>
      </c>
    </row>
    <row r="51" spans="1:4">
      <c r="A51" s="102" t="s">
        <v>36</v>
      </c>
      <c r="B51" s="27"/>
      <c r="C51" s="14">
        <v>1831167</v>
      </c>
      <c r="D51" s="98">
        <v>2814597</v>
      </c>
    </row>
    <row r="52" spans="1:4">
      <c r="A52" s="100" t="s">
        <v>34</v>
      </c>
      <c r="B52" s="17"/>
      <c r="C52" s="13">
        <f>SUM(C44:C48)</f>
        <v>19447461</v>
      </c>
      <c r="D52" s="96">
        <f>SUM(D44:D48)</f>
        <v>17556456</v>
      </c>
    </row>
    <row r="53" spans="1:4">
      <c r="A53" s="95" t="s">
        <v>19</v>
      </c>
      <c r="B53" s="26"/>
      <c r="C53" s="15">
        <f>C41+C52</f>
        <v>42526417</v>
      </c>
      <c r="D53" s="103">
        <f>D41+D52</f>
        <v>36218234</v>
      </c>
    </row>
    <row r="54" spans="1:4" s="55" customFormat="1" ht="13.5" thickBot="1">
      <c r="A54" s="104" t="s">
        <v>155</v>
      </c>
      <c r="B54" s="105"/>
      <c r="C54" s="106">
        <f>(C28-C41-C26)/338011</f>
        <v>57.350109907665725</v>
      </c>
      <c r="D54" s="107">
        <f>(D28-D41-D26)/338011</f>
        <v>51.744440269695367</v>
      </c>
    </row>
    <row r="55" spans="1:4" s="55" customFormat="1">
      <c r="A55" s="58"/>
      <c r="B55" s="59"/>
      <c r="C55" s="60"/>
      <c r="D55" s="60"/>
    </row>
    <row r="56" spans="1:4">
      <c r="A56" s="16"/>
      <c r="B56" s="10"/>
      <c r="C56" s="9"/>
      <c r="D56" s="9"/>
    </row>
    <row r="57" spans="1:4">
      <c r="A57" s="22" t="s">
        <v>172</v>
      </c>
      <c r="B57" s="22"/>
      <c r="C57" s="32"/>
      <c r="D57" s="32"/>
    </row>
    <row r="59" spans="1:4">
      <c r="A59" s="22" t="s">
        <v>169</v>
      </c>
      <c r="B59" s="22"/>
      <c r="C59" s="32"/>
      <c r="D59" s="32"/>
    </row>
  </sheetData>
  <mergeCells count="3">
    <mergeCell ref="A5:D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81"/>
  <sheetViews>
    <sheetView topLeftCell="A62" workbookViewId="0">
      <selection activeCell="A79" sqref="A79:XFD81"/>
    </sheetView>
  </sheetViews>
  <sheetFormatPr defaultRowHeight="12.75"/>
  <cols>
    <col min="1" max="1" width="79.5703125" style="5" customWidth="1"/>
    <col min="2" max="2" width="12.140625" style="5" bestFit="1" customWidth="1"/>
    <col min="3" max="3" width="14.5703125" style="5" bestFit="1" customWidth="1"/>
    <col min="4" max="4" width="13.7109375" style="5" bestFit="1" customWidth="1"/>
    <col min="5" max="16384" width="9.140625" style="5"/>
  </cols>
  <sheetData>
    <row r="5" spans="1:4">
      <c r="A5" s="125" t="s">
        <v>90</v>
      </c>
      <c r="B5" s="125"/>
      <c r="C5" s="125"/>
    </row>
    <row r="6" spans="1:4">
      <c r="A6" s="126" t="s">
        <v>91</v>
      </c>
      <c r="B6" s="126"/>
    </row>
    <row r="7" spans="1:4">
      <c r="A7" s="125" t="str">
        <f>ФП!A7</f>
        <v>по состоянию на "01" октября 2013 года</v>
      </c>
      <c r="B7" s="125"/>
      <c r="C7" s="125"/>
    </row>
    <row r="8" spans="1:4" ht="13.5" thickBot="1">
      <c r="A8" s="6"/>
      <c r="B8" s="6"/>
      <c r="C8" s="23" t="s">
        <v>0</v>
      </c>
    </row>
    <row r="9" spans="1:4" ht="89.25" customHeight="1">
      <c r="A9" s="90" t="s">
        <v>1</v>
      </c>
      <c r="B9" s="68" t="s">
        <v>140</v>
      </c>
      <c r="C9" s="91" t="s">
        <v>38</v>
      </c>
      <c r="D9" s="92" t="s">
        <v>39</v>
      </c>
    </row>
    <row r="10" spans="1:4">
      <c r="A10" s="93">
        <v>1</v>
      </c>
      <c r="B10" s="24">
        <v>2</v>
      </c>
      <c r="C10" s="25">
        <v>4</v>
      </c>
      <c r="D10" s="94">
        <v>6</v>
      </c>
    </row>
    <row r="11" spans="1:4">
      <c r="A11" s="108" t="s">
        <v>40</v>
      </c>
      <c r="B11" s="24"/>
      <c r="C11" s="28"/>
      <c r="D11" s="109"/>
    </row>
    <row r="12" spans="1:4">
      <c r="A12" s="95" t="s">
        <v>41</v>
      </c>
      <c r="B12" s="26"/>
      <c r="C12" s="7">
        <f>C19+C20+C21</f>
        <v>8561827</v>
      </c>
      <c r="D12" s="110">
        <f>D19+D20+D21</f>
        <v>7713276</v>
      </c>
    </row>
    <row r="13" spans="1:4">
      <c r="A13" s="97" t="s">
        <v>42</v>
      </c>
      <c r="B13" s="24"/>
      <c r="C13" s="29">
        <v>19365615</v>
      </c>
      <c r="D13" s="111">
        <v>12811804</v>
      </c>
    </row>
    <row r="14" spans="1:4">
      <c r="A14" s="97" t="s">
        <v>43</v>
      </c>
      <c r="B14" s="27"/>
      <c r="C14" s="29">
        <v>1373795</v>
      </c>
      <c r="D14" s="111">
        <v>1440926</v>
      </c>
    </row>
    <row r="15" spans="1:4">
      <c r="A15" s="101" t="s">
        <v>44</v>
      </c>
      <c r="B15" s="24"/>
      <c r="C15" s="29">
        <v>10844050</v>
      </c>
      <c r="D15" s="111">
        <v>6399620</v>
      </c>
    </row>
    <row r="16" spans="1:4">
      <c r="A16" s="95" t="s">
        <v>45</v>
      </c>
      <c r="B16" s="26"/>
      <c r="C16" s="7">
        <f>C13+C14-C15</f>
        <v>9895360</v>
      </c>
      <c r="D16" s="110">
        <f>D13+D14-D15</f>
        <v>7853110</v>
      </c>
    </row>
    <row r="17" spans="1:4">
      <c r="A17" s="101" t="s">
        <v>46</v>
      </c>
      <c r="B17" s="24"/>
      <c r="C17" s="29">
        <v>3192421</v>
      </c>
      <c r="D17" s="111">
        <v>-1261036</v>
      </c>
    </row>
    <row r="18" spans="1:4">
      <c r="A18" s="101" t="s">
        <v>47</v>
      </c>
      <c r="B18" s="24"/>
      <c r="C18" s="29">
        <v>1667955</v>
      </c>
      <c r="D18" s="111">
        <v>-1491858</v>
      </c>
    </row>
    <row r="19" spans="1:4">
      <c r="A19" s="95" t="s">
        <v>48</v>
      </c>
      <c r="B19" s="26"/>
      <c r="C19" s="7">
        <f>C16-C17+C18</f>
        <v>8370894</v>
      </c>
      <c r="D19" s="110">
        <f>D16-D17+D18</f>
        <v>7622288</v>
      </c>
    </row>
    <row r="20" spans="1:4">
      <c r="A20" s="97" t="s">
        <v>49</v>
      </c>
      <c r="B20" s="27"/>
      <c r="C20" s="29">
        <v>73278</v>
      </c>
      <c r="D20" s="111">
        <v>87287</v>
      </c>
    </row>
    <row r="21" spans="1:4">
      <c r="A21" s="97" t="s">
        <v>50</v>
      </c>
      <c r="B21" s="27"/>
      <c r="C21" s="29">
        <v>117655</v>
      </c>
      <c r="D21" s="111">
        <v>3701</v>
      </c>
    </row>
    <row r="22" spans="1:4">
      <c r="A22" s="95" t="s">
        <v>51</v>
      </c>
      <c r="B22" s="26"/>
      <c r="C22" s="7">
        <f>C23+C27+C31</f>
        <v>1430012</v>
      </c>
      <c r="D22" s="110">
        <f>D23+D27+D31</f>
        <v>1639776</v>
      </c>
    </row>
    <row r="23" spans="1:4">
      <c r="A23" s="95" t="s">
        <v>52</v>
      </c>
      <c r="B23" s="26"/>
      <c r="C23" s="7">
        <f>C25+C26</f>
        <v>1358534</v>
      </c>
      <c r="D23" s="110">
        <f>D25+D26</f>
        <v>1512539</v>
      </c>
    </row>
    <row r="24" spans="1:4">
      <c r="A24" s="112" t="s">
        <v>53</v>
      </c>
      <c r="B24" s="27"/>
      <c r="C24" s="8"/>
      <c r="D24" s="113"/>
    </row>
    <row r="25" spans="1:4">
      <c r="A25" s="112" t="s">
        <v>164</v>
      </c>
      <c r="B25" s="27"/>
      <c r="C25" s="29">
        <v>1301206</v>
      </c>
      <c r="D25" s="111">
        <v>1444859</v>
      </c>
    </row>
    <row r="26" spans="1:4">
      <c r="A26" s="112" t="s">
        <v>54</v>
      </c>
      <c r="B26" s="27"/>
      <c r="C26" s="29">
        <v>57328</v>
      </c>
      <c r="D26" s="111">
        <v>67680</v>
      </c>
    </row>
    <row r="27" spans="1:4">
      <c r="A27" s="95" t="s">
        <v>165</v>
      </c>
      <c r="B27" s="26"/>
      <c r="C27" s="7">
        <f>C29+C30</f>
        <v>49084</v>
      </c>
      <c r="D27" s="110">
        <f>D29+D30</f>
        <v>107956</v>
      </c>
    </row>
    <row r="28" spans="1:4">
      <c r="A28" s="112" t="s">
        <v>53</v>
      </c>
      <c r="B28" s="27"/>
      <c r="C28" s="8"/>
      <c r="D28" s="113"/>
    </row>
    <row r="29" spans="1:4">
      <c r="A29" s="97" t="s">
        <v>166</v>
      </c>
      <c r="B29" s="27"/>
      <c r="C29" s="29">
        <v>52346</v>
      </c>
      <c r="D29" s="111">
        <v>109005</v>
      </c>
    </row>
    <row r="30" spans="1:4">
      <c r="A30" s="97" t="s">
        <v>167</v>
      </c>
      <c r="B30" s="27"/>
      <c r="C30" s="29">
        <v>-3262</v>
      </c>
      <c r="D30" s="111">
        <v>-1049</v>
      </c>
    </row>
    <row r="31" spans="1:4">
      <c r="A31" s="95" t="s">
        <v>168</v>
      </c>
      <c r="B31" s="26"/>
      <c r="C31" s="7">
        <f>C33</f>
        <v>22394</v>
      </c>
      <c r="D31" s="110">
        <f>D33</f>
        <v>19281</v>
      </c>
    </row>
    <row r="32" spans="1:4">
      <c r="A32" s="114" t="s">
        <v>53</v>
      </c>
      <c r="B32" s="27"/>
      <c r="C32" s="8"/>
      <c r="D32" s="113"/>
    </row>
    <row r="33" spans="1:4">
      <c r="A33" s="97" t="s">
        <v>55</v>
      </c>
      <c r="B33" s="27"/>
      <c r="C33" s="29">
        <v>22394</v>
      </c>
      <c r="D33" s="111">
        <v>19281</v>
      </c>
    </row>
    <row r="34" spans="1:4">
      <c r="A34" s="95" t="s">
        <v>56</v>
      </c>
      <c r="B34" s="26"/>
      <c r="C34" s="7">
        <f>C35+C36</f>
        <v>7467</v>
      </c>
      <c r="D34" s="110">
        <f>D35+D36</f>
        <v>26621</v>
      </c>
    </row>
    <row r="35" spans="1:4">
      <c r="A35" s="97" t="s">
        <v>57</v>
      </c>
      <c r="B35" s="27"/>
      <c r="C35" s="29">
        <v>2896</v>
      </c>
      <c r="D35" s="111">
        <v>5195</v>
      </c>
    </row>
    <row r="36" spans="1:4">
      <c r="A36" s="97" t="s">
        <v>58</v>
      </c>
      <c r="B36" s="27"/>
      <c r="C36" s="29">
        <v>4571</v>
      </c>
      <c r="D36" s="111">
        <v>21426</v>
      </c>
    </row>
    <row r="37" spans="1:4">
      <c r="A37" s="95" t="s">
        <v>59</v>
      </c>
      <c r="B37" s="17"/>
      <c r="C37" s="7">
        <f>C12+C34+C22</f>
        <v>9999306</v>
      </c>
      <c r="D37" s="110">
        <f>D12+D34+D22</f>
        <v>9379673</v>
      </c>
    </row>
    <row r="38" spans="1:4">
      <c r="A38" s="95" t="s">
        <v>60</v>
      </c>
      <c r="B38" s="27"/>
      <c r="C38" s="8"/>
      <c r="D38" s="113"/>
    </row>
    <row r="39" spans="1:4">
      <c r="A39" s="97" t="s">
        <v>61</v>
      </c>
      <c r="B39" s="27"/>
      <c r="C39" s="29">
        <v>5184170</v>
      </c>
      <c r="D39" s="111">
        <v>3536728</v>
      </c>
    </row>
    <row r="40" spans="1:4">
      <c r="A40" s="115" t="s">
        <v>62</v>
      </c>
      <c r="B40" s="27"/>
      <c r="C40" s="29">
        <v>70870</v>
      </c>
      <c r="D40" s="111">
        <v>140600</v>
      </c>
    </row>
    <row r="41" spans="1:4">
      <c r="A41" s="97" t="s">
        <v>63</v>
      </c>
      <c r="B41" s="27"/>
      <c r="C41" s="29">
        <v>713088</v>
      </c>
      <c r="D41" s="111">
        <v>26635</v>
      </c>
    </row>
    <row r="42" spans="1:4">
      <c r="A42" s="97" t="s">
        <v>64</v>
      </c>
      <c r="B42" s="27"/>
      <c r="C42" s="29">
        <v>100419</v>
      </c>
      <c r="D42" s="111">
        <v>269330</v>
      </c>
    </row>
    <row r="43" spans="1:4">
      <c r="A43" s="95" t="s">
        <v>65</v>
      </c>
      <c r="B43" s="26"/>
      <c r="C43" s="7">
        <f>C39+C40-C41-C42</f>
        <v>4441533</v>
      </c>
      <c r="D43" s="110">
        <f>D39+D40-D41-D42</f>
        <v>3381363</v>
      </c>
    </row>
    <row r="44" spans="1:4">
      <c r="A44" s="116" t="s">
        <v>66</v>
      </c>
      <c r="B44" s="27"/>
      <c r="C44" s="29">
        <v>35365</v>
      </c>
      <c r="D44" s="111">
        <v>7956</v>
      </c>
    </row>
    <row r="45" spans="1:4">
      <c r="A45" s="97" t="s">
        <v>67</v>
      </c>
      <c r="B45" s="27"/>
      <c r="C45" s="29">
        <v>75620</v>
      </c>
      <c r="D45" s="111">
        <v>-68344</v>
      </c>
    </row>
    <row r="46" spans="1:4">
      <c r="A46" s="97" t="s">
        <v>68</v>
      </c>
      <c r="B46" s="27"/>
      <c r="C46" s="29">
        <v>-643348</v>
      </c>
      <c r="D46" s="111">
        <v>3393064</v>
      </c>
    </row>
    <row r="47" spans="1:4">
      <c r="A47" s="97" t="s">
        <v>69</v>
      </c>
      <c r="B47" s="27"/>
      <c r="C47" s="29">
        <v>-740338</v>
      </c>
      <c r="D47" s="111">
        <v>3364427</v>
      </c>
    </row>
    <row r="48" spans="1:4">
      <c r="A48" s="97" t="s">
        <v>70</v>
      </c>
      <c r="B48" s="27"/>
      <c r="C48" s="29">
        <v>731447</v>
      </c>
      <c r="D48" s="111">
        <v>592593</v>
      </c>
    </row>
    <row r="49" spans="1:4">
      <c r="A49" s="95" t="s">
        <v>71</v>
      </c>
      <c r="B49" s="17"/>
      <c r="C49" s="7">
        <f>C51</f>
        <v>19875</v>
      </c>
      <c r="D49" s="110">
        <f>D51</f>
        <v>42173</v>
      </c>
    </row>
    <row r="50" spans="1:4">
      <c r="A50" s="114" t="s">
        <v>53</v>
      </c>
      <c r="B50" s="56"/>
      <c r="C50" s="8"/>
      <c r="D50" s="113"/>
    </row>
    <row r="51" spans="1:4">
      <c r="A51" s="112" t="s">
        <v>72</v>
      </c>
      <c r="B51" s="27"/>
      <c r="C51" s="29">
        <v>19875</v>
      </c>
      <c r="D51" s="111">
        <v>42173</v>
      </c>
    </row>
    <row r="52" spans="1:4">
      <c r="A52" s="117" t="s">
        <v>73</v>
      </c>
      <c r="B52" s="27"/>
      <c r="C52" s="8">
        <v>20413</v>
      </c>
      <c r="D52" s="113">
        <v>253276</v>
      </c>
    </row>
    <row r="53" spans="1:4">
      <c r="A53" s="117" t="s">
        <v>74</v>
      </c>
      <c r="B53" s="27"/>
      <c r="C53" s="29">
        <v>67231</v>
      </c>
      <c r="D53" s="111">
        <v>89331</v>
      </c>
    </row>
    <row r="54" spans="1:4">
      <c r="A54" s="95" t="s">
        <v>75</v>
      </c>
      <c r="B54" s="17"/>
      <c r="C54" s="7">
        <f>C52-C53</f>
        <v>-46818</v>
      </c>
      <c r="D54" s="110">
        <f>D52-D53</f>
        <v>163945</v>
      </c>
    </row>
    <row r="55" spans="1:4">
      <c r="A55" s="97" t="s">
        <v>76</v>
      </c>
      <c r="B55" s="27"/>
      <c r="C55" s="29">
        <v>2391700</v>
      </c>
      <c r="D55" s="111">
        <v>2172024</v>
      </c>
    </row>
    <row r="56" spans="1:4">
      <c r="A56" s="117" t="s">
        <v>53</v>
      </c>
      <c r="B56" s="27"/>
      <c r="C56" s="8"/>
      <c r="D56" s="113"/>
    </row>
    <row r="57" spans="1:4">
      <c r="A57" s="112" t="s">
        <v>77</v>
      </c>
      <c r="B57" s="27"/>
      <c r="C57" s="29">
        <v>1392995</v>
      </c>
      <c r="D57" s="111">
        <v>1257519</v>
      </c>
    </row>
    <row r="58" spans="1:4" ht="25.5">
      <c r="A58" s="114" t="s">
        <v>78</v>
      </c>
      <c r="B58" s="27"/>
      <c r="C58" s="29">
        <v>119349</v>
      </c>
      <c r="D58" s="111">
        <v>137905</v>
      </c>
    </row>
    <row r="59" spans="1:4">
      <c r="A59" s="114" t="s">
        <v>79</v>
      </c>
      <c r="B59" s="27"/>
      <c r="C59" s="29">
        <v>135624</v>
      </c>
      <c r="D59" s="111">
        <v>116748</v>
      </c>
    </row>
    <row r="60" spans="1:4">
      <c r="A60" s="112" t="s">
        <v>80</v>
      </c>
      <c r="B60" s="27"/>
      <c r="C60" s="29">
        <v>62324</v>
      </c>
      <c r="D60" s="111">
        <v>74647</v>
      </c>
    </row>
    <row r="61" spans="1:4">
      <c r="A61" s="97" t="s">
        <v>81</v>
      </c>
      <c r="B61" s="27"/>
      <c r="C61" s="29">
        <v>74959</v>
      </c>
      <c r="D61" s="111">
        <v>246000</v>
      </c>
    </row>
    <row r="62" spans="1:4">
      <c r="A62" s="95" t="s">
        <v>82</v>
      </c>
      <c r="B62" s="26"/>
      <c r="C62" s="7">
        <f>C43+C44+C45+C46-C47+C48+C49+C54+C55+C61</f>
        <v>7820671</v>
      </c>
      <c r="D62" s="110">
        <f>D43+D44+D45+D46-D47+D48+D49+D54+D55+D61</f>
        <v>6566347</v>
      </c>
    </row>
    <row r="63" spans="1:4">
      <c r="A63" s="95" t="s">
        <v>83</v>
      </c>
      <c r="B63" s="26"/>
      <c r="C63" s="7">
        <v>1526674</v>
      </c>
      <c r="D63" s="110">
        <v>1526675</v>
      </c>
    </row>
    <row r="64" spans="1:4">
      <c r="A64" s="97" t="s">
        <v>84</v>
      </c>
      <c r="B64" s="24"/>
      <c r="C64" s="8"/>
      <c r="D64" s="113"/>
    </row>
    <row r="65" spans="1:4">
      <c r="A65" s="95" t="s">
        <v>85</v>
      </c>
      <c r="B65" s="26"/>
      <c r="C65" s="7">
        <f>C37-C62</f>
        <v>2178635</v>
      </c>
      <c r="D65" s="110">
        <f>D37-D62</f>
        <v>2813326</v>
      </c>
    </row>
    <row r="66" spans="1:4">
      <c r="A66" s="95" t="s">
        <v>86</v>
      </c>
      <c r="B66" s="26"/>
      <c r="C66" s="7">
        <f>C68+C69</f>
        <v>347468</v>
      </c>
      <c r="D66" s="110">
        <f>D68+D69</f>
        <v>402164</v>
      </c>
    </row>
    <row r="67" spans="1:4">
      <c r="A67" s="112" t="s">
        <v>33</v>
      </c>
      <c r="B67" s="56"/>
      <c r="C67" s="8"/>
      <c r="D67" s="113"/>
    </row>
    <row r="68" spans="1:4">
      <c r="A68" s="97" t="s">
        <v>87</v>
      </c>
      <c r="B68" s="24"/>
      <c r="C68" s="29">
        <v>347468</v>
      </c>
      <c r="D68" s="111">
        <v>402164</v>
      </c>
    </row>
    <row r="69" spans="1:4">
      <c r="A69" s="97" t="s">
        <v>88</v>
      </c>
      <c r="B69" s="24"/>
      <c r="C69" s="8">
        <v>0</v>
      </c>
      <c r="D69" s="113">
        <v>0</v>
      </c>
    </row>
    <row r="70" spans="1:4">
      <c r="A70" s="95" t="s">
        <v>89</v>
      </c>
      <c r="B70" s="26"/>
      <c r="C70" s="7">
        <f>C65-C66</f>
        <v>1831167</v>
      </c>
      <c r="D70" s="110">
        <f>D65-D66</f>
        <v>2411162</v>
      </c>
    </row>
    <row r="71" spans="1:4">
      <c r="A71" s="95" t="s">
        <v>92</v>
      </c>
      <c r="B71" s="24"/>
      <c r="C71" s="29"/>
      <c r="D71" s="111"/>
    </row>
    <row r="72" spans="1:4">
      <c r="A72" s="97" t="s">
        <v>93</v>
      </c>
      <c r="B72" s="24"/>
      <c r="C72" s="8">
        <v>119102</v>
      </c>
      <c r="D72" s="113">
        <v>310175</v>
      </c>
    </row>
    <row r="73" spans="1:4">
      <c r="A73" s="97" t="s">
        <v>94</v>
      </c>
      <c r="B73" s="24"/>
      <c r="C73" s="8">
        <v>-59392</v>
      </c>
      <c r="D73" s="113">
        <v>47557</v>
      </c>
    </row>
    <row r="74" spans="1:4">
      <c r="A74" s="95" t="s">
        <v>95</v>
      </c>
      <c r="B74" s="26"/>
      <c r="C74" s="7">
        <f>C72+C73</f>
        <v>59710</v>
      </c>
      <c r="D74" s="110">
        <f>D72+D73</f>
        <v>357732</v>
      </c>
    </row>
    <row r="75" spans="1:4">
      <c r="A75" s="95" t="s">
        <v>96</v>
      </c>
      <c r="B75" s="26"/>
      <c r="C75" s="7">
        <f>C70+C74</f>
        <v>1890877</v>
      </c>
      <c r="D75" s="110">
        <f>D70+D74</f>
        <v>2768894</v>
      </c>
    </row>
    <row r="76" spans="1:4" ht="13.5" thickBot="1">
      <c r="A76" s="118" t="s">
        <v>156</v>
      </c>
      <c r="B76" s="119"/>
      <c r="C76" s="120">
        <f>C70/338011</f>
        <v>5.4174775377132693</v>
      </c>
      <c r="D76" s="121">
        <f>D70/338011</f>
        <v>7.1333832330900471</v>
      </c>
    </row>
    <row r="77" spans="1:4">
      <c r="A77" s="61"/>
      <c r="B77" s="62"/>
      <c r="C77" s="63"/>
      <c r="D77" s="63"/>
    </row>
    <row r="79" spans="1:4" customFormat="1">
      <c r="A79" s="22" t="s">
        <v>172</v>
      </c>
      <c r="B79" s="22"/>
      <c r="C79" s="32"/>
      <c r="D79" s="32"/>
    </row>
    <row r="80" spans="1:4" customFormat="1"/>
    <row r="81" spans="1:4" customFormat="1">
      <c r="A81" s="22" t="s">
        <v>169</v>
      </c>
      <c r="B81" s="22"/>
      <c r="C81" s="32"/>
      <c r="D81" s="32"/>
    </row>
  </sheetData>
  <mergeCells count="3">
    <mergeCell ref="A5:C5"/>
    <mergeCell ref="A7:C7"/>
    <mergeCell ref="A6:B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opLeftCell="A40" workbookViewId="0">
      <selection activeCell="A60" sqref="A60"/>
    </sheetView>
  </sheetViews>
  <sheetFormatPr defaultRowHeight="12.75"/>
  <cols>
    <col min="1" max="1" width="62.28515625" style="36" customWidth="1"/>
    <col min="2" max="2" width="9.140625" style="36"/>
    <col min="3" max="3" width="10.5703125" style="36" bestFit="1" customWidth="1"/>
    <col min="4" max="4" width="14.5703125" style="36" customWidth="1"/>
    <col min="5" max="16384" width="9.140625" style="36"/>
  </cols>
  <sheetData>
    <row r="1" spans="1:4">
      <c r="A1" s="127" t="s">
        <v>139</v>
      </c>
      <c r="B1" s="127"/>
      <c r="C1" s="127"/>
      <c r="D1" s="127"/>
    </row>
    <row r="2" spans="1:4">
      <c r="A2" s="127" t="s">
        <v>91</v>
      </c>
      <c r="B2" s="127"/>
      <c r="C2" s="127"/>
      <c r="D2" s="127"/>
    </row>
    <row r="3" spans="1:4">
      <c r="A3" s="125" t="str">
        <f>ФП!A7</f>
        <v>по состоянию на "01" октября 2013 года</v>
      </c>
      <c r="B3" s="125"/>
      <c r="C3" s="125"/>
      <c r="D3" s="125"/>
    </row>
    <row r="4" spans="1:4" ht="13.5" thickBot="1">
      <c r="A4" s="128" t="s">
        <v>0</v>
      </c>
      <c r="B4" s="128"/>
      <c r="C4" s="128"/>
      <c r="D4" s="128"/>
    </row>
    <row r="5" spans="1:4" ht="76.5">
      <c r="A5" s="67" t="s">
        <v>1</v>
      </c>
      <c r="B5" s="68" t="s">
        <v>140</v>
      </c>
      <c r="C5" s="69" t="s">
        <v>38</v>
      </c>
      <c r="D5" s="70" t="s">
        <v>39</v>
      </c>
    </row>
    <row r="6" spans="1:4">
      <c r="A6" s="71">
        <v>1</v>
      </c>
      <c r="B6" s="19">
        <v>2</v>
      </c>
      <c r="C6" s="21">
        <v>3</v>
      </c>
      <c r="D6" s="72">
        <v>4</v>
      </c>
    </row>
    <row r="7" spans="1:4">
      <c r="A7" s="73" t="s">
        <v>97</v>
      </c>
      <c r="B7" s="18"/>
      <c r="C7" s="20">
        <v>2178635</v>
      </c>
      <c r="D7" s="74">
        <v>2813326</v>
      </c>
    </row>
    <row r="8" spans="1:4">
      <c r="A8" s="73" t="s">
        <v>98</v>
      </c>
      <c r="B8" s="18"/>
      <c r="C8" s="38">
        <f>SUM(C9:C13)</f>
        <v>-76140</v>
      </c>
      <c r="D8" s="75">
        <f>SUM(D9:D13)</f>
        <v>339561</v>
      </c>
    </row>
    <row r="9" spans="1:4">
      <c r="A9" s="76" t="s">
        <v>80</v>
      </c>
      <c r="B9" s="33"/>
      <c r="C9" s="1">
        <v>62324</v>
      </c>
      <c r="D9" s="77">
        <v>74647</v>
      </c>
    </row>
    <row r="10" spans="1:4">
      <c r="A10" s="37" t="s">
        <v>99</v>
      </c>
      <c r="B10" s="33"/>
      <c r="C10" s="4">
        <v>-46818</v>
      </c>
      <c r="D10" s="78">
        <v>163945</v>
      </c>
    </row>
    <row r="11" spans="1:4" ht="25.5">
      <c r="A11" s="76" t="s">
        <v>100</v>
      </c>
      <c r="B11" s="33"/>
      <c r="C11" s="4">
        <v>-149954</v>
      </c>
      <c r="D11" s="78">
        <v>-77999</v>
      </c>
    </row>
    <row r="12" spans="1:4">
      <c r="A12" s="76" t="s">
        <v>170</v>
      </c>
      <c r="B12" s="33"/>
      <c r="C12" s="4">
        <v>15634</v>
      </c>
      <c r="D12" s="78"/>
    </row>
    <row r="13" spans="1:4">
      <c r="A13" s="76" t="s">
        <v>101</v>
      </c>
      <c r="B13" s="33"/>
      <c r="C13" s="4">
        <v>42674</v>
      </c>
      <c r="D13" s="78">
        <v>178968</v>
      </c>
    </row>
    <row r="14" spans="1:4" ht="25.5">
      <c r="A14" s="73" t="s">
        <v>102</v>
      </c>
      <c r="B14" s="18"/>
      <c r="C14" s="20">
        <f>C7+C8</f>
        <v>2102495</v>
      </c>
      <c r="D14" s="74">
        <f>D7+D8</f>
        <v>3152887</v>
      </c>
    </row>
    <row r="15" spans="1:4">
      <c r="A15" s="73" t="s">
        <v>103</v>
      </c>
      <c r="B15" s="18"/>
      <c r="C15" s="38">
        <f>SUM(C16:C24)</f>
        <v>-5570565</v>
      </c>
      <c r="D15" s="75">
        <f>SUM(D16:D24)</f>
        <v>-3561498</v>
      </c>
    </row>
    <row r="16" spans="1:4">
      <c r="A16" s="76" t="s">
        <v>104</v>
      </c>
      <c r="B16" s="33"/>
      <c r="C16" s="4">
        <v>-388205</v>
      </c>
      <c r="D16" s="78">
        <v>-77246</v>
      </c>
    </row>
    <row r="17" spans="1:4" ht="25.5">
      <c r="A17" s="76" t="s">
        <v>105</v>
      </c>
      <c r="B17" s="33"/>
      <c r="C17" s="4">
        <v>-1433986</v>
      </c>
      <c r="D17" s="78">
        <v>-2541084</v>
      </c>
    </row>
    <row r="18" spans="1:4">
      <c r="A18" s="76" t="s">
        <v>106</v>
      </c>
      <c r="B18" s="33"/>
      <c r="C18" s="79"/>
      <c r="D18" s="80">
        <v>750069</v>
      </c>
    </row>
    <row r="19" spans="1:4">
      <c r="A19" s="76" t="s">
        <v>107</v>
      </c>
      <c r="B19" s="33"/>
      <c r="C19" s="4">
        <v>-927617</v>
      </c>
      <c r="D19" s="78">
        <v>-1872569</v>
      </c>
    </row>
    <row r="20" spans="1:4" ht="25.5">
      <c r="A20" s="76" t="s">
        <v>108</v>
      </c>
      <c r="B20" s="33"/>
      <c r="C20" s="4">
        <v>-1653668</v>
      </c>
      <c r="D20" s="78">
        <v>603229</v>
      </c>
    </row>
    <row r="21" spans="1:4">
      <c r="A21" s="76" t="s">
        <v>109</v>
      </c>
      <c r="B21" s="33"/>
      <c r="C21" s="81">
        <v>74547</v>
      </c>
      <c r="D21" s="82">
        <v>125967</v>
      </c>
    </row>
    <row r="22" spans="1:4">
      <c r="A22" s="76" t="s">
        <v>110</v>
      </c>
      <c r="B22" s="33"/>
      <c r="C22" s="2"/>
      <c r="D22" s="83"/>
    </row>
    <row r="23" spans="1:4">
      <c r="A23" s="76" t="s">
        <v>111</v>
      </c>
      <c r="B23" s="33"/>
      <c r="C23" s="4">
        <v>-1198053</v>
      </c>
      <c r="D23" s="78">
        <v>-512353</v>
      </c>
    </row>
    <row r="24" spans="1:4">
      <c r="A24" s="76" t="s">
        <v>112</v>
      </c>
      <c r="B24" s="33"/>
      <c r="C24" s="4">
        <v>-43583</v>
      </c>
      <c r="D24" s="78">
        <v>-37511</v>
      </c>
    </row>
    <row r="25" spans="1:4">
      <c r="A25" s="73" t="s">
        <v>113</v>
      </c>
      <c r="B25" s="18"/>
      <c r="C25" s="38">
        <f>SUM(C26:C36)</f>
        <v>4420687</v>
      </c>
      <c r="D25" s="75">
        <f>SUM(D26:D36)</f>
        <v>2516771</v>
      </c>
    </row>
    <row r="26" spans="1:4">
      <c r="A26" s="76" t="s">
        <v>114</v>
      </c>
      <c r="B26" s="33"/>
      <c r="C26" s="4">
        <v>3192421</v>
      </c>
      <c r="D26" s="78">
        <v>-1261036</v>
      </c>
    </row>
    <row r="27" spans="1:4" ht="25.5">
      <c r="A27" s="76" t="s">
        <v>115</v>
      </c>
      <c r="B27" s="33"/>
      <c r="C27" s="4">
        <v>75620</v>
      </c>
      <c r="D27" s="78">
        <v>-68344</v>
      </c>
    </row>
    <row r="28" spans="1:4" ht="25.5">
      <c r="A28" s="76" t="s">
        <v>116</v>
      </c>
      <c r="B28" s="33"/>
      <c r="C28" s="4">
        <v>-643348</v>
      </c>
      <c r="D28" s="78">
        <v>3393064</v>
      </c>
    </row>
    <row r="29" spans="1:4">
      <c r="A29" s="76" t="s">
        <v>117</v>
      </c>
      <c r="B29" s="33"/>
      <c r="C29" s="4">
        <v>0</v>
      </c>
      <c r="D29" s="78"/>
    </row>
    <row r="30" spans="1:4">
      <c r="A30" s="76" t="s">
        <v>118</v>
      </c>
      <c r="B30" s="33"/>
      <c r="C30" s="4">
        <v>1617825</v>
      </c>
      <c r="D30" s="78">
        <v>-617384</v>
      </c>
    </row>
    <row r="31" spans="1:4" ht="25.5">
      <c r="A31" s="76" t="s">
        <v>119</v>
      </c>
      <c r="B31" s="33"/>
      <c r="C31" s="4">
        <v>-27959</v>
      </c>
      <c r="D31" s="78">
        <v>-43535</v>
      </c>
    </row>
    <row r="32" spans="1:4" ht="25.5">
      <c r="A32" s="76" t="s">
        <v>120</v>
      </c>
      <c r="B32" s="33"/>
      <c r="C32" s="4">
        <v>537834</v>
      </c>
      <c r="D32" s="78">
        <v>36446</v>
      </c>
    </row>
    <row r="33" spans="1:4">
      <c r="A33" s="76" t="s">
        <v>121</v>
      </c>
      <c r="B33" s="33"/>
      <c r="C33" s="4">
        <v>36353</v>
      </c>
      <c r="D33" s="78">
        <v>45893</v>
      </c>
    </row>
    <row r="34" spans="1:4">
      <c r="A34" s="76" t="s">
        <v>122</v>
      </c>
      <c r="B34" s="33"/>
      <c r="C34" s="4">
        <v>-380223</v>
      </c>
      <c r="D34" s="78">
        <v>1035003</v>
      </c>
    </row>
    <row r="35" spans="1:4">
      <c r="A35" s="76" t="s">
        <v>123</v>
      </c>
      <c r="B35" s="33"/>
      <c r="C35" s="4">
        <v>62522</v>
      </c>
      <c r="D35" s="78">
        <v>-55834</v>
      </c>
    </row>
    <row r="36" spans="1:4">
      <c r="A36" s="76" t="s">
        <v>124</v>
      </c>
      <c r="B36" s="33"/>
      <c r="C36" s="4">
        <v>-50358</v>
      </c>
      <c r="D36" s="78">
        <v>52498</v>
      </c>
    </row>
    <row r="37" spans="1:4" s="41" customFormat="1">
      <c r="A37" s="84" t="s">
        <v>125</v>
      </c>
      <c r="B37" s="34"/>
      <c r="C37" s="39">
        <f>C15+C25</f>
        <v>-1149878</v>
      </c>
      <c r="D37" s="85">
        <f>D15+D25</f>
        <v>-1044727</v>
      </c>
    </row>
    <row r="38" spans="1:4">
      <c r="A38" s="76" t="s">
        <v>126</v>
      </c>
      <c r="B38" s="33"/>
      <c r="C38" s="4">
        <v>355115</v>
      </c>
      <c r="D38" s="4">
        <v>304695</v>
      </c>
    </row>
    <row r="39" spans="1:4" s="41" customFormat="1" ht="25.5">
      <c r="A39" s="84" t="s">
        <v>127</v>
      </c>
      <c r="B39" s="34"/>
      <c r="C39" s="39">
        <f>C37-C38</f>
        <v>-1504993</v>
      </c>
      <c r="D39" s="85">
        <f>D37-D38</f>
        <v>-1349422</v>
      </c>
    </row>
    <row r="40" spans="1:4" ht="25.5">
      <c r="A40" s="76" t="s">
        <v>128</v>
      </c>
      <c r="B40" s="35"/>
      <c r="C40" s="1"/>
      <c r="D40" s="77"/>
    </row>
    <row r="41" spans="1:4">
      <c r="A41" s="76" t="s">
        <v>129</v>
      </c>
      <c r="B41" s="33"/>
      <c r="C41" s="4"/>
      <c r="D41" s="78">
        <v>-1856855</v>
      </c>
    </row>
    <row r="42" spans="1:4">
      <c r="A42" s="76" t="s">
        <v>130</v>
      </c>
      <c r="B42" s="33"/>
      <c r="C42" s="4">
        <v>-38156</v>
      </c>
      <c r="D42" s="78">
        <v>-98684</v>
      </c>
    </row>
    <row r="43" spans="1:4">
      <c r="A43" s="76" t="s">
        <v>131</v>
      </c>
      <c r="B43" s="33"/>
      <c r="C43" s="4">
        <v>0</v>
      </c>
      <c r="D43" s="78">
        <v>19096</v>
      </c>
    </row>
    <row r="44" spans="1:4" s="41" customFormat="1" ht="25.5">
      <c r="A44" s="84" t="s">
        <v>132</v>
      </c>
      <c r="B44" s="34"/>
      <c r="C44" s="39">
        <f>SUM(C41:C43)</f>
        <v>-38156</v>
      </c>
      <c r="D44" s="85">
        <f>SUM(D41:D43)</f>
        <v>-1936443</v>
      </c>
    </row>
    <row r="45" spans="1:4" ht="25.5">
      <c r="A45" s="76" t="s">
        <v>133</v>
      </c>
      <c r="B45" s="35"/>
      <c r="C45" s="1"/>
      <c r="D45" s="77"/>
    </row>
    <row r="46" spans="1:4">
      <c r="A46" s="76" t="s">
        <v>134</v>
      </c>
      <c r="B46" s="33"/>
      <c r="C46" s="4">
        <v>-38995</v>
      </c>
      <c r="D46" s="78"/>
    </row>
    <row r="47" spans="1:4" s="41" customFormat="1">
      <c r="A47" s="84" t="s">
        <v>135</v>
      </c>
      <c r="B47" s="34"/>
      <c r="C47" s="39">
        <f>SUM(C46)</f>
        <v>-38995</v>
      </c>
      <c r="D47" s="85">
        <f>SUM(D46)</f>
        <v>0</v>
      </c>
    </row>
    <row r="48" spans="1:4" s="41" customFormat="1">
      <c r="A48" s="84" t="s">
        <v>136</v>
      </c>
      <c r="B48" s="34"/>
      <c r="C48" s="39">
        <f>C14+C39+C44+C47</f>
        <v>520351</v>
      </c>
      <c r="D48" s="85">
        <f>D14+D39+D44+D47</f>
        <v>-132978</v>
      </c>
    </row>
    <row r="49" spans="1:4">
      <c r="A49" s="76" t="s">
        <v>137</v>
      </c>
      <c r="B49" s="33"/>
      <c r="C49" s="1">
        <v>188283</v>
      </c>
      <c r="D49" s="77">
        <v>630842</v>
      </c>
    </row>
    <row r="50" spans="1:4" ht="13.5" thickBot="1">
      <c r="A50" s="86" t="s">
        <v>138</v>
      </c>
      <c r="B50" s="87"/>
      <c r="C50" s="88">
        <v>708634</v>
      </c>
      <c r="D50" s="89">
        <v>497864</v>
      </c>
    </row>
    <row r="51" spans="1:4">
      <c r="A51" s="64"/>
      <c r="B51" s="65"/>
      <c r="C51" s="66"/>
      <c r="D51" s="66"/>
    </row>
    <row r="53" spans="1:4" customFormat="1">
      <c r="A53" s="22" t="s">
        <v>172</v>
      </c>
      <c r="B53" s="22"/>
      <c r="C53" s="32"/>
      <c r="D53" s="32"/>
    </row>
    <row r="54" spans="1:4" customFormat="1"/>
    <row r="55" spans="1:4" customFormat="1">
      <c r="A55" s="22" t="s">
        <v>169</v>
      </c>
      <c r="B55" s="22"/>
      <c r="C55" s="32"/>
      <c r="D55" s="32"/>
    </row>
    <row r="56" spans="1:4" customFormat="1">
      <c r="A56" s="22"/>
      <c r="B56" s="22"/>
      <c r="C56" s="32"/>
      <c r="D56" s="32"/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opLeftCell="A7" workbookViewId="0">
      <selection activeCell="D29" sqref="D29"/>
    </sheetView>
  </sheetViews>
  <sheetFormatPr defaultRowHeight="12.75"/>
  <cols>
    <col min="1" max="1" width="44.42578125" customWidth="1"/>
    <col min="2" max="3" width="14.140625" customWidth="1"/>
    <col min="4" max="4" width="14.7109375" customWidth="1"/>
    <col min="5" max="5" width="14.140625" customWidth="1"/>
    <col min="6" max="6" width="16.85546875" customWidth="1"/>
    <col min="7" max="7" width="14.140625" customWidth="1"/>
  </cols>
  <sheetData>
    <row r="1" spans="1:9">
      <c r="A1" s="129" t="s">
        <v>154</v>
      </c>
      <c r="B1" s="129"/>
      <c r="C1" s="129"/>
      <c r="D1" s="129"/>
      <c r="E1" s="129"/>
      <c r="F1" s="129"/>
      <c r="G1" s="129"/>
    </row>
    <row r="2" spans="1:9">
      <c r="A2" s="125" t="s">
        <v>91</v>
      </c>
      <c r="B2" s="125"/>
      <c r="C2" s="125"/>
      <c r="D2" s="125"/>
      <c r="E2" s="125"/>
      <c r="F2" s="130"/>
      <c r="G2" s="130"/>
    </row>
    <row r="3" spans="1:9" s="36" customFormat="1">
      <c r="A3" s="125" t="str">
        <f>ДДС!A3</f>
        <v>по состоянию на "01" октября 2013 года</v>
      </c>
      <c r="B3" s="125"/>
      <c r="C3" s="125"/>
      <c r="D3" s="125"/>
      <c r="E3" s="125"/>
    </row>
    <row r="4" spans="1:9">
      <c r="A4" s="3"/>
      <c r="B4" s="3"/>
      <c r="C4" s="3"/>
      <c r="D4" s="3"/>
      <c r="E4" s="3"/>
      <c r="F4" s="3"/>
      <c r="G4" s="42" t="s">
        <v>0</v>
      </c>
    </row>
    <row r="5" spans="1:9" ht="76.5">
      <c r="A5" s="43"/>
      <c r="B5" s="44" t="s">
        <v>141</v>
      </c>
      <c r="C5" s="44" t="s">
        <v>142</v>
      </c>
      <c r="D5" s="44" t="s">
        <v>171</v>
      </c>
      <c r="E5" s="44" t="s">
        <v>143</v>
      </c>
      <c r="F5" s="44" t="s">
        <v>153</v>
      </c>
      <c r="G5" s="45" t="s">
        <v>34</v>
      </c>
    </row>
    <row r="6" spans="1:9">
      <c r="A6" s="46">
        <v>1</v>
      </c>
      <c r="B6" s="46">
        <v>2</v>
      </c>
      <c r="C6" s="46">
        <v>3</v>
      </c>
      <c r="D6" s="46"/>
      <c r="E6" s="46">
        <v>4</v>
      </c>
      <c r="F6" s="46">
        <v>5</v>
      </c>
      <c r="G6" s="46">
        <v>6</v>
      </c>
    </row>
    <row r="7" spans="1:9">
      <c r="A7" s="47" t="s">
        <v>144</v>
      </c>
      <c r="B7" s="30">
        <v>4618453</v>
      </c>
      <c r="C7" s="29">
        <v>217655</v>
      </c>
      <c r="D7" s="29">
        <v>651897</v>
      </c>
      <c r="E7" s="29">
        <v>123160</v>
      </c>
      <c r="F7" s="29">
        <v>8854732</v>
      </c>
      <c r="G7" s="30">
        <f>SUM(B7:F7)</f>
        <v>14465897</v>
      </c>
    </row>
    <row r="8" spans="1:9">
      <c r="A8" s="48" t="s">
        <v>145</v>
      </c>
      <c r="B8" s="30"/>
      <c r="C8" s="30"/>
      <c r="D8" s="30"/>
      <c r="E8" s="30">
        <v>239522</v>
      </c>
      <c r="F8" s="30"/>
      <c r="G8" s="30">
        <f t="shared" ref="G8:G12" si="0">SUM(B8:F8)</f>
        <v>239522</v>
      </c>
    </row>
    <row r="9" spans="1:9">
      <c r="A9" s="48" t="s">
        <v>146</v>
      </c>
      <c r="B9" s="30"/>
      <c r="C9" s="30"/>
      <c r="D9" s="30"/>
      <c r="E9" s="30"/>
      <c r="F9" s="29">
        <v>2814597</v>
      </c>
      <c r="G9" s="30">
        <f t="shared" si="0"/>
        <v>2814597</v>
      </c>
    </row>
    <row r="10" spans="1:9" s="122" customFormat="1">
      <c r="A10" s="50" t="s">
        <v>147</v>
      </c>
      <c r="B10" s="31">
        <f>SUM(B8:B9)</f>
        <v>0</v>
      </c>
      <c r="C10" s="31">
        <f t="shared" ref="C10:F10" si="1">SUM(C8:C9)</f>
        <v>0</v>
      </c>
      <c r="D10" s="31">
        <f t="shared" si="1"/>
        <v>0</v>
      </c>
      <c r="E10" s="31">
        <f t="shared" si="1"/>
        <v>239522</v>
      </c>
      <c r="F10" s="31">
        <f t="shared" si="1"/>
        <v>2814597</v>
      </c>
      <c r="G10" s="31">
        <f t="shared" si="0"/>
        <v>3054119</v>
      </c>
    </row>
    <row r="11" spans="1:9">
      <c r="A11" s="48" t="s">
        <v>148</v>
      </c>
      <c r="B11" s="30">
        <v>36440</v>
      </c>
      <c r="C11" s="49"/>
      <c r="D11" s="49"/>
      <c r="E11" s="49"/>
      <c r="F11" s="49"/>
      <c r="G11" s="30">
        <f t="shared" si="0"/>
        <v>36440</v>
      </c>
    </row>
    <row r="12" spans="1:9">
      <c r="A12" s="48" t="s">
        <v>149</v>
      </c>
      <c r="B12" s="49"/>
      <c r="C12" s="49">
        <v>-91119</v>
      </c>
      <c r="D12" s="49"/>
      <c r="E12" s="49"/>
      <c r="F12" s="49">
        <v>91119</v>
      </c>
      <c r="G12" s="30">
        <f t="shared" si="0"/>
        <v>0</v>
      </c>
    </row>
    <row r="13" spans="1:9">
      <c r="A13" s="50" t="s">
        <v>150</v>
      </c>
      <c r="B13" s="31">
        <f>B7+B10+B11+B12</f>
        <v>4654893</v>
      </c>
      <c r="C13" s="31">
        <f t="shared" ref="C13:G13" si="2">C7+C10+C11+C12</f>
        <v>126536</v>
      </c>
      <c r="D13" s="31">
        <f t="shared" si="2"/>
        <v>651897</v>
      </c>
      <c r="E13" s="31">
        <f t="shared" si="2"/>
        <v>362682</v>
      </c>
      <c r="F13" s="31">
        <f t="shared" si="2"/>
        <v>11760448</v>
      </c>
      <c r="G13" s="31">
        <f t="shared" si="2"/>
        <v>17556456</v>
      </c>
      <c r="I13" s="123"/>
    </row>
    <row r="14" spans="1:9">
      <c r="A14" s="48" t="s">
        <v>145</v>
      </c>
      <c r="B14" s="49"/>
      <c r="C14" s="49"/>
      <c r="D14" s="49"/>
      <c r="E14" s="49">
        <v>59710</v>
      </c>
      <c r="F14" s="49"/>
      <c r="G14" s="30">
        <f t="shared" ref="G14:G19" si="3">SUM(B14:F14)</f>
        <v>59710</v>
      </c>
    </row>
    <row r="15" spans="1:9">
      <c r="A15" s="48" t="s">
        <v>146</v>
      </c>
      <c r="B15" s="49"/>
      <c r="C15" s="49"/>
      <c r="D15" s="49"/>
      <c r="E15" s="49"/>
      <c r="F15" s="49">
        <v>1831167</v>
      </c>
      <c r="G15" s="30">
        <f t="shared" si="3"/>
        <v>1831167</v>
      </c>
    </row>
    <row r="16" spans="1:9" s="122" customFormat="1">
      <c r="A16" s="50" t="s">
        <v>147</v>
      </c>
      <c r="B16" s="31">
        <f>SUM(B14:B15)</f>
        <v>0</v>
      </c>
      <c r="C16" s="31">
        <f t="shared" ref="C16:G16" si="4">SUM(C14:C15)</f>
        <v>0</v>
      </c>
      <c r="D16" s="31">
        <f t="shared" si="4"/>
        <v>0</v>
      </c>
      <c r="E16" s="31">
        <f t="shared" si="4"/>
        <v>59710</v>
      </c>
      <c r="F16" s="31">
        <f t="shared" si="4"/>
        <v>1831167</v>
      </c>
      <c r="G16" s="31">
        <f t="shared" si="4"/>
        <v>1890877</v>
      </c>
    </row>
    <row r="17" spans="1:7">
      <c r="A17" s="48" t="s">
        <v>148</v>
      </c>
      <c r="B17" s="49">
        <v>39123</v>
      </c>
      <c r="C17" s="49"/>
      <c r="D17" s="49"/>
      <c r="E17" s="49"/>
      <c r="F17" s="49"/>
      <c r="G17" s="30">
        <f t="shared" si="3"/>
        <v>39123</v>
      </c>
    </row>
    <row r="18" spans="1:7">
      <c r="A18" s="48" t="s">
        <v>151</v>
      </c>
      <c r="B18" s="49">
        <v>-38995</v>
      </c>
      <c r="C18" s="49"/>
      <c r="D18" s="49"/>
      <c r="E18" s="49"/>
      <c r="F18" s="49"/>
      <c r="G18" s="30">
        <f t="shared" si="3"/>
        <v>-38995</v>
      </c>
    </row>
    <row r="19" spans="1:7">
      <c r="A19" s="48" t="s">
        <v>149</v>
      </c>
      <c r="B19" s="49"/>
      <c r="C19" s="49">
        <v>134207</v>
      </c>
      <c r="D19" s="49"/>
      <c r="E19" s="49"/>
      <c r="F19" s="49">
        <v>-134207</v>
      </c>
      <c r="G19" s="30">
        <f t="shared" si="3"/>
        <v>0</v>
      </c>
    </row>
    <row r="20" spans="1:7">
      <c r="A20" s="50" t="s">
        <v>152</v>
      </c>
      <c r="B20" s="40">
        <f>B13+B16+B17+B18+B19</f>
        <v>4655021</v>
      </c>
      <c r="C20" s="40">
        <f t="shared" ref="C20:G20" si="5">C13+C16+C17+C18+C19</f>
        <v>260743</v>
      </c>
      <c r="D20" s="40">
        <f t="shared" si="5"/>
        <v>651897</v>
      </c>
      <c r="E20" s="40">
        <f t="shared" si="5"/>
        <v>422392</v>
      </c>
      <c r="F20" s="40">
        <f t="shared" si="5"/>
        <v>13457408</v>
      </c>
      <c r="G20" s="40">
        <f t="shared" si="5"/>
        <v>19447461</v>
      </c>
    </row>
    <row r="21" spans="1:7">
      <c r="A21" s="51"/>
      <c r="B21" s="51"/>
      <c r="C21" s="51"/>
      <c r="D21" s="51"/>
      <c r="E21" s="51"/>
      <c r="F21" s="51"/>
      <c r="G21" s="51"/>
    </row>
    <row r="22" spans="1:7">
      <c r="A22" s="52"/>
      <c r="B22" s="53"/>
      <c r="C22" s="53"/>
      <c r="D22" s="53"/>
      <c r="E22" s="53"/>
      <c r="F22" s="53"/>
      <c r="G22" s="54"/>
    </row>
    <row r="23" spans="1:7">
      <c r="A23" s="52"/>
      <c r="B23" s="53"/>
      <c r="C23" s="53"/>
      <c r="D23" s="53"/>
      <c r="E23" s="53"/>
      <c r="F23" s="53"/>
      <c r="G23" s="54"/>
    </row>
    <row r="24" spans="1:7">
      <c r="A24" s="22" t="s">
        <v>172</v>
      </c>
      <c r="B24" s="22"/>
      <c r="C24" s="32"/>
      <c r="D24" s="32"/>
    </row>
    <row r="26" spans="1:7">
      <c r="A26" s="22" t="s">
        <v>169</v>
      </c>
      <c r="B26" s="22"/>
      <c r="C26" s="32"/>
      <c r="D26" s="32"/>
    </row>
  </sheetData>
  <mergeCells count="3">
    <mergeCell ref="A1:G1"/>
    <mergeCell ref="A2:G2"/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ФП</vt:lpstr>
      <vt:lpstr>СД</vt:lpstr>
      <vt:lpstr>ДДС</vt:lpstr>
      <vt:lpstr>СК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 Ерболат Туякбаев</dc:creator>
  <cp:lastModifiedBy>kurmanalieva_s</cp:lastModifiedBy>
  <cp:lastPrinted>2013-10-12T11:17:07Z</cp:lastPrinted>
  <dcterms:created xsi:type="dcterms:W3CDTF">2013-07-10T03:11:37Z</dcterms:created>
  <dcterms:modified xsi:type="dcterms:W3CDTF">2013-10-12T11:24:36Z</dcterms:modified>
</cp:coreProperties>
</file>