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seifoldanova\Desktop\2 кв\"/>
    </mc:Choice>
  </mc:AlternateContent>
  <bookViews>
    <workbookView xWindow="360" yWindow="1980" windowWidth="11340" windowHeight="4110" tabRatio="999" activeTab="3"/>
  </bookViews>
  <sheets>
    <sheet name="ФО 1" sheetId="91" r:id="rId1"/>
    <sheet name="фо2" sheetId="92" r:id="rId2"/>
    <sheet name="фо3" sheetId="93" r:id="rId3"/>
    <sheet name="фо4" sheetId="94" r:id="rId4"/>
    <sheet name="фо2 за 1 кв 2019г с кор-кой" sheetId="95" state="hidden" r:id="rId5"/>
  </sheets>
  <externalReferences>
    <externalReference r:id="rId6"/>
    <externalReference r:id="rId7"/>
  </externalReferences>
  <definedNames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ПДанные">#REF!,#REF!,#REF!</definedName>
    <definedName name="ВалютаБаланса">#REF!</definedName>
  </definedNames>
  <calcPr calcId="162913" fullPrecision="0"/>
</workbook>
</file>

<file path=xl/calcChain.xml><?xml version="1.0" encoding="utf-8"?>
<calcChain xmlns="http://schemas.openxmlformats.org/spreadsheetml/2006/main">
  <c r="A4" i="94" l="1"/>
  <c r="A3" i="94"/>
  <c r="A1" i="94"/>
  <c r="E14" i="94"/>
  <c r="I15" i="94"/>
  <c r="J15" i="94"/>
  <c r="C43" i="92"/>
  <c r="D43" i="92"/>
  <c r="G57" i="91"/>
  <c r="G53" i="91"/>
  <c r="C56" i="95"/>
  <c r="C53" i="95"/>
  <c r="F49" i="95"/>
  <c r="M46" i="95"/>
  <c r="M45" i="95"/>
  <c r="M44" i="95"/>
  <c r="M43" i="95"/>
  <c r="M41" i="95"/>
  <c r="M40" i="95"/>
  <c r="M39" i="95"/>
  <c r="H38" i="95"/>
  <c r="M37" i="95"/>
  <c r="M36" i="95"/>
  <c r="M35" i="95"/>
  <c r="M34" i="95"/>
  <c r="M33" i="95"/>
  <c r="M32" i="95"/>
  <c r="M31" i="95"/>
  <c r="M30" i="95"/>
  <c r="M29" i="95"/>
  <c r="M28" i="95"/>
  <c r="M27" i="95"/>
  <c r="M26" i="95"/>
  <c r="M25" i="95"/>
  <c r="M24" i="95"/>
  <c r="F23" i="95"/>
  <c r="F38" i="95"/>
  <c r="F42" i="95"/>
  <c r="M22" i="95"/>
  <c r="H21" i="95"/>
  <c r="E20" i="95"/>
  <c r="M20" i="95"/>
  <c r="C20" i="95"/>
  <c r="C18" i="95"/>
  <c r="D18" i="95"/>
  <c r="E18" i="95"/>
  <c r="M18" i="95"/>
  <c r="M17" i="95"/>
  <c r="E17" i="95"/>
  <c r="D16" i="95"/>
  <c r="C16" i="95"/>
  <c r="E16" i="95"/>
  <c r="M16" i="95"/>
  <c r="C15" i="95"/>
  <c r="E15" i="95"/>
  <c r="M15" i="95"/>
  <c r="E13" i="95"/>
  <c r="M13" i="95"/>
  <c r="C13" i="95"/>
  <c r="C12" i="95"/>
  <c r="E12" i="95"/>
  <c r="M12" i="95"/>
  <c r="E11" i="95"/>
  <c r="M11" i="95"/>
  <c r="C11" i="95"/>
  <c r="D10" i="95"/>
  <c r="D14" i="95"/>
  <c r="C9" i="95"/>
  <c r="E9" i="95"/>
  <c r="E8" i="95"/>
  <c r="M8" i="95"/>
  <c r="C8" i="95"/>
  <c r="C7" i="95"/>
  <c r="E7" i="95"/>
  <c r="F53" i="91"/>
  <c r="E53" i="91"/>
  <c r="F56" i="91"/>
  <c r="E56" i="91"/>
  <c r="E9" i="91"/>
  <c r="M9" i="95"/>
  <c r="E10" i="95"/>
  <c r="D19" i="95"/>
  <c r="D21" i="95"/>
  <c r="D23" i="95"/>
  <c r="D38" i="95"/>
  <c r="C10" i="95"/>
  <c r="C14" i="95"/>
  <c r="C19" i="95"/>
  <c r="C21" i="95"/>
  <c r="C23" i="95"/>
  <c r="C38" i="95"/>
  <c r="E14" i="95"/>
  <c r="M10" i="95"/>
  <c r="E56" i="95"/>
  <c r="C42" i="95"/>
  <c r="F50" i="95"/>
  <c r="E19" i="95"/>
  <c r="M14" i="95"/>
  <c r="M19" i="95"/>
  <c r="E21" i="95"/>
  <c r="E23" i="95"/>
  <c r="M21" i="95"/>
  <c r="M23" i="95"/>
  <c r="E38" i="95"/>
  <c r="E42" i="95"/>
  <c r="M42" i="95"/>
  <c r="M38" i="95"/>
  <c r="G58" i="91"/>
  <c r="F58" i="91"/>
</calcChain>
</file>

<file path=xl/sharedStrings.xml><?xml version="1.0" encoding="utf-8"?>
<sst xmlns="http://schemas.openxmlformats.org/spreadsheetml/2006/main" count="304" uniqueCount="195">
  <si>
    <t>Активы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</si>
  <si>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</si>
  <si>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</si>
  <si>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</si>
  <si>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Краткосрочная торговая и прочая дебиторская задолженность</t>
  </si>
  <si>
    <t>II. Долгосрочные активы</t>
  </si>
  <si>
    <t>Долгосрочная торговая и прочая дебиторская задолженность</t>
  </si>
  <si>
    <t>Инвестиционное имущество</t>
  </si>
  <si>
    <t>Нематериальные активы</t>
  </si>
  <si>
    <t>Отложенные налоговые активы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</si>
  <si>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</si>
  <si>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</si>
  <si>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</si>
  <si>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</si>
  <si>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</si>
  <si>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>Обязательства выбывающих групп, предназначенных для продажи</t>
  </si>
  <si>
    <t>IV. Долгосрочные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</si>
  <si>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</si>
  <si>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</si>
  <si>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V. Капитал</t>
  </si>
  <si>
    <t>Уставный (акционерный) капитал</t>
  </si>
  <si>
    <t>Нераспределенная прибыль (непокрытый убыток)</t>
  </si>
  <si>
    <t>Доля неконтролирующих собственников</t>
  </si>
  <si>
    <t>Выручка</t>
  </si>
  <si>
    <t>Себестоимость реализованных товаров и услуг</t>
  </si>
  <si>
    <t>Расходы по реализации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</si>
  <si>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</si>
  <si>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</si>
  <si>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</si>
  <si>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Расходы по подоходному налогу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</si>
  <si>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</si>
  <si>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</si>
  <si>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</si>
  <si>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</si>
  <si>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</si>
  <si>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</si>
  <si>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</si>
  <si>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</si>
  <si>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</si>
  <si>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</si>
  <si>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</si>
  <si>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</si>
  <si>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</si>
  <si>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Прочие краткосрочные обязательства</t>
  </si>
  <si>
    <t>Прочие долгосрочные обязательства</t>
  </si>
  <si>
    <t>Эмиссионный доход</t>
  </si>
  <si>
    <t>в том числе:</t>
  </si>
  <si>
    <t>Наименование показателей</t>
  </si>
  <si>
    <t>Основные средства</t>
  </si>
  <si>
    <t>Запасы</t>
  </si>
  <si>
    <t>Прочие краткосрочные активы</t>
  </si>
  <si>
    <t>Административные расходы</t>
  </si>
  <si>
    <t>Резервы</t>
  </si>
  <si>
    <t>Хеджирование денежных потоков</t>
  </si>
  <si>
    <t>Выкупленные собственные долевые инструменты</t>
  </si>
  <si>
    <t>Инвестиции, учитываемые методом долевого участия</t>
  </si>
  <si>
    <t>Прочие долгосрочные финансовые обязательства</t>
  </si>
  <si>
    <t>Прочие краткосрочные финансовые обязательства</t>
  </si>
  <si>
    <t>I. Движение денежных средств от операционной деятельности</t>
  </si>
  <si>
    <t>прочие поступления</t>
  </si>
  <si>
    <t>выплата вознаграждения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</si>
  <si>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</si>
  <si>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</si>
  <si>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</si>
  <si>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</si>
  <si>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4. Влияние обменных курсов валют к тенге</t>
  </si>
  <si>
    <t>Капитал материнской организации</t>
  </si>
  <si>
    <t>Итого капитал</t>
  </si>
  <si>
    <t>Нераспределенная прибыль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</si>
  <si>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</si>
  <si>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</si>
  <si>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</si>
  <si>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</si>
  <si>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</si>
  <si>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</si>
  <si>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</si>
  <si>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</si>
  <si>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выплаты по договорам страхования</t>
  </si>
  <si>
    <t>подоходный налог и 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</si>
  <si>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</si>
  <si>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</si>
  <si>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</si>
  <si>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</si>
  <si>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</si>
  <si>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</si>
  <si>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</si>
  <si>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</si>
  <si>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</si>
  <si>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</si>
  <si>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</si>
  <si>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</si>
  <si>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</si>
  <si>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</si>
  <si>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</si>
  <si>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</si>
  <si>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</si>
  <si>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</si>
  <si>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</si>
  <si>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</si>
  <si>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</si>
  <si>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</si>
  <si>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</si>
  <si>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010</t>
  </si>
  <si>
    <t>Текущие налоговые активы</t>
  </si>
  <si>
    <t>Авансы выданные</t>
  </si>
  <si>
    <t>Денежные средства ограниченные в использовании</t>
  </si>
  <si>
    <t>Итого краткосрочных активов</t>
  </si>
  <si>
    <t xml:space="preserve">Итого долгосрочных активов </t>
  </si>
  <si>
    <t xml:space="preserve">Баланс </t>
  </si>
  <si>
    <t xml:space="preserve">Текущие налоговые обязательства 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</si>
  <si>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</si>
  <si>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</si>
  <si>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материнской организации </t>
  </si>
  <si>
    <t xml:space="preserve">Всего капитал </t>
  </si>
  <si>
    <t>Балансовая стоимость 1 акции</t>
  </si>
  <si>
    <t xml:space="preserve">Валовая прибыль </t>
  </si>
  <si>
    <t>Прочие доходы / расходы, нетто</t>
  </si>
  <si>
    <t xml:space="preserve">Итого операционная прибыль (убыток) </t>
  </si>
  <si>
    <t xml:space="preserve">Прибыль (убыток) до налогообложения  </t>
  </si>
  <si>
    <t xml:space="preserve">Прибыль (убыток) после налогообложения от продолжающейся деятельности </t>
  </si>
  <si>
    <t>Прибыль за год, относимая на:</t>
  </si>
  <si>
    <t>Прочая совокупная прибыль, всего:</t>
  </si>
  <si>
    <t>в том числе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</si>
  <si>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</si>
  <si>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</si>
  <si>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</si>
  <si>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</si>
  <si>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Общая совокупная прибыль</t>
  </si>
  <si>
    <t xml:space="preserve">1. Поступление денежных средств, всего </t>
  </si>
  <si>
    <t xml:space="preserve">2. Выбытие денежных средств, всего </t>
  </si>
  <si>
    <t>2. Выбытие денежных средств, всего</t>
  </si>
  <si>
    <t>Код стр.</t>
  </si>
  <si>
    <t>Доля меньшинства</t>
  </si>
  <si>
    <t>Выпущенный капитал</t>
  </si>
  <si>
    <t>Резервный капитал</t>
  </si>
  <si>
    <t>Всего</t>
  </si>
  <si>
    <t>Сальдо на начало отчетного периода</t>
  </si>
  <si>
    <t>Изменения в учетной политике</t>
  </si>
  <si>
    <t>020</t>
  </si>
  <si>
    <t>Пересчитанное сальдо (стр.010 +/- стр.020)</t>
  </si>
  <si>
    <t>030</t>
  </si>
  <si>
    <t>Прибыль/убыток от переоценки активов</t>
  </si>
  <si>
    <t>031</t>
  </si>
  <si>
    <t>032</t>
  </si>
  <si>
    <t>Курсовые разницы от зарубежной деятельности</t>
  </si>
  <si>
    <t>033</t>
  </si>
  <si>
    <t>Прибыль/убыток признанная/ый непосредственно в самом капитале (стр. 031 +/- стр.032+/- стр. 033)</t>
  </si>
  <si>
    <t>040</t>
  </si>
  <si>
    <t>Прибыль/убыток за период</t>
  </si>
  <si>
    <t>050</t>
  </si>
  <si>
    <t>Прибыль/убыток выбытие инвестиций</t>
  </si>
  <si>
    <t>Всего прибыль/убыток за период (стр.040+/- стр.050)</t>
  </si>
  <si>
    <t>060</t>
  </si>
  <si>
    <t>Дивиденды</t>
  </si>
  <si>
    <t>070</t>
  </si>
  <si>
    <t>Эмиссия акций</t>
  </si>
  <si>
    <t>080</t>
  </si>
  <si>
    <t>090</t>
  </si>
  <si>
    <t>Сальдо на конец  отчетного периода (стр.060 - стр. 070 + стр. 080 - стр.090)</t>
  </si>
  <si>
    <t>100</t>
  </si>
  <si>
    <t>Краткосрочные вознаграждения к получению</t>
  </si>
  <si>
    <t>Прочие долгосрочные активы</t>
  </si>
  <si>
    <t>Краткосрочные финансовые активы, учитываемые  по справедливой стоимости через прибыли или убытки</t>
  </si>
  <si>
    <t>Актив в форме права пользования</t>
  </si>
  <si>
    <t>Долгосрочные финансовые активы, оцениваемые по амортизированной стоимости</t>
  </si>
  <si>
    <t>Краткосрочные финансовые обязательства,оцениваемые по амортизированной стоимости</t>
  </si>
  <si>
    <t>Краткосрочная задолженность по аренде</t>
  </si>
  <si>
    <t xml:space="preserve">3.Чистая сумма денежных средств от операционной деятельности </t>
  </si>
  <si>
    <t>изъятие денежных вкладов</t>
  </si>
  <si>
    <t>размещение денежных вкладов</t>
  </si>
  <si>
    <t xml:space="preserve">3.Чистая сумма денежных средств от инвестиционной деятельности </t>
  </si>
  <si>
    <t>3. Чистая сумма денежных средств от финансовой деятельности</t>
  </si>
  <si>
    <t>5.Влияние изменения балансовой стоимости денежных средств и их эквивалентов</t>
  </si>
  <si>
    <t xml:space="preserve">6. Увеличение +/- уменьшение денежных средств 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</si>
  <si>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</si>
  <si>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</si>
  <si>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АО "Логиком"</t>
  </si>
  <si>
    <t>Отчет о прибылях и убытках</t>
  </si>
  <si>
    <t>консодированный</t>
  </si>
  <si>
    <t>за период  закончившийся 31 марта  2019 года</t>
  </si>
  <si>
    <t>кор-ки АО</t>
  </si>
  <si>
    <t>кор-ки</t>
  </si>
  <si>
    <t>Доходы по финансированию(6110,6140)</t>
  </si>
  <si>
    <t xml:space="preserve">Руководитель                                                                    </t>
  </si>
  <si>
    <t>Швалов С.А.</t>
  </si>
  <si>
    <t xml:space="preserve">Главный бухгалтер                                               </t>
  </si>
  <si>
    <t>Демиденко Н.С.</t>
  </si>
  <si>
    <t xml:space="preserve"> 31.12.2020</t>
  </si>
  <si>
    <t xml:space="preserve">Бухгалтерский баланс </t>
  </si>
  <si>
    <t>консолидированный</t>
  </si>
  <si>
    <t xml:space="preserve">АО Логиком </t>
  </si>
  <si>
    <t>по состоянию на  30  июня   2021 года</t>
  </si>
  <si>
    <t>за период закончившийся 30  июня  2021 года</t>
  </si>
  <si>
    <t>Отчет о движении денежных средств (прямой метод)</t>
  </si>
  <si>
    <t>Отчет об изменениях в собственном капитале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</si>
</sst>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т_г_-;\-* #,##0.00_т_г_-;_-* &quot;-&quot;??_т_г_-;_-@_-"/>
    <numFmt numFmtId="165" formatCode="_(* #,##0_);_(* \(#,##0\);_(* &quot;-&quot;_);_(@_)"/>
  </numFmts>
  <fonts count="35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sz val="10"/>
      <name val="Helv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0"/>
      <color rgb="FFFF0000"/>
      <name val="Arial Cyr"/>
      <charset val="204"/>
    </font>
    <font>
      <i/>
      <sz val="9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24" fillId="0" borderId="0"/>
    <xf numFmtId="0" fontId="16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3" fillId="0" borderId="0"/>
    <xf numFmtId="0" fontId="2" fillId="0" borderId="0"/>
    <xf numFmtId="0" fontId="3" fillId="0" borderId="0"/>
    <xf numFmtId="0" fontId="4" fillId="0" borderId="0"/>
  </cellStyleXfs>
  <cellXfs count="122">
    <xf numFmtId="0" fontId="0" fillId="0" borderId="0" xfId="0"/>
    <xf numFmtId="3" fontId="0" fillId="0" borderId="0" xfId="0" applyNumberFormat="1"/>
    <xf numFmtId="0" fontId="27" fillId="0" borderId="1" xfId="0" applyFont="1" applyFill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justify" vertical="center" wrapText="1"/>
    </xf>
    <xf numFmtId="0" fontId="28" fillId="0" borderId="1" xfId="0" applyFont="1" applyFill="1" applyBorder="1" applyAlignment="1">
      <alignment vertical="center" wrapText="1"/>
    </xf>
    <xf numFmtId="3" fontId="27" fillId="0" borderId="1" xfId="0" applyNumberFormat="1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3" fontId="0" fillId="0" borderId="0" xfId="0" applyNumberFormat="1" applyFill="1"/>
    <xf numFmtId="3" fontId="29" fillId="0" borderId="0" xfId="0" applyNumberFormat="1" applyFont="1" applyFill="1"/>
    <xf numFmtId="0" fontId="28" fillId="0" borderId="1" xfId="0" applyFont="1" applyFill="1" applyBorder="1" applyAlignment="1">
      <alignment horizontal="justify" vertical="center" wrapText="1"/>
    </xf>
    <xf numFmtId="0" fontId="28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0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30" fillId="0" borderId="1" xfId="0" applyFont="1" applyFill="1" applyBorder="1"/>
    <xf numFmtId="0" fontId="28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/>
    <xf numFmtId="165" fontId="8" fillId="0" borderId="0" xfId="8" applyNumberFormat="1" applyFont="1" applyFill="1" applyBorder="1"/>
    <xf numFmtId="3" fontId="28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1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wrapText="1"/>
    </xf>
    <xf numFmtId="49" fontId="11" fillId="0" borderId="1" xfId="5" applyNumberFormat="1" applyFont="1" applyFill="1" applyBorder="1" applyAlignment="1">
      <alignment horizontal="center" vertical="top"/>
    </xf>
    <xf numFmtId="3" fontId="11" fillId="0" borderId="1" xfId="5" applyNumberFormat="1" applyFont="1" applyFill="1" applyBorder="1"/>
    <xf numFmtId="0" fontId="12" fillId="0" borderId="0" xfId="6" applyFont="1" applyAlignment="1"/>
    <xf numFmtId="0" fontId="12" fillId="0" borderId="0" xfId="6" applyFont="1" applyFill="1" applyAlignment="1"/>
    <xf numFmtId="0" fontId="23" fillId="0" borderId="0" xfId="6" applyFill="1"/>
    <xf numFmtId="3" fontId="23" fillId="0" borderId="0" xfId="6" applyNumberFormat="1"/>
    <xf numFmtId="0" fontId="23" fillId="0" borderId="0" xfId="6"/>
    <xf numFmtId="0" fontId="12" fillId="0" borderId="0" xfId="6" applyFont="1" applyAlignment="1">
      <alignment horizontal="center"/>
    </xf>
    <xf numFmtId="0" fontId="13" fillId="0" borderId="0" xfId="6" applyFont="1"/>
    <xf numFmtId="0" fontId="13" fillId="0" borderId="0" xfId="6" applyFont="1" applyFill="1"/>
    <xf numFmtId="0" fontId="31" fillId="2" borderId="1" xfId="6" applyFont="1" applyFill="1" applyBorder="1" applyAlignment="1">
      <alignment horizontal="center" vertical="center" wrapText="1"/>
    </xf>
    <xf numFmtId="14" fontId="31" fillId="2" borderId="1" xfId="6" applyNumberFormat="1" applyFont="1" applyFill="1" applyBorder="1" applyAlignment="1">
      <alignment horizontal="center" vertical="center" wrapText="1"/>
    </xf>
    <xf numFmtId="14" fontId="31" fillId="3" borderId="1" xfId="6" applyNumberFormat="1" applyFont="1" applyFill="1" applyBorder="1" applyAlignment="1">
      <alignment horizontal="center" vertical="center" wrapText="1"/>
    </xf>
    <xf numFmtId="14" fontId="14" fillId="2" borderId="1" xfId="6" applyNumberFormat="1" applyFont="1" applyFill="1" applyBorder="1" applyAlignment="1">
      <alignment horizontal="center" vertical="center" wrapText="1"/>
    </xf>
    <xf numFmtId="3" fontId="32" fillId="0" borderId="0" xfId="6" applyNumberFormat="1" applyFont="1" applyAlignment="1">
      <alignment vertical="center" wrapText="1"/>
    </xf>
    <xf numFmtId="0" fontId="31" fillId="0" borderId="1" xfId="6" applyFont="1" applyFill="1" applyBorder="1" applyAlignment="1">
      <alignment horizontal="center" vertical="center" wrapText="1"/>
    </xf>
    <xf numFmtId="14" fontId="31" fillId="0" borderId="1" xfId="6" applyNumberFormat="1" applyFont="1" applyFill="1" applyBorder="1" applyAlignment="1">
      <alignment horizontal="center" vertical="center" wrapText="1"/>
    </xf>
    <xf numFmtId="0" fontId="33" fillId="0" borderId="1" xfId="6" applyFont="1" applyFill="1" applyBorder="1" applyAlignment="1">
      <alignment horizontal="justify" vertical="center" wrapText="1"/>
    </xf>
    <xf numFmtId="0" fontId="33" fillId="0" borderId="1" xfId="6" applyFont="1" applyFill="1" applyBorder="1" applyAlignment="1">
      <alignment horizontal="center" vertical="center" wrapText="1"/>
    </xf>
    <xf numFmtId="3" fontId="33" fillId="0" borderId="1" xfId="6" applyNumberFormat="1" applyFont="1" applyFill="1" applyBorder="1" applyAlignment="1">
      <alignment horizontal="center" vertical="center" wrapText="1"/>
    </xf>
    <xf numFmtId="3" fontId="33" fillId="3" borderId="1" xfId="6" applyNumberFormat="1" applyFont="1" applyFill="1" applyBorder="1" applyAlignment="1">
      <alignment horizontal="center" vertical="center" wrapText="1"/>
    </xf>
    <xf numFmtId="3" fontId="33" fillId="4" borderId="1" xfId="6" applyNumberFormat="1" applyFont="1" applyFill="1" applyBorder="1" applyAlignment="1">
      <alignment horizontal="center" vertical="center" wrapText="1"/>
    </xf>
    <xf numFmtId="0" fontId="23" fillId="0" borderId="1" xfId="6" applyFill="1" applyBorder="1"/>
    <xf numFmtId="3" fontId="33" fillId="0" borderId="1" xfId="6" applyNumberFormat="1" applyFont="1" applyFill="1" applyBorder="1" applyAlignment="1">
      <alignment horizontal="right" vertical="center" wrapText="1"/>
    </xf>
    <xf numFmtId="0" fontId="31" fillId="0" borderId="1" xfId="6" applyFont="1" applyFill="1" applyBorder="1" applyAlignment="1">
      <alignment horizontal="justify" vertical="center" wrapText="1"/>
    </xf>
    <xf numFmtId="3" fontId="31" fillId="0" borderId="1" xfId="6" applyNumberFormat="1" applyFont="1" applyFill="1" applyBorder="1" applyAlignment="1">
      <alignment horizontal="center" vertical="center" wrapText="1"/>
    </xf>
    <xf numFmtId="3" fontId="31" fillId="3" borderId="1" xfId="6" applyNumberFormat="1" applyFont="1" applyFill="1" applyBorder="1" applyAlignment="1">
      <alignment horizontal="center" vertical="center" wrapText="1"/>
    </xf>
    <xf numFmtId="3" fontId="31" fillId="4" borderId="1" xfId="6" applyNumberFormat="1" applyFont="1" applyFill="1" applyBorder="1" applyAlignment="1">
      <alignment horizontal="center" vertical="center" wrapText="1"/>
    </xf>
    <xf numFmtId="3" fontId="12" fillId="0" borderId="1" xfId="6" applyNumberFormat="1" applyFont="1" applyFill="1" applyBorder="1" applyAlignment="1">
      <alignment horizontal="right" vertical="top" wrapText="1"/>
    </xf>
    <xf numFmtId="3" fontId="31" fillId="0" borderId="1" xfId="6" applyNumberFormat="1" applyFont="1" applyFill="1" applyBorder="1" applyAlignment="1">
      <alignment horizontal="right" vertical="center" wrapText="1"/>
    </xf>
    <xf numFmtId="0" fontId="9" fillId="0" borderId="1" xfId="6" applyFont="1" applyFill="1" applyBorder="1"/>
    <xf numFmtId="0" fontId="28" fillId="0" borderId="1" xfId="6" applyFont="1" applyFill="1" applyBorder="1" applyAlignment="1">
      <alignment horizontal="right" vertical="center" wrapText="1"/>
    </xf>
    <xf numFmtId="0" fontId="28" fillId="0" borderId="1" xfId="6" applyFont="1" applyFill="1" applyBorder="1" applyAlignment="1">
      <alignment horizontal="justify" vertical="center" wrapText="1"/>
    </xf>
    <xf numFmtId="0" fontId="33" fillId="3" borderId="1" xfId="6" applyFont="1" applyFill="1" applyBorder="1" applyAlignment="1">
      <alignment horizontal="center" vertical="center" wrapText="1"/>
    </xf>
    <xf numFmtId="0" fontId="28" fillId="4" borderId="1" xfId="6" applyFont="1" applyFill="1" applyBorder="1" applyAlignment="1">
      <alignment horizontal="center" vertical="center" wrapText="1"/>
    </xf>
    <xf numFmtId="3" fontId="15" fillId="0" borderId="1" xfId="6" applyNumberFormat="1" applyFont="1" applyFill="1" applyBorder="1" applyAlignment="1">
      <alignment horizontal="center" vertical="center" wrapText="1"/>
    </xf>
    <xf numFmtId="3" fontId="15" fillId="3" borderId="1" xfId="6" applyNumberFormat="1" applyFont="1" applyFill="1" applyBorder="1" applyAlignment="1">
      <alignment horizontal="center" vertical="center" wrapText="1"/>
    </xf>
    <xf numFmtId="3" fontId="15" fillId="4" borderId="1" xfId="6" applyNumberFormat="1" applyFont="1" applyFill="1" applyBorder="1" applyAlignment="1">
      <alignment horizontal="center" vertical="center" wrapText="1"/>
    </xf>
    <xf numFmtId="3" fontId="15" fillId="0" borderId="1" xfId="6" applyNumberFormat="1" applyFont="1" applyFill="1" applyBorder="1" applyAlignment="1">
      <alignment horizontal="right" vertical="center" wrapText="1"/>
    </xf>
    <xf numFmtId="0" fontId="33" fillId="4" borderId="1" xfId="6" applyFont="1" applyFill="1" applyBorder="1" applyAlignment="1">
      <alignment horizontal="center" vertical="center" wrapText="1"/>
    </xf>
    <xf numFmtId="3" fontId="14" fillId="0" borderId="1" xfId="6" applyNumberFormat="1" applyFont="1" applyFill="1" applyBorder="1" applyAlignment="1">
      <alignment horizontal="center" vertical="center" wrapText="1"/>
    </xf>
    <xf numFmtId="0" fontId="28" fillId="0" borderId="1" xfId="6" applyFont="1" applyFill="1" applyBorder="1" applyAlignment="1">
      <alignment horizontal="center" vertical="center" wrapText="1"/>
    </xf>
    <xf numFmtId="3" fontId="28" fillId="0" borderId="1" xfId="6" applyNumberFormat="1" applyFont="1" applyFill="1" applyBorder="1" applyAlignment="1">
      <alignment horizontal="center" vertical="center" wrapText="1"/>
    </xf>
    <xf numFmtId="2" fontId="27" fillId="0" borderId="1" xfId="6" applyNumberFormat="1" applyFont="1" applyFill="1" applyBorder="1" applyAlignment="1">
      <alignment horizontal="center" vertical="center" wrapText="1"/>
    </xf>
    <xf numFmtId="4" fontId="33" fillId="0" borderId="1" xfId="6" applyNumberFormat="1" applyFont="1" applyFill="1" applyBorder="1" applyAlignment="1">
      <alignment horizontal="right" vertical="center" wrapText="1"/>
    </xf>
    <xf numFmtId="2" fontId="27" fillId="0" borderId="1" xfId="6" applyNumberFormat="1" applyFont="1" applyFill="1" applyBorder="1" applyAlignment="1">
      <alignment horizontal="right" vertical="center" wrapText="1"/>
    </xf>
    <xf numFmtId="0" fontId="25" fillId="0" borderId="0" xfId="6" applyFont="1" applyFill="1"/>
    <xf numFmtId="3" fontId="23" fillId="0" borderId="0" xfId="6" applyNumberFormat="1" applyFill="1"/>
    <xf numFmtId="0" fontId="23" fillId="0" borderId="0" xfId="6" applyFill="1" applyBorder="1"/>
    <xf numFmtId="3" fontId="33" fillId="0" borderId="0" xfId="6" applyNumberFormat="1" applyFont="1" applyFill="1" applyBorder="1" applyAlignment="1">
      <alignment horizontal="center" vertical="center" wrapText="1"/>
    </xf>
    <xf numFmtId="3" fontId="26" fillId="0" borderId="0" xfId="6" applyNumberFormat="1" applyFont="1" applyFill="1"/>
    <xf numFmtId="2" fontId="27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1" fontId="5" fillId="0" borderId="1" xfId="8" applyNumberFormat="1" applyFont="1" applyFill="1" applyBorder="1" applyAlignment="1">
      <alignment horizontal="center" wrapText="1"/>
    </xf>
    <xf numFmtId="1" fontId="5" fillId="0" borderId="1" xfId="8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wrapText="1"/>
    </xf>
    <xf numFmtId="0" fontId="21" fillId="0" borderId="0" xfId="0" applyFont="1"/>
    <xf numFmtId="0" fontId="19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9" fillId="0" borderId="0" xfId="5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8" fillId="0" borderId="1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0" fillId="0" borderId="1" xfId="5" applyFont="1" applyFill="1" applyBorder="1" applyAlignment="1">
      <alignment horizontal="center"/>
    </xf>
    <xf numFmtId="0" fontId="10" fillId="0" borderId="1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top" wrapText="1"/>
    </xf>
    <xf numFmtId="0" fontId="19" fillId="0" borderId="0" xfId="5" applyFont="1" applyAlignment="1">
      <alignment horizontal="center"/>
    </xf>
    <xf numFmtId="0" fontId="19" fillId="0" borderId="0" xfId="5" applyFont="1" applyFill="1" applyAlignment="1">
      <alignment horizontal="center"/>
    </xf>
    <xf numFmtId="0" fontId="33" fillId="0" borderId="1" xfId="6" applyFont="1" applyFill="1" applyBorder="1" applyAlignment="1">
      <alignment horizontal="justify" vertical="center" wrapText="1"/>
    </xf>
    <xf numFmtId="0" fontId="33" fillId="0" borderId="1" xfId="6" applyFont="1" applyFill="1" applyBorder="1" applyAlignment="1">
      <alignment horizontal="center" vertical="center" wrapText="1"/>
    </xf>
    <xf numFmtId="0" fontId="28" fillId="0" borderId="1" xfId="6" applyFont="1" applyFill="1" applyBorder="1" applyAlignment="1">
      <alignment horizontal="right" vertical="center" wrapText="1"/>
    </xf>
    <xf numFmtId="0" fontId="12" fillId="0" borderId="0" xfId="6" applyFont="1" applyAlignment="1">
      <alignment horizontal="center"/>
    </xf>
    <xf numFmtId="0" fontId="28" fillId="0" borderId="2" xfId="6" applyFont="1" applyFill="1" applyBorder="1" applyAlignment="1">
      <alignment horizontal="center" vertical="center" wrapText="1"/>
    </xf>
    <xf numFmtId="0" fontId="28" fillId="0" borderId="4" xfId="6" applyFont="1" applyFill="1" applyBorder="1" applyAlignment="1">
      <alignment horizontal="center" vertical="center" wrapText="1"/>
    </xf>
  </cellXfs>
  <cellStyles count="10">
    <cellStyle name="Comma 2" xfId="1"/>
    <cellStyle name="Normal 18" xfId="2"/>
    <cellStyle name="Normal 2 11" xfId="3"/>
    <cellStyle name="Гиперссылка 2" xfId="4"/>
    <cellStyle name="КАНДАГАЧ тел3-33-96" xfId="5"/>
    <cellStyle name="Обычный" xfId="0" builtinId="0"/>
    <cellStyle name="Обычный 3" xfId="6"/>
    <cellStyle name="Обычный 4" xfId="7"/>
    <cellStyle name="Обычный_Займы для Айман 2 кв 2009 ЦБО" xfId="8"/>
    <cellStyle name="Стиль 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seifoldanova/Desktop/07.08.%202%20&#1082;&#1074;%202021&#1075;%20&#1050;&#1086;&#1085;&#1089;%20%20&#1088;&#1072;&#1073;%20&#1092;&#1086;&#1088;&#1084;&#1099;%20&#1085;&#1072;%20&#1073;&#1080;&#1088;&#1078;&#109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gycom\deps\Users\Alser%202015\Desktop\&#1054;&#1090;&#1095;&#1077;&#1090;%20&#1079;&#1072;%201%20&#1082;&#1074;&#1072;&#1088;&#1090;&#1072;&#1083;%202020&#1075;\&#1050;&#1086;&#1085;&#1089;%20&#1088;&#1072;&#1073;&#1086;&#1095;&#1080;&#1077;%20&#1092;&#1086;&#1088;&#1084;&#1099;%20&#1086;&#1090;&#1095;&#1077;&#1090;%20&#1079;&#1072;%201%20&#1082;&#1074;%202019%20&#1075;&#1086;&#1076;&#1072;%20&#1085;&#1072;%20&#1073;&#1080;&#1088;&#1078;&#10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ОСВ"/>
      <sheetName val="ФО 2 пр 404 Отд АО 2кв"/>
      <sheetName val="ОСВ  свод"/>
      <sheetName val="ОСВ"/>
      <sheetName val="стр 101 к ФО-2"/>
      <sheetName val="Аудит фо 1"/>
      <sheetName val="Аудит фо-2"/>
      <sheetName val="ФО 1 пр 404"/>
      <sheetName val="ФО 2 пр 404"/>
      <sheetName val="ОСВp"/>
      <sheetName val="расшиф ФО 2"/>
      <sheetName val="фо1 биржа"/>
      <sheetName val="фо2"/>
      <sheetName val="фо3"/>
      <sheetName val="фо4"/>
      <sheetName val="сч 3510 к фо-3"/>
      <sheetName val="сч 1710 к ФО-3"/>
      <sheetName val="ОС  с 118 для ФО-3"/>
      <sheetName val="5610 свод"/>
      <sheetName val="деньги"/>
      <sheetName val="1000 свод"/>
      <sheetName val="АО "/>
      <sheetName val="ДС"/>
      <sheetName val="LCC "/>
      <sheetName val="ТОО "/>
      <sheetName val="7200"/>
      <sheetName val="7100"/>
      <sheetName val="к дохр"/>
      <sheetName val="дохрас"/>
      <sheetName val="1"/>
      <sheetName val="2"/>
      <sheetName val="3"/>
      <sheetName val="4"/>
      <sheetName val="5"/>
      <sheetName val="6"/>
      <sheetName val="7"/>
      <sheetName val="7 (2)"/>
      <sheetName val="8"/>
      <sheetName val="9.1"/>
      <sheetName val="10.1"/>
      <sheetName val="10.2"/>
      <sheetName val="9"/>
      <sheetName val="10"/>
      <sheetName val="11"/>
      <sheetName val="12"/>
      <sheetName val="13"/>
      <sheetName val="14"/>
      <sheetName val="15"/>
      <sheetName val="акц"/>
      <sheetName val="численность"/>
      <sheetName val="обл"/>
      <sheetName val="к внутр"/>
      <sheetName val="внутр оборот"/>
      <sheetName val="с 118 для ФО-3"/>
      <sheetName val="Заем Эл Си Коммерц"/>
      <sheetName val="счет 1720 (2)"/>
      <sheetName val="1710 Л"/>
      <sheetName val="3510 Л"/>
      <sheetName val="1710 ДС"/>
      <sheetName val="3510ДС"/>
      <sheetName val="3510 Эл"/>
      <sheetName val="1710 Эл"/>
      <sheetName val="счет 1720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5">
          <cell r="A5" t="str">
            <v>за период закончившийся 30  июня  2021 года</v>
          </cell>
        </row>
      </sheetData>
      <sheetData sheetId="13">
        <row r="1">
          <cell r="A1" t="str">
            <v>АО "Логиком"</v>
          </cell>
        </row>
        <row r="4">
          <cell r="A4" t="str">
            <v>консолидированный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ОСВ"/>
      <sheetName val="ОСВ р"/>
      <sheetName val="фо1"/>
      <sheetName val="расшиф ФО 2"/>
      <sheetName val="фо2"/>
      <sheetName val="фо3"/>
      <sheetName val="фо4"/>
      <sheetName val="деньги"/>
      <sheetName val="5610 свод"/>
      <sheetName val="Реал ОС"/>
      <sheetName val="ТОО данные"/>
      <sheetName val="1000 свод"/>
      <sheetName val="7"/>
      <sheetName val="8"/>
      <sheetName val="Лог Анализ субконто"/>
      <sheetName val="9"/>
      <sheetName val="10"/>
      <sheetName val="11"/>
      <sheetName val="12"/>
      <sheetName val="13"/>
      <sheetName val="14"/>
      <sheetName val="нма"/>
      <sheetName val="24"/>
      <sheetName val="2400"/>
      <sheetName val="15"/>
      <sheetName val="16"/>
      <sheetName val="17"/>
      <sheetName val="18"/>
      <sheetName val="19"/>
      <sheetName val="20"/>
      <sheetName val="нал"/>
      <sheetName val="акц"/>
      <sheetName val="7100"/>
      <sheetName val="АО данные "/>
      <sheetName val="ДС данные"/>
      <sheetName val="LCC данные"/>
      <sheetName val="дохрас"/>
      <sheetName val="численность"/>
      <sheetName val="ОС"/>
      <sheetName val="Лист2"/>
      <sheetName val="Лист3"/>
      <sheetName val="обл"/>
      <sheetName val="Лист4"/>
      <sheetName val="Лист5"/>
    </sheetNames>
    <sheetDataSet>
      <sheetData sheetId="0" refreshError="1"/>
      <sheetData sheetId="1"/>
      <sheetData sheetId="2" refreshError="1"/>
      <sheetData sheetId="3">
        <row r="5">
          <cell r="C5">
            <v>43555</v>
          </cell>
        </row>
        <row r="54">
          <cell r="L54">
            <v>79754</v>
          </cell>
        </row>
        <row r="62">
          <cell r="C62" t="str">
            <v>Сейфолданова Р.Б.</v>
          </cell>
        </row>
      </sheetData>
      <sheetData sheetId="4">
        <row r="36">
          <cell r="H36">
            <v>-17388</v>
          </cell>
        </row>
        <row r="49">
          <cell r="C49">
            <v>30996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6">
          <cell r="C6">
            <v>5583189391</v>
          </cell>
        </row>
        <row r="7">
          <cell r="B7">
            <v>450429</v>
          </cell>
        </row>
        <row r="9">
          <cell r="C9">
            <v>4270468</v>
          </cell>
        </row>
        <row r="16">
          <cell r="C16">
            <v>507765379</v>
          </cell>
        </row>
        <row r="30">
          <cell r="B30">
            <v>4748930022</v>
          </cell>
        </row>
        <row r="32">
          <cell r="B32">
            <v>78609147</v>
          </cell>
        </row>
        <row r="35">
          <cell r="B35">
            <v>230011030</v>
          </cell>
        </row>
        <row r="38">
          <cell r="B38">
            <v>573793637</v>
          </cell>
        </row>
        <row r="44">
          <cell r="B44">
            <v>0</v>
          </cell>
        </row>
        <row r="46">
          <cell r="B46">
            <v>451117250</v>
          </cell>
        </row>
        <row r="47">
          <cell r="B47">
            <v>0</v>
          </cell>
        </row>
        <row r="50">
          <cell r="B50">
            <v>73952443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8">
          <cell r="B18">
            <v>0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2"/>
  <sheetViews>
    <sheetView showZeros="0" topLeftCell="A35" workbookViewId="0">
      <selection activeCell="H16" sqref="H16"/>
    </sheetView>
  </sheetViews>
  <sheetFormatPr defaultRowHeight="12.75" x14ac:dyDescent="0.2"/>
  <cols>
    <col min="1" max="1" width="41.7109375" style="18" customWidth="1"/>
    <col min="2" max="2" width="9.140625" style="18"/>
    <col min="3" max="3" width="16" style="19" customWidth="1"/>
    <col min="4" max="4" width="20.140625" style="19" customWidth="1"/>
    <col min="5" max="5" width="11.7109375" customWidth="1"/>
    <col min="6" max="6" width="11.28515625" customWidth="1"/>
    <col min="7" max="7" width="15.140625" style="8" customWidth="1"/>
  </cols>
  <sheetData>
    <row r="2" spans="1:8" x14ac:dyDescent="0.2">
      <c r="A2" s="101" t="s">
        <v>190</v>
      </c>
      <c r="B2" s="101"/>
      <c r="C2" s="101"/>
      <c r="D2" s="101"/>
    </row>
    <row r="3" spans="1:8" x14ac:dyDescent="0.2">
      <c r="A3" s="99" t="s">
        <v>188</v>
      </c>
      <c r="B3" s="99"/>
      <c r="C3" s="99"/>
      <c r="D3" s="99"/>
    </row>
    <row r="4" spans="1:8" x14ac:dyDescent="0.2">
      <c r="A4" s="99" t="s">
        <v>189</v>
      </c>
      <c r="B4" s="99"/>
      <c r="C4" s="99"/>
      <c r="D4" s="99"/>
    </row>
    <row r="5" spans="1:8" x14ac:dyDescent="0.2">
      <c r="A5" s="100" t="s">
        <v>191</v>
      </c>
      <c r="B5" s="100"/>
      <c r="C5" s="100"/>
      <c r="D5" s="100"/>
    </row>
    <row r="7" spans="1:8" x14ac:dyDescent="0.2">
      <c r="A7" s="2" t="s">
        <v>0</v>
      </c>
      <c r="B7" s="2"/>
      <c r="C7" s="3">
        <v>44377</v>
      </c>
      <c r="D7" s="2" t="s">
        <v>187</v>
      </c>
      <c r="G7"/>
    </row>
    <row r="8" spans="1:8" x14ac:dyDescent="0.2">
      <c r="A8" s="4" t="s">
        <v>1</v>
      </c>
      <c r="B8" s="2"/>
      <c r="C8" s="12"/>
      <c r="D8" s="12"/>
    </row>
    <row r="9" spans="1:8" x14ac:dyDescent="0.2">
      <c r="A9" s="11" t="s">
        <v>2</v>
      </c>
      <c r="B9" s="12">
        <v>1</v>
      </c>
      <c r="C9" s="7">
        <v>768129</v>
      </c>
      <c r="D9" s="7">
        <v>6720985</v>
      </c>
      <c r="E9" s="1">
        <f>фо3!C78-'ФО 1'!C9</f>
        <v>0</v>
      </c>
      <c r="F9" s="1"/>
      <c r="G9" s="10"/>
      <c r="H9" s="1"/>
    </row>
    <row r="10" spans="1:8" ht="36" x14ac:dyDescent="0.2">
      <c r="A10" s="11" t="s">
        <v>162</v>
      </c>
      <c r="B10" s="12"/>
      <c r="C10" s="7">
        <v>0</v>
      </c>
      <c r="D10" s="7">
        <v>0</v>
      </c>
    </row>
    <row r="11" spans="1:8" ht="24" x14ac:dyDescent="0.2">
      <c r="A11" s="11" t="s">
        <v>4</v>
      </c>
      <c r="B11" s="12">
        <v>2</v>
      </c>
      <c r="C11" s="29">
        <v>11582671</v>
      </c>
      <c r="D11" s="29">
        <v>9199855</v>
      </c>
      <c r="F11" s="1"/>
      <c r="G11" s="9"/>
    </row>
    <row r="12" spans="1:8" x14ac:dyDescent="0.2">
      <c r="A12" s="11" t="s">
        <v>49</v>
      </c>
      <c r="B12" s="12">
        <v>3</v>
      </c>
      <c r="C12" s="7">
        <v>5679481</v>
      </c>
      <c r="D12" s="7">
        <v>5754316</v>
      </c>
    </row>
    <row r="13" spans="1:8" x14ac:dyDescent="0.2">
      <c r="A13" s="11" t="s">
        <v>103</v>
      </c>
      <c r="B13" s="12">
        <v>4</v>
      </c>
      <c r="C13" s="7">
        <v>806949</v>
      </c>
      <c r="D13" s="7">
        <v>1354383</v>
      </c>
    </row>
    <row r="14" spans="1:8" x14ac:dyDescent="0.2">
      <c r="A14" s="11" t="s">
        <v>104</v>
      </c>
      <c r="B14" s="12">
        <v>5</v>
      </c>
      <c r="C14" s="7">
        <v>22665195</v>
      </c>
      <c r="D14" s="7">
        <v>19981524</v>
      </c>
      <c r="G14" s="9"/>
    </row>
    <row r="15" spans="1:8" x14ac:dyDescent="0.2">
      <c r="A15" s="11" t="s">
        <v>160</v>
      </c>
      <c r="B15" s="12"/>
      <c r="C15" s="7">
        <v>1062</v>
      </c>
      <c r="D15" s="7">
        <v>622</v>
      </c>
    </row>
    <row r="16" spans="1:8" x14ac:dyDescent="0.2">
      <c r="A16" s="11" t="s">
        <v>105</v>
      </c>
      <c r="B16" s="12"/>
      <c r="C16" s="13">
        <v>0</v>
      </c>
      <c r="D16" s="13">
        <v>0</v>
      </c>
    </row>
    <row r="17" spans="1:4" x14ac:dyDescent="0.2">
      <c r="A17" s="11" t="s">
        <v>50</v>
      </c>
      <c r="B17" s="12">
        <v>6</v>
      </c>
      <c r="C17" s="7">
        <v>16382</v>
      </c>
      <c r="D17" s="7">
        <v>7964</v>
      </c>
    </row>
    <row r="18" spans="1:4" x14ac:dyDescent="0.2">
      <c r="A18" s="4" t="s">
        <v>106</v>
      </c>
      <c r="B18" s="2"/>
      <c r="C18" s="6">
        <v>41519869</v>
      </c>
      <c r="D18" s="6">
        <v>43019649</v>
      </c>
    </row>
    <row r="19" spans="1:4" x14ac:dyDescent="0.2">
      <c r="A19" s="4" t="s">
        <v>5</v>
      </c>
      <c r="B19" s="2"/>
      <c r="C19" s="12"/>
      <c r="D19" s="12"/>
    </row>
    <row r="20" spans="1:4" ht="24" x14ac:dyDescent="0.2">
      <c r="A20" s="11" t="s">
        <v>6</v>
      </c>
      <c r="B20" s="12">
        <v>7</v>
      </c>
      <c r="C20" s="7">
        <v>3178</v>
      </c>
      <c r="D20" s="7">
        <v>2909</v>
      </c>
    </row>
    <row r="21" spans="1:4" ht="24" x14ac:dyDescent="0.2">
      <c r="A21" s="11" t="s">
        <v>55</v>
      </c>
      <c r="B21" s="12"/>
      <c r="C21" s="12"/>
      <c r="D21" s="12"/>
    </row>
    <row r="22" spans="1:4" x14ac:dyDescent="0.2">
      <c r="A22" s="11" t="s">
        <v>7</v>
      </c>
      <c r="B22" s="12">
        <v>8</v>
      </c>
      <c r="C22" s="7">
        <v>968325</v>
      </c>
      <c r="D22" s="7">
        <v>930185</v>
      </c>
    </row>
    <row r="23" spans="1:4" x14ac:dyDescent="0.2">
      <c r="A23" s="11" t="s">
        <v>48</v>
      </c>
      <c r="B23" s="12">
        <v>9</v>
      </c>
      <c r="C23" s="7">
        <v>2611794</v>
      </c>
      <c r="D23" s="7">
        <v>2348107</v>
      </c>
    </row>
    <row r="24" spans="1:4" x14ac:dyDescent="0.2">
      <c r="A24" s="11" t="s">
        <v>163</v>
      </c>
      <c r="B24" s="12"/>
      <c r="C24" s="7">
        <v>13495</v>
      </c>
      <c r="D24" s="12">
        <v>13495</v>
      </c>
    </row>
    <row r="25" spans="1:4" ht="24" x14ac:dyDescent="0.2">
      <c r="A25" s="11" t="s">
        <v>164</v>
      </c>
      <c r="B25" s="12"/>
      <c r="C25" s="7">
        <v>330699</v>
      </c>
      <c r="D25" s="7">
        <v>304494</v>
      </c>
    </row>
    <row r="26" spans="1:4" x14ac:dyDescent="0.2">
      <c r="A26" s="11" t="s">
        <v>8</v>
      </c>
      <c r="B26" s="12">
        <v>10</v>
      </c>
      <c r="C26" s="7">
        <v>3874</v>
      </c>
      <c r="D26" s="7">
        <v>4617</v>
      </c>
    </row>
    <row r="27" spans="1:4" x14ac:dyDescent="0.2">
      <c r="A27" s="11" t="s">
        <v>9</v>
      </c>
      <c r="B27" s="12"/>
      <c r="C27" s="7">
        <v>543</v>
      </c>
      <c r="D27" s="7">
        <v>543</v>
      </c>
    </row>
    <row r="28" spans="1:4" x14ac:dyDescent="0.2">
      <c r="A28" s="11" t="s">
        <v>105</v>
      </c>
      <c r="B28" s="12"/>
      <c r="C28" s="7"/>
      <c r="D28" s="7"/>
    </row>
    <row r="29" spans="1:4" x14ac:dyDescent="0.2">
      <c r="A29" s="5" t="s">
        <v>161</v>
      </c>
      <c r="B29" s="5"/>
      <c r="C29" s="7">
        <v>128303</v>
      </c>
      <c r="D29" s="7">
        <v>129928</v>
      </c>
    </row>
    <row r="30" spans="1:4" x14ac:dyDescent="0.2">
      <c r="A30" s="4" t="s">
        <v>107</v>
      </c>
      <c r="B30" s="2"/>
      <c r="C30" s="6">
        <v>4060211</v>
      </c>
      <c r="D30" s="6">
        <v>3734278</v>
      </c>
    </row>
    <row r="31" spans="1:4" x14ac:dyDescent="0.2">
      <c r="A31" s="4" t="s">
        <v>108</v>
      </c>
      <c r="B31" s="2"/>
      <c r="C31" s="6">
        <v>45580080</v>
      </c>
      <c r="D31" s="6">
        <v>46753927</v>
      </c>
    </row>
    <row r="32" spans="1:4" x14ac:dyDescent="0.2">
      <c r="A32" s="2" t="s">
        <v>10</v>
      </c>
      <c r="B32" s="2"/>
      <c r="C32" s="12"/>
      <c r="D32" s="2"/>
    </row>
    <row r="33" spans="1:4" x14ac:dyDescent="0.2">
      <c r="A33" s="4" t="s">
        <v>11</v>
      </c>
      <c r="B33" s="2"/>
      <c r="C33" s="12"/>
      <c r="D33" s="12"/>
    </row>
    <row r="34" spans="1:4" ht="36" x14ac:dyDescent="0.2">
      <c r="A34" s="11" t="s">
        <v>165</v>
      </c>
      <c r="B34" s="12">
        <v>11</v>
      </c>
      <c r="C34" s="7">
        <v>24371993</v>
      </c>
      <c r="D34" s="7">
        <v>24969354</v>
      </c>
    </row>
    <row r="35" spans="1:4" x14ac:dyDescent="0.2">
      <c r="A35" s="11" t="s">
        <v>3</v>
      </c>
      <c r="B35" s="12"/>
      <c r="C35" s="7"/>
      <c r="D35" s="12"/>
    </row>
    <row r="36" spans="1:4" x14ac:dyDescent="0.2">
      <c r="A36" s="11" t="s">
        <v>57</v>
      </c>
      <c r="B36" s="12"/>
      <c r="C36" s="7"/>
      <c r="D36" s="12"/>
    </row>
    <row r="37" spans="1:4" ht="24" x14ac:dyDescent="0.2">
      <c r="A37" s="11" t="s">
        <v>13</v>
      </c>
      <c r="B37" s="12">
        <v>12</v>
      </c>
      <c r="C37" s="13">
        <v>4280780</v>
      </c>
      <c r="D37" s="7">
        <v>9670401</v>
      </c>
    </row>
    <row r="38" spans="1:4" x14ac:dyDescent="0.2">
      <c r="A38" s="11" t="s">
        <v>166</v>
      </c>
      <c r="B38" s="12"/>
      <c r="C38" s="13">
        <v>16504</v>
      </c>
      <c r="D38" s="7">
        <v>31375</v>
      </c>
    </row>
    <row r="39" spans="1:4" x14ac:dyDescent="0.2">
      <c r="A39" s="11" t="s">
        <v>14</v>
      </c>
      <c r="B39" s="12">
        <v>13</v>
      </c>
      <c r="C39" s="7">
        <v>100474</v>
      </c>
      <c r="D39" s="7">
        <v>97743</v>
      </c>
    </row>
    <row r="40" spans="1:4" x14ac:dyDescent="0.2">
      <c r="A40" s="11" t="s">
        <v>109</v>
      </c>
      <c r="B40" s="12">
        <v>14</v>
      </c>
      <c r="C40" s="7">
        <v>183332</v>
      </c>
      <c r="D40" s="7">
        <v>52740</v>
      </c>
    </row>
    <row r="41" spans="1:4" x14ac:dyDescent="0.2">
      <c r="A41" s="11" t="s">
        <v>43</v>
      </c>
      <c r="B41" s="12">
        <v>15</v>
      </c>
      <c r="C41" s="7">
        <v>3211536</v>
      </c>
      <c r="D41" s="7">
        <v>1924545</v>
      </c>
    </row>
    <row r="42" spans="1:4" x14ac:dyDescent="0.2">
      <c r="A42" s="4" t="s">
        <v>110</v>
      </c>
      <c r="B42" s="2"/>
      <c r="C42" s="6">
        <v>32164619</v>
      </c>
      <c r="D42" s="6">
        <v>36746158</v>
      </c>
    </row>
    <row r="43" spans="1:4" ht="24" x14ac:dyDescent="0.2">
      <c r="A43" s="11" t="s">
        <v>15</v>
      </c>
      <c r="B43" s="12"/>
      <c r="C43" s="12"/>
      <c r="D43" s="12"/>
    </row>
    <row r="44" spans="1:4" x14ac:dyDescent="0.2">
      <c r="A44" s="4" t="s">
        <v>16</v>
      </c>
      <c r="B44" s="2"/>
      <c r="C44" s="12"/>
      <c r="D44" s="12"/>
    </row>
    <row r="45" spans="1:4" x14ac:dyDescent="0.2">
      <c r="A45" s="11" t="s">
        <v>12</v>
      </c>
      <c r="B45" s="12"/>
      <c r="C45" s="12"/>
      <c r="D45" s="12"/>
    </row>
    <row r="46" spans="1:4" x14ac:dyDescent="0.2">
      <c r="A46" s="11" t="s">
        <v>3</v>
      </c>
      <c r="B46" s="12"/>
      <c r="C46" s="12"/>
      <c r="D46" s="12"/>
    </row>
    <row r="47" spans="1:4" x14ac:dyDescent="0.2">
      <c r="A47" s="11" t="s">
        <v>56</v>
      </c>
      <c r="B47" s="12"/>
      <c r="C47" s="7">
        <v>6460000</v>
      </c>
      <c r="D47" s="7">
        <v>3190000</v>
      </c>
    </row>
    <row r="48" spans="1:4" ht="24" x14ac:dyDescent="0.2">
      <c r="A48" s="11" t="s">
        <v>17</v>
      </c>
      <c r="B48" s="12"/>
      <c r="C48" s="7"/>
      <c r="D48" s="7"/>
    </row>
    <row r="49" spans="1:7" x14ac:dyDescent="0.2">
      <c r="A49" s="11" t="s">
        <v>18</v>
      </c>
      <c r="B49" s="11"/>
      <c r="C49" s="7">
        <v>359823</v>
      </c>
      <c r="D49" s="7">
        <v>359823</v>
      </c>
    </row>
    <row r="50" spans="1:7" x14ac:dyDescent="0.2">
      <c r="A50" s="11" t="s">
        <v>44</v>
      </c>
      <c r="B50" s="12"/>
      <c r="C50" s="7">
        <v>0</v>
      </c>
      <c r="D50" s="12">
        <v>0</v>
      </c>
    </row>
    <row r="51" spans="1:7" x14ac:dyDescent="0.2">
      <c r="A51" s="4" t="s">
        <v>111</v>
      </c>
      <c r="B51" s="2"/>
      <c r="C51" s="6">
        <v>6819823</v>
      </c>
      <c r="D51" s="6">
        <v>3549823</v>
      </c>
      <c r="G51" s="9"/>
    </row>
    <row r="52" spans="1:7" x14ac:dyDescent="0.2">
      <c r="A52" s="4" t="s">
        <v>19</v>
      </c>
      <c r="B52" s="2"/>
      <c r="C52" s="12"/>
      <c r="D52" s="12"/>
    </row>
    <row r="53" spans="1:7" x14ac:dyDescent="0.2">
      <c r="A53" s="11" t="s">
        <v>20</v>
      </c>
      <c r="B53" s="12">
        <v>16</v>
      </c>
      <c r="C53" s="7">
        <v>1385514</v>
      </c>
      <c r="D53" s="7">
        <v>1385514</v>
      </c>
      <c r="E53" s="1">
        <f>C53-фо4!C21</f>
        <v>0</v>
      </c>
      <c r="F53" s="1">
        <f>D53-фо4!C8</f>
        <v>0</v>
      </c>
      <c r="G53" s="9">
        <f>C53-фо4!C21</f>
        <v>0</v>
      </c>
    </row>
    <row r="54" spans="1:7" x14ac:dyDescent="0.2">
      <c r="A54" s="11" t="s">
        <v>45</v>
      </c>
      <c r="B54" s="12"/>
      <c r="C54" s="12"/>
      <c r="D54" s="12"/>
      <c r="G54" s="9"/>
    </row>
    <row r="55" spans="1:7" x14ac:dyDescent="0.2">
      <c r="A55" s="11" t="s">
        <v>54</v>
      </c>
      <c r="B55" s="12"/>
      <c r="C55" s="12"/>
      <c r="D55" s="12"/>
      <c r="G55" s="9"/>
    </row>
    <row r="56" spans="1:7" x14ac:dyDescent="0.2">
      <c r="A56" s="11" t="s">
        <v>52</v>
      </c>
      <c r="B56" s="12"/>
      <c r="C56" s="7">
        <v>1236657</v>
      </c>
      <c r="D56" s="7">
        <v>1247462</v>
      </c>
      <c r="E56" s="1">
        <f>C56-фо4!D21</f>
        <v>0</v>
      </c>
      <c r="F56" s="1">
        <f>D56-фо4!D8</f>
        <v>0</v>
      </c>
      <c r="G56" s="9"/>
    </row>
    <row r="57" spans="1:7" x14ac:dyDescent="0.2">
      <c r="A57" s="11" t="s">
        <v>21</v>
      </c>
      <c r="B57" s="12"/>
      <c r="C57" s="7">
        <v>3973467</v>
      </c>
      <c r="D57" s="7">
        <v>3824970</v>
      </c>
      <c r="E57" s="1"/>
      <c r="F57" s="1"/>
      <c r="G57" s="9">
        <f>C57-фо4!E21</f>
        <v>0</v>
      </c>
    </row>
    <row r="58" spans="1:7" ht="24" x14ac:dyDescent="0.2">
      <c r="A58" s="4" t="s">
        <v>112</v>
      </c>
      <c r="B58" s="2"/>
      <c r="C58" s="6">
        <v>6595638</v>
      </c>
      <c r="D58" s="6">
        <v>6457946</v>
      </c>
      <c r="E58" s="1"/>
      <c r="F58" s="1">
        <f>C58-фо4!H21</f>
        <v>0</v>
      </c>
      <c r="G58" s="9">
        <f>C58-фо4!H21</f>
        <v>0</v>
      </c>
    </row>
    <row r="59" spans="1:7" x14ac:dyDescent="0.2">
      <c r="A59" s="11" t="s">
        <v>22</v>
      </c>
      <c r="B59" s="12"/>
      <c r="C59" s="12"/>
      <c r="D59" s="2"/>
    </row>
    <row r="60" spans="1:7" x14ac:dyDescent="0.2">
      <c r="A60" s="4" t="s">
        <v>113</v>
      </c>
      <c r="B60" s="2"/>
      <c r="C60" s="6">
        <v>6595638</v>
      </c>
      <c r="D60" s="6">
        <v>6457946</v>
      </c>
    </row>
    <row r="61" spans="1:7" x14ac:dyDescent="0.2">
      <c r="A61" s="4" t="s">
        <v>108</v>
      </c>
      <c r="B61" s="2"/>
      <c r="C61" s="6">
        <v>45580080</v>
      </c>
      <c r="D61" s="6">
        <v>46753927</v>
      </c>
    </row>
    <row r="62" spans="1:7" ht="18" customHeight="1" x14ac:dyDescent="0.2">
      <c r="A62" s="4" t="s">
        <v>114</v>
      </c>
      <c r="B62" s="21"/>
      <c r="C62" s="89">
        <v>3140</v>
      </c>
      <c r="D62" s="90">
        <v>3074</v>
      </c>
    </row>
  </sheetData>
  <mergeCells count="4">
    <mergeCell ref="A3:D3"/>
    <mergeCell ref="A4:D4"/>
    <mergeCell ref="A5:D5"/>
    <mergeCell ref="A2:D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20" workbookViewId="0">
      <selection activeCell="F10" sqref="F10"/>
    </sheetView>
  </sheetViews>
  <sheetFormatPr defaultRowHeight="12.75" x14ac:dyDescent="0.2"/>
  <cols>
    <col min="1" max="1" width="49.7109375" customWidth="1"/>
    <col min="2" max="2" width="6.5703125" customWidth="1"/>
    <col min="3" max="3" width="16" style="14" customWidth="1"/>
    <col min="4" max="4" width="13.5703125" style="14" customWidth="1"/>
  </cols>
  <sheetData>
    <row r="1" spans="1:6" x14ac:dyDescent="0.2">
      <c r="A1" s="101" t="s">
        <v>176</v>
      </c>
      <c r="B1" s="105"/>
      <c r="C1" s="105"/>
      <c r="D1" s="105"/>
      <c r="E1" s="96"/>
      <c r="F1" s="96"/>
    </row>
    <row r="2" spans="1:6" x14ac:dyDescent="0.2">
      <c r="A2" s="101" t="s">
        <v>177</v>
      </c>
      <c r="B2" s="105"/>
      <c r="C2" s="105"/>
      <c r="D2" s="105"/>
      <c r="E2" s="96"/>
      <c r="F2" s="96"/>
    </row>
    <row r="3" spans="1:6" ht="14.25" customHeight="1" x14ac:dyDescent="0.2">
      <c r="A3" s="106" t="s">
        <v>189</v>
      </c>
      <c r="B3" s="105"/>
      <c r="C3" s="105"/>
      <c r="D3" s="105"/>
      <c r="E3" s="96"/>
      <c r="F3" s="96"/>
    </row>
    <row r="4" spans="1:6" ht="14.25" customHeight="1" x14ac:dyDescent="0.2">
      <c r="A4" s="107" t="s">
        <v>192</v>
      </c>
      <c r="B4" s="108"/>
      <c r="C4" s="108"/>
      <c r="D4" s="108"/>
      <c r="E4" s="96"/>
      <c r="F4" s="96"/>
    </row>
    <row r="5" spans="1:6" x14ac:dyDescent="0.2">
      <c r="A5" s="2" t="s">
        <v>47</v>
      </c>
      <c r="B5" s="97"/>
      <c r="C5" s="3">
        <v>44377</v>
      </c>
      <c r="D5" s="16">
        <v>44012</v>
      </c>
      <c r="E5" s="96"/>
      <c r="F5" s="96"/>
    </row>
    <row r="6" spans="1:6" x14ac:dyDescent="0.2">
      <c r="A6" s="11" t="s">
        <v>23</v>
      </c>
      <c r="B6" s="20">
        <v>17</v>
      </c>
      <c r="C6" s="7">
        <v>13074535</v>
      </c>
      <c r="D6" s="7">
        <v>8754770</v>
      </c>
    </row>
    <row r="7" spans="1:6" x14ac:dyDescent="0.2">
      <c r="A7" s="11" t="s">
        <v>24</v>
      </c>
      <c r="B7" s="20">
        <v>18</v>
      </c>
      <c r="C7" s="7">
        <v>10548200</v>
      </c>
      <c r="D7" s="7">
        <v>6915609</v>
      </c>
    </row>
    <row r="8" spans="1:6" x14ac:dyDescent="0.2">
      <c r="A8" s="4" t="s">
        <v>115</v>
      </c>
      <c r="B8" s="20"/>
      <c r="C8" s="6">
        <v>2526335</v>
      </c>
      <c r="D8" s="6">
        <v>1839161</v>
      </c>
    </row>
    <row r="9" spans="1:6" x14ac:dyDescent="0.2">
      <c r="A9" s="11" t="s">
        <v>25</v>
      </c>
      <c r="B9" s="20">
        <v>19</v>
      </c>
      <c r="C9" s="7">
        <v>267170</v>
      </c>
      <c r="D9" s="7">
        <v>178769</v>
      </c>
    </row>
    <row r="10" spans="1:6" x14ac:dyDescent="0.2">
      <c r="A10" s="11" t="s">
        <v>51</v>
      </c>
      <c r="B10" s="20">
        <v>20</v>
      </c>
      <c r="C10" s="7">
        <v>473040</v>
      </c>
      <c r="D10" s="7">
        <v>394664</v>
      </c>
    </row>
    <row r="11" spans="1:6" x14ac:dyDescent="0.2">
      <c r="A11" s="11" t="s">
        <v>116</v>
      </c>
      <c r="B11" s="20">
        <v>21</v>
      </c>
      <c r="C11" s="7">
        <v>9814</v>
      </c>
      <c r="D11" s="7">
        <v>9973</v>
      </c>
    </row>
    <row r="12" spans="1:6" x14ac:dyDescent="0.2">
      <c r="A12" s="4" t="s">
        <v>117</v>
      </c>
      <c r="B12" s="20"/>
      <c r="C12" s="6">
        <v>1795939</v>
      </c>
      <c r="D12" s="6">
        <v>1275701</v>
      </c>
    </row>
    <row r="13" spans="1:6" x14ac:dyDescent="0.2">
      <c r="A13" s="11" t="s">
        <v>26</v>
      </c>
      <c r="B13" s="20"/>
      <c r="C13" s="7">
        <v>30066</v>
      </c>
      <c r="D13" s="7">
        <v>72521</v>
      </c>
    </row>
    <row r="14" spans="1:6" x14ac:dyDescent="0.2">
      <c r="A14" s="11" t="s">
        <v>27</v>
      </c>
      <c r="B14" s="20">
        <v>22</v>
      </c>
      <c r="C14" s="7">
        <v>1477609</v>
      </c>
      <c r="D14" s="7">
        <v>1113891</v>
      </c>
    </row>
    <row r="15" spans="1:6" ht="36" x14ac:dyDescent="0.2">
      <c r="A15" s="11" t="s">
        <v>28</v>
      </c>
      <c r="B15" s="20"/>
      <c r="C15" s="7">
        <v>0</v>
      </c>
      <c r="D15" s="7">
        <v>0</v>
      </c>
    </row>
    <row r="16" spans="1:6" x14ac:dyDescent="0.2">
      <c r="A16" s="11" t="s">
        <v>116</v>
      </c>
      <c r="B16" s="20">
        <v>21</v>
      </c>
      <c r="C16" s="13">
        <v>-112500</v>
      </c>
      <c r="D16" s="13">
        <v>-83270</v>
      </c>
    </row>
    <row r="17" spans="1:4" x14ac:dyDescent="0.2">
      <c r="A17" s="4" t="s">
        <v>118</v>
      </c>
      <c r="B17" s="20"/>
      <c r="C17" s="6">
        <v>235896</v>
      </c>
      <c r="D17" s="6">
        <v>151061</v>
      </c>
    </row>
    <row r="18" spans="1:4" x14ac:dyDescent="0.2">
      <c r="A18" s="11" t="s">
        <v>29</v>
      </c>
      <c r="B18" s="20"/>
      <c r="C18" s="7">
        <v>98204</v>
      </c>
      <c r="D18" s="7">
        <v>43824</v>
      </c>
    </row>
    <row r="19" spans="1:4" ht="24" x14ac:dyDescent="0.2">
      <c r="A19" s="4" t="s">
        <v>119</v>
      </c>
      <c r="B19" s="20"/>
      <c r="C19" s="6">
        <v>137692</v>
      </c>
      <c r="D19" s="6">
        <v>107237</v>
      </c>
    </row>
    <row r="20" spans="1:4" ht="24" x14ac:dyDescent="0.2">
      <c r="A20" s="11" t="s">
        <v>30</v>
      </c>
      <c r="B20" s="20"/>
      <c r="C20" s="12"/>
      <c r="D20" s="7"/>
    </row>
    <row r="21" spans="1:4" x14ac:dyDescent="0.2">
      <c r="A21" s="11" t="s">
        <v>120</v>
      </c>
      <c r="B21" s="20"/>
      <c r="C21" s="6">
        <v>137692</v>
      </c>
      <c r="D21" s="6">
        <v>107237</v>
      </c>
    </row>
    <row r="22" spans="1:4" x14ac:dyDescent="0.2">
      <c r="A22" s="11" t="s">
        <v>31</v>
      </c>
      <c r="B22" s="20"/>
      <c r="C22" s="12">
        <v>137692</v>
      </c>
      <c r="D22" s="7">
        <v>107237</v>
      </c>
    </row>
    <row r="23" spans="1:4" x14ac:dyDescent="0.2">
      <c r="A23" s="11" t="s">
        <v>32</v>
      </c>
      <c r="B23" s="20"/>
    </row>
    <row r="24" spans="1:4" x14ac:dyDescent="0.2">
      <c r="A24" s="11" t="s">
        <v>121</v>
      </c>
      <c r="B24" s="20"/>
      <c r="C24" s="12"/>
      <c r="D24" s="7"/>
    </row>
    <row r="25" spans="1:4" x14ac:dyDescent="0.2">
      <c r="A25" s="11" t="s">
        <v>122</v>
      </c>
      <c r="B25" s="20"/>
      <c r="C25" s="12"/>
      <c r="D25" s="7"/>
    </row>
    <row r="26" spans="1:4" ht="24" x14ac:dyDescent="0.2">
      <c r="A26" s="11" t="s">
        <v>123</v>
      </c>
      <c r="B26" s="20"/>
      <c r="C26" s="12"/>
      <c r="D26" s="7"/>
    </row>
    <row r="27" spans="1:4" ht="24.75" customHeight="1" x14ac:dyDescent="0.2">
      <c r="A27" s="102" t="s">
        <v>124</v>
      </c>
      <c r="B27" s="103"/>
      <c r="C27" s="103"/>
      <c r="D27" s="103"/>
    </row>
    <row r="28" spans="1:4" ht="25.5" customHeight="1" x14ac:dyDescent="0.2">
      <c r="A28" s="102"/>
      <c r="B28" s="104"/>
      <c r="C28" s="104"/>
      <c r="D28" s="104"/>
    </row>
    <row r="29" spans="1:4" x14ac:dyDescent="0.2">
      <c r="A29" s="11" t="s">
        <v>125</v>
      </c>
      <c r="B29" s="20"/>
      <c r="C29" s="12"/>
      <c r="D29" s="7"/>
    </row>
    <row r="30" spans="1:4" ht="24" x14ac:dyDescent="0.2">
      <c r="A30" s="11" t="s">
        <v>126</v>
      </c>
      <c r="B30" s="20"/>
      <c r="C30" s="12"/>
      <c r="D30" s="7"/>
    </row>
    <row r="31" spans="1:4" ht="18" customHeight="1" x14ac:dyDescent="0.2">
      <c r="A31" s="11" t="s">
        <v>53</v>
      </c>
      <c r="B31" s="20"/>
      <c r="C31" s="12"/>
      <c r="D31" s="7"/>
    </row>
    <row r="32" spans="1:4" ht="15.75" customHeight="1" x14ac:dyDescent="0.2">
      <c r="A32" s="11" t="s">
        <v>33</v>
      </c>
      <c r="B32" s="20"/>
      <c r="C32" s="12"/>
      <c r="D32" s="7"/>
    </row>
    <row r="33" spans="1:4" ht="13.5" customHeight="1" x14ac:dyDescent="0.2">
      <c r="A33" s="11" t="s">
        <v>34</v>
      </c>
      <c r="B33" s="20"/>
      <c r="C33" s="12"/>
      <c r="D33" s="7"/>
    </row>
    <row r="34" spans="1:4" x14ac:dyDescent="0.2">
      <c r="A34" s="11" t="s">
        <v>35</v>
      </c>
      <c r="B34" s="20"/>
      <c r="C34" s="12"/>
      <c r="D34" s="7"/>
    </row>
    <row r="35" spans="1:4" ht="16.5" customHeight="1" x14ac:dyDescent="0.2">
      <c r="A35" s="11" t="s">
        <v>36</v>
      </c>
      <c r="B35" s="20"/>
      <c r="C35" s="12"/>
      <c r="D35" s="7"/>
    </row>
    <row r="36" spans="1:4" x14ac:dyDescent="0.2">
      <c r="A36" s="11" t="s">
        <v>127</v>
      </c>
      <c r="B36" s="20"/>
      <c r="C36" s="6">
        <v>137692</v>
      </c>
      <c r="D36" s="6">
        <v>107237</v>
      </c>
    </row>
    <row r="37" spans="1:4" x14ac:dyDescent="0.2">
      <c r="A37" s="11" t="s">
        <v>37</v>
      </c>
      <c r="B37" s="20"/>
      <c r="C37" s="12"/>
      <c r="D37" s="7"/>
    </row>
    <row r="38" spans="1:4" x14ac:dyDescent="0.2">
      <c r="A38" s="11" t="s">
        <v>31</v>
      </c>
      <c r="B38" s="20"/>
      <c r="C38" s="7">
        <v>137692</v>
      </c>
      <c r="D38" s="7">
        <v>107237</v>
      </c>
    </row>
    <row r="39" spans="1:4" x14ac:dyDescent="0.2">
      <c r="A39" s="11" t="s">
        <v>38</v>
      </c>
      <c r="B39" s="20"/>
      <c r="C39" s="12"/>
      <c r="D39" s="7"/>
    </row>
    <row r="40" spans="1:4" ht="13.5" x14ac:dyDescent="0.2">
      <c r="A40" s="4" t="s">
        <v>39</v>
      </c>
      <c r="B40" s="20"/>
      <c r="C40" s="87">
        <v>65.59</v>
      </c>
      <c r="D40" s="92">
        <v>51.08</v>
      </c>
    </row>
    <row r="41" spans="1:4" x14ac:dyDescent="0.2">
      <c r="A41" s="11" t="s">
        <v>46</v>
      </c>
      <c r="B41" s="20"/>
      <c r="C41" s="15"/>
      <c r="D41" s="15"/>
    </row>
    <row r="42" spans="1:4" x14ac:dyDescent="0.2">
      <c r="A42" s="11" t="s">
        <v>40</v>
      </c>
      <c r="B42" s="20"/>
      <c r="C42" s="17"/>
      <c r="D42" s="15"/>
    </row>
    <row r="43" spans="1:4" x14ac:dyDescent="0.2">
      <c r="A43" s="11" t="s">
        <v>41</v>
      </c>
      <c r="B43" s="20"/>
      <c r="C43" s="91">
        <f>C40</f>
        <v>65.59</v>
      </c>
      <c r="D43" s="88">
        <f>D40</f>
        <v>51.08</v>
      </c>
    </row>
    <row r="44" spans="1:4" x14ac:dyDescent="0.2">
      <c r="A44" s="11" t="s">
        <v>42</v>
      </c>
      <c r="B44" s="20"/>
      <c r="C44" s="12"/>
      <c r="D44" s="12"/>
    </row>
  </sheetData>
  <mergeCells count="8">
    <mergeCell ref="A27:A28"/>
    <mergeCell ref="B27:B28"/>
    <mergeCell ref="C27:C28"/>
    <mergeCell ref="D27:D28"/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9"/>
  <sheetViews>
    <sheetView showZeros="0" topLeftCell="A55" workbookViewId="0">
      <selection activeCell="C66" sqref="C66"/>
    </sheetView>
  </sheetViews>
  <sheetFormatPr defaultRowHeight="12.75" x14ac:dyDescent="0.2"/>
  <cols>
    <col min="1" max="1" width="44.42578125" style="33" customWidth="1"/>
    <col min="2" max="2" width="6" customWidth="1"/>
    <col min="3" max="3" width="16.5703125" customWidth="1"/>
    <col min="4" max="4" width="13.7109375" customWidth="1"/>
  </cols>
  <sheetData>
    <row r="2" spans="1:4" x14ac:dyDescent="0.2">
      <c r="A2" s="101" t="s">
        <v>190</v>
      </c>
      <c r="B2" s="101"/>
      <c r="C2" s="101"/>
      <c r="D2" s="101"/>
    </row>
    <row r="3" spans="1:4" x14ac:dyDescent="0.2">
      <c r="A3" s="99" t="s">
        <v>193</v>
      </c>
      <c r="B3" s="99"/>
      <c r="C3" s="99"/>
      <c r="D3" s="99"/>
    </row>
    <row r="4" spans="1:4" x14ac:dyDescent="0.2">
      <c r="A4" s="99" t="s">
        <v>189</v>
      </c>
      <c r="B4" s="99"/>
      <c r="C4" s="99"/>
      <c r="D4" s="99"/>
    </row>
    <row r="5" spans="1:4" x14ac:dyDescent="0.2">
      <c r="A5" s="109" t="s">
        <v>192</v>
      </c>
      <c r="B5" s="110"/>
      <c r="C5" s="110"/>
      <c r="D5" s="110"/>
    </row>
    <row r="6" spans="1:4" x14ac:dyDescent="0.2">
      <c r="A6" s="93"/>
      <c r="B6" s="94"/>
      <c r="C6" s="94"/>
      <c r="D6" s="94"/>
    </row>
    <row r="7" spans="1:4" x14ac:dyDescent="0.2">
      <c r="A7" s="93"/>
      <c r="B7" s="94"/>
      <c r="C7" s="94"/>
      <c r="D7" s="94"/>
    </row>
    <row r="8" spans="1:4" x14ac:dyDescent="0.2">
      <c r="A8" s="23" t="s">
        <v>47</v>
      </c>
      <c r="B8" s="2"/>
      <c r="C8" s="3">
        <v>44377</v>
      </c>
      <c r="D8" s="16">
        <v>44012</v>
      </c>
    </row>
    <row r="9" spans="1:4" ht="24" x14ac:dyDescent="0.2">
      <c r="A9" s="30" t="s">
        <v>58</v>
      </c>
      <c r="B9" s="2"/>
      <c r="C9" s="6"/>
      <c r="D9" s="6"/>
    </row>
    <row r="10" spans="1:4" x14ac:dyDescent="0.2">
      <c r="A10" s="30" t="s">
        <v>128</v>
      </c>
      <c r="B10" s="2">
        <v>10</v>
      </c>
      <c r="C10" s="6">
        <v>27587857</v>
      </c>
      <c r="D10" s="6">
        <v>35155476</v>
      </c>
    </row>
    <row r="11" spans="1:4" x14ac:dyDescent="0.2">
      <c r="A11" s="22" t="s">
        <v>46</v>
      </c>
      <c r="B11" s="12"/>
      <c r="C11" s="7"/>
      <c r="D11" s="7"/>
    </row>
    <row r="12" spans="1:4" x14ac:dyDescent="0.2">
      <c r="A12" s="22" t="s">
        <v>69</v>
      </c>
      <c r="B12" s="12">
        <v>11</v>
      </c>
      <c r="C12" s="7">
        <v>12722247</v>
      </c>
      <c r="D12" s="7">
        <v>16268940</v>
      </c>
    </row>
    <row r="13" spans="1:4" x14ac:dyDescent="0.2">
      <c r="A13" s="22" t="s">
        <v>70</v>
      </c>
      <c r="B13" s="12">
        <v>12</v>
      </c>
      <c r="C13" s="6"/>
      <c r="D13" s="6"/>
    </row>
    <row r="14" spans="1:4" x14ac:dyDescent="0.2">
      <c r="A14" s="22" t="s">
        <v>71</v>
      </c>
      <c r="B14" s="12">
        <v>13</v>
      </c>
      <c r="C14" s="7">
        <v>13901836</v>
      </c>
      <c r="D14" s="7">
        <v>18233960</v>
      </c>
    </row>
    <row r="15" spans="1:4" x14ac:dyDescent="0.2">
      <c r="A15" s="22" t="s">
        <v>72</v>
      </c>
      <c r="B15" s="12">
        <v>14</v>
      </c>
      <c r="C15" s="7"/>
      <c r="D15" s="7"/>
    </row>
    <row r="16" spans="1:4" x14ac:dyDescent="0.2">
      <c r="A16" s="22" t="s">
        <v>73</v>
      </c>
      <c r="B16" s="12">
        <v>15</v>
      </c>
      <c r="C16" s="7">
        <v>11810</v>
      </c>
      <c r="D16" s="7">
        <v>6241</v>
      </c>
    </row>
    <row r="17" spans="1:4" x14ac:dyDescent="0.2">
      <c r="A17" s="22" t="s">
        <v>59</v>
      </c>
      <c r="B17" s="12">
        <v>16</v>
      </c>
      <c r="C17" s="7">
        <v>951964</v>
      </c>
      <c r="D17" s="7">
        <v>646335</v>
      </c>
    </row>
    <row r="18" spans="1:4" x14ac:dyDescent="0.2">
      <c r="A18" s="30" t="s">
        <v>129</v>
      </c>
      <c r="B18" s="2">
        <v>20</v>
      </c>
      <c r="C18" s="6">
        <v>36808423</v>
      </c>
      <c r="D18" s="6">
        <v>30629530</v>
      </c>
    </row>
    <row r="19" spans="1:4" x14ac:dyDescent="0.2">
      <c r="A19" s="22" t="s">
        <v>46</v>
      </c>
      <c r="B19" s="12"/>
      <c r="C19" s="7"/>
      <c r="D19" s="7"/>
    </row>
    <row r="20" spans="1:4" x14ac:dyDescent="0.2">
      <c r="A20" s="22" t="s">
        <v>74</v>
      </c>
      <c r="B20" s="12">
        <v>21</v>
      </c>
      <c r="C20" s="7">
        <v>13988412</v>
      </c>
      <c r="D20" s="7">
        <v>9756968</v>
      </c>
    </row>
    <row r="21" spans="1:4" x14ac:dyDescent="0.2">
      <c r="A21" s="22" t="s">
        <v>75</v>
      </c>
      <c r="B21" s="12">
        <v>22</v>
      </c>
      <c r="C21" s="7">
        <v>19339027</v>
      </c>
      <c r="D21" s="7">
        <v>17388291</v>
      </c>
    </row>
    <row r="22" spans="1:4" x14ac:dyDescent="0.2">
      <c r="A22" s="22" t="s">
        <v>76</v>
      </c>
      <c r="B22" s="12">
        <v>23</v>
      </c>
      <c r="C22" s="7">
        <v>370053</v>
      </c>
      <c r="D22" s="7">
        <v>234594</v>
      </c>
    </row>
    <row r="23" spans="1:4" x14ac:dyDescent="0.2">
      <c r="A23" s="22" t="s">
        <v>60</v>
      </c>
      <c r="B23" s="12">
        <v>24</v>
      </c>
      <c r="C23" s="7">
        <v>1707776</v>
      </c>
      <c r="D23" s="7">
        <v>1079703</v>
      </c>
    </row>
    <row r="24" spans="1:4" x14ac:dyDescent="0.2">
      <c r="A24" s="22" t="s">
        <v>77</v>
      </c>
      <c r="B24" s="12">
        <v>25</v>
      </c>
      <c r="C24" s="7"/>
      <c r="D24" s="7"/>
    </row>
    <row r="25" spans="1:4" x14ac:dyDescent="0.2">
      <c r="A25" s="22" t="s">
        <v>78</v>
      </c>
      <c r="B25" s="12">
        <v>26</v>
      </c>
      <c r="C25" s="7">
        <v>768463</v>
      </c>
      <c r="D25" s="7">
        <v>1495494</v>
      </c>
    </row>
    <row r="26" spans="1:4" x14ac:dyDescent="0.2">
      <c r="A26" s="22" t="s">
        <v>79</v>
      </c>
      <c r="B26" s="12">
        <v>27</v>
      </c>
      <c r="C26" s="7">
        <v>634692</v>
      </c>
      <c r="D26" s="7">
        <v>674480</v>
      </c>
    </row>
    <row r="27" spans="1:4" ht="24" x14ac:dyDescent="0.2">
      <c r="A27" s="30" t="s">
        <v>167</v>
      </c>
      <c r="B27" s="2">
        <v>30</v>
      </c>
      <c r="C27" s="6">
        <v>-9220566</v>
      </c>
      <c r="D27" s="6">
        <v>4525946</v>
      </c>
    </row>
    <row r="28" spans="1:4" ht="24" x14ac:dyDescent="0.2">
      <c r="A28" s="30" t="s">
        <v>80</v>
      </c>
      <c r="B28" s="2"/>
      <c r="C28" s="6"/>
      <c r="D28" s="6"/>
    </row>
    <row r="29" spans="1:4" x14ac:dyDescent="0.2">
      <c r="A29" s="30" t="s">
        <v>128</v>
      </c>
      <c r="B29" s="2">
        <v>40</v>
      </c>
      <c r="C29" s="6">
        <v>0</v>
      </c>
      <c r="D29" s="6">
        <v>0</v>
      </c>
    </row>
    <row r="30" spans="1:4" x14ac:dyDescent="0.2">
      <c r="A30" s="22" t="s">
        <v>46</v>
      </c>
      <c r="B30" s="12"/>
      <c r="C30" s="6"/>
      <c r="D30" s="6"/>
    </row>
    <row r="31" spans="1:4" x14ac:dyDescent="0.2">
      <c r="A31" s="22" t="s">
        <v>81</v>
      </c>
      <c r="B31" s="12">
        <v>41</v>
      </c>
      <c r="C31" s="6">
        <v>0</v>
      </c>
      <c r="D31" s="7"/>
    </row>
    <row r="32" spans="1:4" x14ac:dyDescent="0.2">
      <c r="A32" s="22" t="s">
        <v>82</v>
      </c>
      <c r="B32" s="12">
        <v>42</v>
      </c>
      <c r="C32" s="6"/>
      <c r="D32" s="6"/>
    </row>
    <row r="33" spans="1:4" x14ac:dyDescent="0.2">
      <c r="A33" s="22" t="s">
        <v>83</v>
      </c>
      <c r="B33" s="12">
        <v>43</v>
      </c>
      <c r="C33" s="6"/>
      <c r="D33" s="6"/>
    </row>
    <row r="34" spans="1:4" ht="36" x14ac:dyDescent="0.2">
      <c r="A34" s="31" t="s">
        <v>84</v>
      </c>
      <c r="B34" s="12">
        <v>44</v>
      </c>
      <c r="C34" s="6"/>
      <c r="D34" s="6"/>
    </row>
    <row r="35" spans="1:4" x14ac:dyDescent="0.2">
      <c r="A35" s="22" t="s">
        <v>85</v>
      </c>
      <c r="B35" s="12">
        <v>45</v>
      </c>
      <c r="C35" s="6"/>
      <c r="D35" s="6"/>
    </row>
    <row r="36" spans="1:4" ht="24" x14ac:dyDescent="0.2">
      <c r="A36" s="22" t="s">
        <v>86</v>
      </c>
      <c r="B36" s="12">
        <v>46</v>
      </c>
      <c r="C36" s="6"/>
      <c r="D36" s="6"/>
    </row>
    <row r="37" spans="1:4" x14ac:dyDescent="0.2">
      <c r="A37" s="22" t="s">
        <v>168</v>
      </c>
      <c r="B37" s="12">
        <v>47</v>
      </c>
      <c r="C37" s="6"/>
      <c r="D37" s="6"/>
    </row>
    <row r="38" spans="1:4" x14ac:dyDescent="0.2">
      <c r="A38" s="22" t="s">
        <v>87</v>
      </c>
      <c r="B38" s="12">
        <v>48</v>
      </c>
      <c r="C38" s="6"/>
      <c r="D38" s="6"/>
    </row>
    <row r="39" spans="1:4" ht="24" x14ac:dyDescent="0.2">
      <c r="A39" s="22" t="s">
        <v>88</v>
      </c>
      <c r="B39" s="12">
        <v>49</v>
      </c>
      <c r="C39" s="6"/>
      <c r="D39" s="6"/>
    </row>
    <row r="40" spans="1:4" x14ac:dyDescent="0.2">
      <c r="A40" s="22" t="s">
        <v>89</v>
      </c>
      <c r="B40" s="12">
        <v>50</v>
      </c>
      <c r="C40" s="6"/>
      <c r="D40" s="6"/>
    </row>
    <row r="41" spans="1:4" x14ac:dyDescent="0.2">
      <c r="A41" s="22" t="s">
        <v>73</v>
      </c>
      <c r="B41" s="12">
        <v>51</v>
      </c>
      <c r="C41" s="6"/>
      <c r="D41" s="6"/>
    </row>
    <row r="42" spans="1:4" x14ac:dyDescent="0.2">
      <c r="A42" s="22" t="s">
        <v>59</v>
      </c>
      <c r="B42" s="12">
        <v>52</v>
      </c>
      <c r="C42" s="6"/>
      <c r="D42" s="6"/>
    </row>
    <row r="43" spans="1:4" x14ac:dyDescent="0.2">
      <c r="A43" s="30" t="s">
        <v>130</v>
      </c>
      <c r="B43" s="2">
        <v>60</v>
      </c>
      <c r="C43" s="6">
        <v>20734</v>
      </c>
      <c r="D43" s="6">
        <v>13928</v>
      </c>
    </row>
    <row r="44" spans="1:4" x14ac:dyDescent="0.2">
      <c r="A44" s="22" t="s">
        <v>46</v>
      </c>
      <c r="B44" s="12"/>
      <c r="C44" s="7"/>
      <c r="D44" s="7"/>
    </row>
    <row r="45" spans="1:4" x14ac:dyDescent="0.2">
      <c r="A45" s="22" t="s">
        <v>90</v>
      </c>
      <c r="B45" s="12">
        <v>61</v>
      </c>
      <c r="C45" s="13">
        <v>20666</v>
      </c>
      <c r="D45" s="7">
        <v>9829</v>
      </c>
    </row>
    <row r="46" spans="1:4" x14ac:dyDescent="0.2">
      <c r="A46" s="22" t="s">
        <v>91</v>
      </c>
      <c r="B46" s="12">
        <v>62</v>
      </c>
      <c r="C46" s="7">
        <v>68</v>
      </c>
      <c r="D46" s="7">
        <v>4099</v>
      </c>
    </row>
    <row r="47" spans="1:4" x14ac:dyDescent="0.2">
      <c r="A47" s="22" t="s">
        <v>92</v>
      </c>
      <c r="B47" s="12">
        <v>63</v>
      </c>
      <c r="C47" s="7">
        <v>0</v>
      </c>
      <c r="D47" s="7">
        <v>0</v>
      </c>
    </row>
    <row r="48" spans="1:4" ht="36" x14ac:dyDescent="0.2">
      <c r="A48" s="31" t="s">
        <v>93</v>
      </c>
      <c r="B48" s="12">
        <v>64</v>
      </c>
      <c r="C48" s="6"/>
      <c r="D48" s="6"/>
    </row>
    <row r="49" spans="1:4" ht="24" x14ac:dyDescent="0.2">
      <c r="A49" s="22" t="s">
        <v>94</v>
      </c>
      <c r="B49" s="12">
        <v>65</v>
      </c>
      <c r="C49" s="6">
        <v>0</v>
      </c>
      <c r="D49" s="6"/>
    </row>
    <row r="50" spans="1:4" x14ac:dyDescent="0.2">
      <c r="A50" s="22" t="s">
        <v>95</v>
      </c>
      <c r="B50" s="12">
        <v>66</v>
      </c>
      <c r="C50" s="6"/>
      <c r="D50" s="6"/>
    </row>
    <row r="51" spans="1:4" x14ac:dyDescent="0.2">
      <c r="A51" s="22" t="s">
        <v>169</v>
      </c>
      <c r="B51" s="12">
        <v>67</v>
      </c>
      <c r="C51" s="6"/>
      <c r="D51" s="6"/>
    </row>
    <row r="52" spans="1:4" x14ac:dyDescent="0.2">
      <c r="A52" s="22" t="s">
        <v>60</v>
      </c>
      <c r="B52" s="12">
        <v>68</v>
      </c>
      <c r="C52" s="6">
        <v>0</v>
      </c>
      <c r="D52" s="7">
        <v>0</v>
      </c>
    </row>
    <row r="53" spans="1:4" x14ac:dyDescent="0.2">
      <c r="A53" s="22" t="s">
        <v>96</v>
      </c>
      <c r="B53" s="12">
        <v>69</v>
      </c>
      <c r="C53" s="6"/>
      <c r="D53" s="6"/>
    </row>
    <row r="54" spans="1:4" x14ac:dyDescent="0.2">
      <c r="A54" s="22" t="s">
        <v>97</v>
      </c>
      <c r="B54" s="12">
        <v>70</v>
      </c>
      <c r="C54" s="6"/>
      <c r="D54" s="6"/>
    </row>
    <row r="55" spans="1:4" ht="24" x14ac:dyDescent="0.2">
      <c r="A55" s="22" t="s">
        <v>88</v>
      </c>
      <c r="B55" s="12">
        <v>71</v>
      </c>
      <c r="C55" s="6"/>
      <c r="D55" s="6"/>
    </row>
    <row r="56" spans="1:4" x14ac:dyDescent="0.2">
      <c r="A56" s="22" t="s">
        <v>98</v>
      </c>
      <c r="B56" s="12">
        <v>72</v>
      </c>
      <c r="C56" s="6"/>
      <c r="D56" s="6"/>
    </row>
    <row r="57" spans="1:4" x14ac:dyDescent="0.2">
      <c r="A57" s="22" t="s">
        <v>79</v>
      </c>
      <c r="B57" s="12">
        <v>73</v>
      </c>
      <c r="C57" s="6"/>
      <c r="D57" s="6"/>
    </row>
    <row r="58" spans="1:4" ht="24" x14ac:dyDescent="0.2">
      <c r="A58" s="30" t="s">
        <v>170</v>
      </c>
      <c r="B58" s="2">
        <v>80</v>
      </c>
      <c r="C58" s="6">
        <v>-20734</v>
      </c>
      <c r="D58" s="6">
        <v>-13928</v>
      </c>
    </row>
    <row r="59" spans="1:4" ht="24" x14ac:dyDescent="0.2">
      <c r="A59" s="30" t="s">
        <v>99</v>
      </c>
      <c r="B59" s="2"/>
      <c r="C59" s="6"/>
      <c r="D59" s="6"/>
    </row>
    <row r="60" spans="1:4" x14ac:dyDescent="0.2">
      <c r="A60" s="30" t="s">
        <v>128</v>
      </c>
      <c r="B60" s="2">
        <v>90</v>
      </c>
      <c r="C60" s="6">
        <v>25918972</v>
      </c>
      <c r="D60" s="6">
        <v>19020138</v>
      </c>
    </row>
    <row r="61" spans="1:4" x14ac:dyDescent="0.2">
      <c r="A61" s="22" t="s">
        <v>46</v>
      </c>
      <c r="B61" s="12"/>
      <c r="C61" s="7"/>
      <c r="D61" s="7"/>
    </row>
    <row r="62" spans="1:4" x14ac:dyDescent="0.2">
      <c r="A62" s="22" t="s">
        <v>100</v>
      </c>
      <c r="B62" s="12">
        <v>91</v>
      </c>
      <c r="C62" s="6"/>
      <c r="D62" s="6"/>
    </row>
    <row r="63" spans="1:4" x14ac:dyDescent="0.2">
      <c r="A63" s="22" t="s">
        <v>101</v>
      </c>
      <c r="B63" s="12">
        <v>92</v>
      </c>
      <c r="C63" s="7">
        <v>25918972</v>
      </c>
      <c r="D63" s="7">
        <v>19020138</v>
      </c>
    </row>
    <row r="64" spans="1:4" x14ac:dyDescent="0.2">
      <c r="A64" s="22" t="s">
        <v>73</v>
      </c>
      <c r="B64" s="12">
        <v>93</v>
      </c>
      <c r="C64" s="6"/>
      <c r="D64" s="6"/>
    </row>
    <row r="65" spans="1:4" x14ac:dyDescent="0.2">
      <c r="A65" s="22" t="s">
        <v>59</v>
      </c>
      <c r="B65" s="12">
        <v>94</v>
      </c>
      <c r="C65" s="6">
        <v>0</v>
      </c>
      <c r="D65" s="6">
        <v>0</v>
      </c>
    </row>
    <row r="66" spans="1:4" x14ac:dyDescent="0.2">
      <c r="A66" s="30" t="s">
        <v>129</v>
      </c>
      <c r="B66" s="2">
        <v>100</v>
      </c>
      <c r="C66" s="6">
        <v>23257553</v>
      </c>
      <c r="D66" s="6">
        <v>19976508</v>
      </c>
    </row>
    <row r="67" spans="1:4" x14ac:dyDescent="0.2">
      <c r="A67" s="22" t="s">
        <v>46</v>
      </c>
      <c r="B67" s="12"/>
      <c r="C67" s="7"/>
      <c r="D67" s="7"/>
    </row>
    <row r="68" spans="1:4" x14ac:dyDescent="0.2">
      <c r="A68" s="22" t="s">
        <v>61</v>
      </c>
      <c r="B68" s="12">
        <v>101</v>
      </c>
      <c r="C68" s="7">
        <v>23257553</v>
      </c>
      <c r="D68" s="7">
        <v>19968413</v>
      </c>
    </row>
    <row r="69" spans="1:4" x14ac:dyDescent="0.2">
      <c r="A69" s="22" t="s">
        <v>60</v>
      </c>
      <c r="B69" s="12">
        <v>102</v>
      </c>
      <c r="C69" s="6">
        <v>0</v>
      </c>
      <c r="D69" s="6">
        <v>0</v>
      </c>
    </row>
    <row r="70" spans="1:4" x14ac:dyDescent="0.2">
      <c r="A70" s="22" t="s">
        <v>62</v>
      </c>
      <c r="B70" s="12">
        <v>103</v>
      </c>
      <c r="C70" s="7">
        <v>0</v>
      </c>
      <c r="D70" s="7">
        <v>8095</v>
      </c>
    </row>
    <row r="71" spans="1:4" x14ac:dyDescent="0.2">
      <c r="A71" s="22" t="s">
        <v>63</v>
      </c>
      <c r="B71" s="12">
        <v>104</v>
      </c>
      <c r="C71" s="6"/>
      <c r="D71" s="6"/>
    </row>
    <row r="72" spans="1:4" x14ac:dyDescent="0.2">
      <c r="A72" s="22" t="s">
        <v>64</v>
      </c>
      <c r="B72" s="12">
        <v>105</v>
      </c>
      <c r="C72" s="6"/>
      <c r="D72" s="7"/>
    </row>
    <row r="73" spans="1:4" ht="24" x14ac:dyDescent="0.2">
      <c r="A73" s="30" t="s">
        <v>171</v>
      </c>
      <c r="B73" s="2">
        <v>110</v>
      </c>
      <c r="C73" s="6">
        <v>2661419</v>
      </c>
      <c r="D73" s="6">
        <v>-956370</v>
      </c>
    </row>
    <row r="74" spans="1:4" x14ac:dyDescent="0.2">
      <c r="A74" s="30" t="s">
        <v>65</v>
      </c>
      <c r="B74" s="2">
        <v>120</v>
      </c>
      <c r="C74" s="6">
        <v>627025</v>
      </c>
      <c r="D74" s="6">
        <v>6046</v>
      </c>
    </row>
    <row r="75" spans="1:4" ht="24" x14ac:dyDescent="0.2">
      <c r="A75" s="30" t="s">
        <v>172</v>
      </c>
      <c r="B75" s="26">
        <v>130</v>
      </c>
      <c r="C75" s="24">
        <v>0</v>
      </c>
      <c r="D75" s="24">
        <v>1641</v>
      </c>
    </row>
    <row r="76" spans="1:4" x14ac:dyDescent="0.2">
      <c r="A76" s="30" t="s">
        <v>173</v>
      </c>
      <c r="B76" s="2">
        <v>140</v>
      </c>
      <c r="C76" s="6">
        <v>-5952856</v>
      </c>
      <c r="D76" s="6">
        <v>3563335</v>
      </c>
    </row>
    <row r="77" spans="1:4" ht="24" x14ac:dyDescent="0.2">
      <c r="A77" s="30" t="s">
        <v>174</v>
      </c>
      <c r="B77" s="2">
        <v>150</v>
      </c>
      <c r="C77" s="24">
        <v>6720985</v>
      </c>
      <c r="D77" s="6">
        <v>8550729</v>
      </c>
    </row>
    <row r="78" spans="1:4" ht="24" x14ac:dyDescent="0.2">
      <c r="A78" s="30" t="s">
        <v>175</v>
      </c>
      <c r="B78" s="2">
        <v>160</v>
      </c>
      <c r="C78" s="6">
        <v>768129</v>
      </c>
      <c r="D78" s="6">
        <v>12114064</v>
      </c>
    </row>
    <row r="79" spans="1:4" x14ac:dyDescent="0.2">
      <c r="A79" s="32"/>
      <c r="B79" s="25"/>
      <c r="C79" s="25"/>
      <c r="D79" s="25"/>
    </row>
  </sheetData>
  <mergeCells count="4">
    <mergeCell ref="A3:D3"/>
    <mergeCell ref="A5:D5"/>
    <mergeCell ref="A4:D4"/>
    <mergeCell ref="A2:D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Zeros="0" tabSelected="1" topLeftCell="A7" zoomScale="84" zoomScaleNormal="84" workbookViewId="0">
      <selection activeCell="K7" sqref="K7"/>
    </sheetView>
  </sheetViews>
  <sheetFormatPr defaultRowHeight="12.75" x14ac:dyDescent="0.2"/>
  <cols>
    <col min="1" max="1" width="45.42578125" customWidth="1"/>
    <col min="2" max="2" width="13" customWidth="1"/>
    <col min="3" max="3" width="16.140625" customWidth="1"/>
    <col min="4" max="4" width="14.28515625" customWidth="1"/>
    <col min="5" max="5" width="16.42578125" customWidth="1"/>
    <col min="6" max="6" width="17" customWidth="1"/>
    <col min="7" max="7" width="13" customWidth="1"/>
    <col min="8" max="8" width="15.42578125" customWidth="1"/>
    <col min="9" max="9" width="17.85546875" customWidth="1"/>
    <col min="10" max="10" width="15.140625" customWidth="1"/>
  </cols>
  <sheetData>
    <row r="1" spans="1:10" x14ac:dyDescent="0.2">
      <c r="A1" s="101" t="str">
        <f>[1]фо3!A1</f>
        <v>АО "Логиком"</v>
      </c>
      <c r="B1" s="101"/>
      <c r="C1" s="101"/>
      <c r="D1" s="101"/>
      <c r="E1" s="101"/>
      <c r="F1" s="101"/>
      <c r="G1" s="101"/>
      <c r="H1" s="101"/>
      <c r="I1" s="95"/>
    </row>
    <row r="2" spans="1:10" x14ac:dyDescent="0.2">
      <c r="A2" s="114" t="s">
        <v>194</v>
      </c>
      <c r="B2" s="114"/>
      <c r="C2" s="114"/>
      <c r="D2" s="114"/>
      <c r="E2" s="114"/>
      <c r="F2" s="114"/>
      <c r="G2" s="114"/>
      <c r="H2" s="114"/>
      <c r="I2" s="114"/>
    </row>
    <row r="3" spans="1:10" x14ac:dyDescent="0.2">
      <c r="A3" s="114" t="str">
        <f>[1]фо3!A4</f>
        <v>консолидированный</v>
      </c>
      <c r="B3" s="114"/>
      <c r="C3" s="114"/>
      <c r="D3" s="114"/>
      <c r="E3" s="114"/>
      <c r="F3" s="114"/>
      <c r="G3" s="114"/>
      <c r="H3" s="114"/>
      <c r="I3" s="98"/>
    </row>
    <row r="4" spans="1:10" x14ac:dyDescent="0.2">
      <c r="A4" s="115" t="str">
        <f>[1]фо2!A5</f>
        <v>за период закончившийся 30  июня  2021 года</v>
      </c>
      <c r="B4" s="115"/>
      <c r="C4" s="115"/>
      <c r="D4" s="115"/>
      <c r="E4" s="115"/>
      <c r="F4" s="115"/>
      <c r="G4" s="115"/>
      <c r="H4" s="115"/>
      <c r="I4" s="115"/>
    </row>
    <row r="5" spans="1:10" x14ac:dyDescent="0.2">
      <c r="A5" s="95"/>
      <c r="B5" s="95"/>
      <c r="C5" s="95"/>
      <c r="D5" s="95"/>
      <c r="E5" s="95"/>
      <c r="F5" s="95"/>
      <c r="G5" s="95"/>
      <c r="H5" s="95"/>
      <c r="I5" s="95"/>
    </row>
    <row r="6" spans="1:10" ht="27" customHeight="1" x14ac:dyDescent="0.2">
      <c r="A6" s="111"/>
      <c r="B6" s="112" t="s">
        <v>131</v>
      </c>
      <c r="C6" s="113" t="s">
        <v>66</v>
      </c>
      <c r="D6" s="113"/>
      <c r="E6" s="113"/>
      <c r="F6" s="113"/>
      <c r="G6" s="112" t="s">
        <v>132</v>
      </c>
      <c r="H6" s="112" t="s">
        <v>67</v>
      </c>
    </row>
    <row r="7" spans="1:10" ht="30" customHeight="1" x14ac:dyDescent="0.2">
      <c r="A7" s="111"/>
      <c r="B7" s="112"/>
      <c r="C7" s="34" t="s">
        <v>133</v>
      </c>
      <c r="D7" s="34" t="s">
        <v>134</v>
      </c>
      <c r="E7" s="34" t="s">
        <v>68</v>
      </c>
      <c r="F7" s="34" t="s">
        <v>135</v>
      </c>
      <c r="G7" s="112"/>
      <c r="H7" s="112"/>
    </row>
    <row r="8" spans="1:10" ht="18.75" customHeight="1" x14ac:dyDescent="0.25">
      <c r="A8" s="35" t="s">
        <v>136</v>
      </c>
      <c r="B8" s="36" t="s">
        <v>102</v>
      </c>
      <c r="C8" s="37">
        <v>1385514</v>
      </c>
      <c r="D8" s="37">
        <v>1247462</v>
      </c>
      <c r="E8" s="37">
        <v>3824970</v>
      </c>
      <c r="F8" s="37">
        <v>6457946</v>
      </c>
      <c r="G8" s="37">
        <v>0</v>
      </c>
      <c r="H8" s="37">
        <v>6457946</v>
      </c>
    </row>
    <row r="9" spans="1:10" ht="21" customHeight="1" x14ac:dyDescent="0.25">
      <c r="A9" s="35" t="s">
        <v>137</v>
      </c>
      <c r="B9" s="36" t="s">
        <v>138</v>
      </c>
      <c r="C9" s="37"/>
      <c r="D9" s="37"/>
      <c r="E9" s="37"/>
      <c r="F9" s="37">
        <v>0</v>
      </c>
      <c r="G9" s="37"/>
      <c r="H9" s="37"/>
    </row>
    <row r="10" spans="1:10" ht="38.25" customHeight="1" x14ac:dyDescent="0.25">
      <c r="A10" s="35" t="s">
        <v>139</v>
      </c>
      <c r="B10" s="36" t="s">
        <v>140</v>
      </c>
      <c r="C10" s="37">
        <v>1385514</v>
      </c>
      <c r="D10" s="37">
        <v>1247462</v>
      </c>
      <c r="E10" s="37">
        <v>3824970</v>
      </c>
      <c r="F10" s="37">
        <v>6457946</v>
      </c>
      <c r="G10" s="37"/>
      <c r="H10" s="37">
        <v>6457946</v>
      </c>
    </row>
    <row r="11" spans="1:10" ht="22.5" customHeight="1" x14ac:dyDescent="0.25">
      <c r="A11" s="35" t="s">
        <v>141</v>
      </c>
      <c r="B11" s="36" t="s">
        <v>142</v>
      </c>
      <c r="C11" s="37">
        <v>0</v>
      </c>
      <c r="D11" s="37">
        <v>-10805</v>
      </c>
      <c r="E11" s="37">
        <v>10805</v>
      </c>
      <c r="F11" s="37">
        <v>0</v>
      </c>
      <c r="G11" s="37"/>
      <c r="H11" s="37">
        <v>0</v>
      </c>
    </row>
    <row r="12" spans="1:10" ht="27.75" customHeight="1" x14ac:dyDescent="0.25">
      <c r="A12" s="35" t="s">
        <v>53</v>
      </c>
      <c r="B12" s="36" t="s">
        <v>143</v>
      </c>
      <c r="C12" s="37">
        <v>0</v>
      </c>
      <c r="D12" s="37">
        <v>0</v>
      </c>
      <c r="E12" s="37">
        <v>0</v>
      </c>
      <c r="F12" s="37">
        <v>0</v>
      </c>
      <c r="G12" s="37"/>
      <c r="H12" s="37">
        <v>0</v>
      </c>
    </row>
    <row r="13" spans="1:10" ht="35.25" customHeight="1" x14ac:dyDescent="0.25">
      <c r="A13" s="35" t="s">
        <v>144</v>
      </c>
      <c r="B13" s="36" t="s">
        <v>145</v>
      </c>
      <c r="C13" s="37">
        <v>0</v>
      </c>
      <c r="D13" s="37">
        <v>0</v>
      </c>
      <c r="E13" s="37">
        <v>0</v>
      </c>
      <c r="F13" s="37">
        <v>0</v>
      </c>
      <c r="G13" s="37"/>
      <c r="H13" s="37">
        <v>0</v>
      </c>
    </row>
    <row r="14" spans="1:10" ht="56.25" customHeight="1" x14ac:dyDescent="0.25">
      <c r="A14" s="35" t="s">
        <v>146</v>
      </c>
      <c r="B14" s="36" t="s">
        <v>147</v>
      </c>
      <c r="C14" s="37">
        <v>0</v>
      </c>
      <c r="D14" s="37">
        <v>-10805</v>
      </c>
      <c r="E14" s="37">
        <f>-'ФО 1'!G56</f>
        <v>0</v>
      </c>
      <c r="F14" s="37">
        <v>0</v>
      </c>
      <c r="G14" s="37"/>
      <c r="H14" s="37">
        <v>0</v>
      </c>
      <c r="I14" s="1"/>
    </row>
    <row r="15" spans="1:10" ht="23.25" customHeight="1" x14ac:dyDescent="0.25">
      <c r="A15" s="35" t="s">
        <v>148</v>
      </c>
      <c r="B15" s="36" t="s">
        <v>149</v>
      </c>
      <c r="C15" s="37">
        <v>0</v>
      </c>
      <c r="D15" s="37"/>
      <c r="E15" s="37">
        <v>137692</v>
      </c>
      <c r="F15" s="37">
        <v>137692</v>
      </c>
      <c r="G15" s="37"/>
      <c r="H15" s="37">
        <v>137692</v>
      </c>
      <c r="I15" s="1">
        <f>E15-фо2!C36</f>
        <v>0</v>
      </c>
      <c r="J15" s="1">
        <f>E15-фо2!C21</f>
        <v>0</v>
      </c>
    </row>
    <row r="16" spans="1:10" ht="32.25" customHeight="1" x14ac:dyDescent="0.25">
      <c r="A16" s="35" t="s">
        <v>150</v>
      </c>
      <c r="B16" s="36"/>
      <c r="C16" s="37"/>
      <c r="D16" s="37"/>
      <c r="E16" s="37"/>
      <c r="F16" s="37">
        <v>0</v>
      </c>
      <c r="G16" s="37"/>
      <c r="H16" s="37">
        <v>0</v>
      </c>
    </row>
    <row r="17" spans="1:10" ht="32.25" customHeight="1" x14ac:dyDescent="0.25">
      <c r="A17" s="35" t="s">
        <v>151</v>
      </c>
      <c r="B17" s="36" t="s">
        <v>152</v>
      </c>
      <c r="C17" s="37"/>
      <c r="D17" s="37">
        <v>-10805</v>
      </c>
      <c r="E17" s="37">
        <v>148497</v>
      </c>
      <c r="F17" s="37">
        <v>137692</v>
      </c>
      <c r="G17" s="37">
        <v>0</v>
      </c>
      <c r="H17" s="37">
        <v>137692</v>
      </c>
      <c r="J17" s="1"/>
    </row>
    <row r="18" spans="1:10" ht="36" customHeight="1" x14ac:dyDescent="0.25">
      <c r="A18" s="35" t="s">
        <v>153</v>
      </c>
      <c r="B18" s="36" t="s">
        <v>154</v>
      </c>
      <c r="C18" s="37">
        <v>0</v>
      </c>
      <c r="D18" s="37">
        <v>0</v>
      </c>
      <c r="E18" s="37"/>
      <c r="F18" s="37">
        <v>0</v>
      </c>
      <c r="G18" s="37"/>
      <c r="H18" s="37">
        <v>0</v>
      </c>
    </row>
    <row r="19" spans="1:10" ht="22.5" customHeight="1" x14ac:dyDescent="0.25">
      <c r="A19" s="35" t="s">
        <v>155</v>
      </c>
      <c r="B19" s="36" t="s">
        <v>156</v>
      </c>
      <c r="C19" s="37"/>
      <c r="D19" s="37">
        <v>0</v>
      </c>
      <c r="E19" s="37">
        <v>0</v>
      </c>
      <c r="F19" s="37">
        <v>0</v>
      </c>
      <c r="G19" s="37"/>
      <c r="H19" s="37">
        <v>0</v>
      </c>
    </row>
    <row r="20" spans="1:10" ht="34.5" customHeight="1" x14ac:dyDescent="0.25">
      <c r="A20" s="35" t="s">
        <v>54</v>
      </c>
      <c r="B20" s="36" t="s">
        <v>157</v>
      </c>
      <c r="C20" s="37">
        <v>0</v>
      </c>
      <c r="D20" s="37">
        <v>0</v>
      </c>
      <c r="E20" s="37">
        <v>0</v>
      </c>
      <c r="F20" s="37">
        <v>0</v>
      </c>
      <c r="G20" s="37"/>
      <c r="H20" s="37">
        <v>0</v>
      </c>
    </row>
    <row r="21" spans="1:10" ht="36.75" customHeight="1" x14ac:dyDescent="0.25">
      <c r="A21" s="35" t="s">
        <v>158</v>
      </c>
      <c r="B21" s="36" t="s">
        <v>159</v>
      </c>
      <c r="C21" s="37">
        <v>1385514</v>
      </c>
      <c r="D21" s="37">
        <v>1236657</v>
      </c>
      <c r="E21" s="37">
        <v>3973467</v>
      </c>
      <c r="F21" s="37">
        <v>6595638</v>
      </c>
      <c r="G21" s="37">
        <v>0</v>
      </c>
      <c r="H21" s="37">
        <v>6595638</v>
      </c>
    </row>
    <row r="22" spans="1:10" ht="15.75" x14ac:dyDescent="0.25">
      <c r="A22" s="27"/>
      <c r="B22" s="27"/>
      <c r="C22" s="28"/>
      <c r="D22" s="28"/>
      <c r="E22" s="28"/>
      <c r="F22" s="28"/>
      <c r="G22" s="28"/>
      <c r="H22" s="28"/>
    </row>
  </sheetData>
  <mergeCells count="9">
    <mergeCell ref="A1:H1"/>
    <mergeCell ref="A6:A7"/>
    <mergeCell ref="B6:B7"/>
    <mergeCell ref="C6:F6"/>
    <mergeCell ref="G6:G7"/>
    <mergeCell ref="H6:H7"/>
    <mergeCell ref="A2:I2"/>
    <mergeCell ref="A3:H3"/>
    <mergeCell ref="A4:I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57"/>
  <sheetViews>
    <sheetView showZeros="0" zoomScaleNormal="100" workbookViewId="0">
      <selection activeCell="I27" sqref="I27"/>
    </sheetView>
  </sheetViews>
  <sheetFormatPr defaultRowHeight="15" outlineLevelCol="1" x14ac:dyDescent="0.25"/>
  <cols>
    <col min="1" max="1" width="49.28515625" style="40" customWidth="1"/>
    <col min="2" max="2" width="9.140625" style="40"/>
    <col min="3" max="5" width="13.5703125" style="40" customWidth="1"/>
    <col min="6" max="6" width="13" style="40" customWidth="1"/>
    <col min="7" max="7" width="9.28515625" style="41" customWidth="1"/>
    <col min="8" max="8" width="18.140625" style="41" customWidth="1"/>
    <col min="9" max="9" width="12.7109375" style="41" customWidth="1"/>
    <col min="10" max="10" width="9.140625" style="42"/>
    <col min="11" max="11" width="33" style="42" hidden="1" customWidth="1" outlineLevel="1"/>
    <col min="12" max="12" width="11.28515625" style="42" hidden="1" customWidth="1" outlineLevel="1"/>
    <col min="13" max="13" width="13.7109375" style="42" hidden="1" customWidth="1" outlineLevel="1"/>
    <col min="14" max="14" width="13.5703125" style="42" hidden="1" customWidth="1" outlineLevel="1"/>
    <col min="15" max="15" width="9.140625" style="42" collapsed="1"/>
    <col min="16" max="16384" width="9.140625" style="42"/>
  </cols>
  <sheetData>
    <row r="1" spans="1:14" ht="15.75" x14ac:dyDescent="0.25">
      <c r="A1" s="38" t="s">
        <v>176</v>
      </c>
      <c r="B1" s="38"/>
      <c r="C1" s="39"/>
      <c r="D1" s="39"/>
      <c r="E1" s="39"/>
    </row>
    <row r="2" spans="1:14" ht="15.75" x14ac:dyDescent="0.25">
      <c r="A2" s="43"/>
      <c r="B2" s="44"/>
      <c r="C2" s="45"/>
      <c r="D2" s="45"/>
      <c r="E2" s="45"/>
    </row>
    <row r="3" spans="1:14" ht="15.75" x14ac:dyDescent="0.25">
      <c r="A3" s="119" t="s">
        <v>177</v>
      </c>
      <c r="B3" s="119"/>
      <c r="C3" s="119"/>
      <c r="D3" s="119"/>
      <c r="E3" s="119"/>
      <c r="F3" s="119"/>
    </row>
    <row r="4" spans="1:14" ht="15.75" x14ac:dyDescent="0.25">
      <c r="A4" s="119" t="s">
        <v>178</v>
      </c>
      <c r="B4" s="119"/>
      <c r="C4" s="119"/>
      <c r="D4" s="119"/>
      <c r="E4" s="119"/>
      <c r="F4" s="119"/>
    </row>
    <row r="5" spans="1:14" ht="15.75" x14ac:dyDescent="0.25">
      <c r="A5" s="119" t="s">
        <v>179</v>
      </c>
      <c r="B5" s="119"/>
      <c r="C5" s="119"/>
      <c r="D5" s="119"/>
      <c r="E5" s="119"/>
      <c r="F5" s="119"/>
    </row>
    <row r="6" spans="1:14" x14ac:dyDescent="0.25">
      <c r="H6" s="41" t="s">
        <v>180</v>
      </c>
    </row>
    <row r="7" spans="1:14" ht="31.5" customHeight="1" x14ac:dyDescent="0.25">
      <c r="A7" s="46" t="s">
        <v>47</v>
      </c>
      <c r="B7" s="46"/>
      <c r="C7" s="47">
        <f>[2]фо1!C5</f>
        <v>43555</v>
      </c>
      <c r="D7" s="48" t="s">
        <v>181</v>
      </c>
      <c r="E7" s="49">
        <f>C7</f>
        <v>43555</v>
      </c>
      <c r="F7" s="49">
        <v>43190</v>
      </c>
      <c r="G7" s="50"/>
      <c r="K7" s="51" t="s">
        <v>47</v>
      </c>
      <c r="L7" s="51"/>
      <c r="M7" s="52">
        <v>43281</v>
      </c>
      <c r="N7" s="52">
        <v>43008</v>
      </c>
    </row>
    <row r="8" spans="1:14" x14ac:dyDescent="0.25">
      <c r="A8" s="53" t="s">
        <v>23</v>
      </c>
      <c r="B8" s="54">
        <v>27</v>
      </c>
      <c r="C8" s="55">
        <f>('[2]5610 свод'!C6-'[2]5610 свод'!B7)/1000</f>
        <v>5582739</v>
      </c>
      <c r="D8" s="56"/>
      <c r="E8" s="57">
        <f>C8+D8</f>
        <v>5582739</v>
      </c>
      <c r="F8" s="57">
        <v>3950558</v>
      </c>
      <c r="G8" s="50"/>
      <c r="H8" s="58">
        <v>0</v>
      </c>
      <c r="K8" s="53" t="s">
        <v>23</v>
      </c>
      <c r="L8" s="54">
        <v>27</v>
      </c>
      <c r="M8" s="59">
        <f>E8</f>
        <v>5582739</v>
      </c>
      <c r="N8" s="59">
        <v>10811350</v>
      </c>
    </row>
    <row r="9" spans="1:14" ht="25.5" x14ac:dyDescent="0.25">
      <c r="A9" s="53" t="s">
        <v>24</v>
      </c>
      <c r="B9" s="54">
        <v>28</v>
      </c>
      <c r="C9" s="55">
        <f>'[2]5610 свод'!B30/1000</f>
        <v>4748930</v>
      </c>
      <c r="D9" s="56"/>
      <c r="E9" s="57">
        <f>C9+D9</f>
        <v>4748930</v>
      </c>
      <c r="F9" s="57">
        <v>3426438</v>
      </c>
      <c r="G9" s="50"/>
      <c r="H9" s="40"/>
      <c r="K9" s="53" t="s">
        <v>24</v>
      </c>
      <c r="L9" s="54">
        <v>28</v>
      </c>
      <c r="M9" s="59">
        <f t="shared" ref="M9:M46" si="0">E9</f>
        <v>4748930</v>
      </c>
      <c r="N9" s="59">
        <v>7596297</v>
      </c>
    </row>
    <row r="10" spans="1:14" ht="18.75" customHeight="1" x14ac:dyDescent="0.25">
      <c r="A10" s="60" t="s">
        <v>115</v>
      </c>
      <c r="B10" s="51"/>
      <c r="C10" s="61">
        <f>C8-C9</f>
        <v>833809</v>
      </c>
      <c r="D10" s="62">
        <f>D8-D9</f>
        <v>0</v>
      </c>
      <c r="E10" s="63">
        <f>E8-E9</f>
        <v>833809</v>
      </c>
      <c r="F10" s="63">
        <v>524120</v>
      </c>
      <c r="G10" s="50"/>
      <c r="H10" s="64"/>
      <c r="K10" s="60" t="s">
        <v>115</v>
      </c>
      <c r="L10" s="51"/>
      <c r="M10" s="59">
        <f t="shared" si="0"/>
        <v>833809</v>
      </c>
      <c r="N10" s="65">
        <v>3215053</v>
      </c>
    </row>
    <row r="11" spans="1:14" x14ac:dyDescent="0.25">
      <c r="A11" s="53" t="s">
        <v>25</v>
      </c>
      <c r="B11" s="54">
        <v>29</v>
      </c>
      <c r="C11" s="55">
        <f>'[2]5610 свод'!B32/1000</f>
        <v>78609</v>
      </c>
      <c r="D11" s="56"/>
      <c r="E11" s="57">
        <f t="shared" ref="E11:E20" si="1">C11+D11</f>
        <v>78609</v>
      </c>
      <c r="F11" s="57">
        <v>100875</v>
      </c>
      <c r="G11" s="50"/>
      <c r="H11" s="58"/>
      <c r="K11" s="53" t="s">
        <v>25</v>
      </c>
      <c r="L11" s="54">
        <v>29</v>
      </c>
      <c r="M11" s="59">
        <f t="shared" si="0"/>
        <v>78609</v>
      </c>
      <c r="N11" s="59">
        <v>343756</v>
      </c>
    </row>
    <row r="12" spans="1:14" x14ac:dyDescent="0.25">
      <c r="A12" s="53" t="s">
        <v>51</v>
      </c>
      <c r="B12" s="54">
        <v>30</v>
      </c>
      <c r="C12" s="55">
        <f>'[2]5610 свод'!B35/1000+'[2]5610 свод'!B47/1000</f>
        <v>230011</v>
      </c>
      <c r="D12" s="56"/>
      <c r="E12" s="57">
        <f t="shared" si="1"/>
        <v>230011</v>
      </c>
      <c r="F12" s="57">
        <v>283206</v>
      </c>
      <c r="G12" s="50"/>
      <c r="H12" s="58"/>
      <c r="K12" s="53" t="s">
        <v>51</v>
      </c>
      <c r="L12" s="54">
        <v>30</v>
      </c>
      <c r="M12" s="59">
        <f t="shared" si="0"/>
        <v>230011</v>
      </c>
      <c r="N12" s="59">
        <v>959982</v>
      </c>
    </row>
    <row r="13" spans="1:14" x14ac:dyDescent="0.25">
      <c r="A13" s="53" t="s">
        <v>116</v>
      </c>
      <c r="B13" s="54">
        <v>32</v>
      </c>
      <c r="C13" s="55">
        <f>('[2]5610 свод'!C16-'[2]5610 свод'!B44-'[2]5610 свод'!B46-'[2]5610 свод'!B50)/1000-C18+H13</f>
        <v>85</v>
      </c>
      <c r="D13" s="56">
        <v>10000</v>
      </c>
      <c r="E13" s="57">
        <f t="shared" si="1"/>
        <v>10085</v>
      </c>
      <c r="F13" s="57">
        <v>459406</v>
      </c>
      <c r="G13" s="50"/>
      <c r="H13" s="58">
        <v>1</v>
      </c>
      <c r="K13" s="53" t="s">
        <v>116</v>
      </c>
      <c r="L13" s="54">
        <v>32</v>
      </c>
      <c r="M13" s="59">
        <f t="shared" si="0"/>
        <v>10085</v>
      </c>
      <c r="N13" s="59">
        <v>-757381</v>
      </c>
    </row>
    <row r="14" spans="1:14" ht="27" x14ac:dyDescent="0.25">
      <c r="A14" s="60" t="s">
        <v>117</v>
      </c>
      <c r="B14" s="51"/>
      <c r="C14" s="61">
        <f>C10-C11-C12+C13</f>
        <v>525274</v>
      </c>
      <c r="D14" s="62">
        <f>D10-D11-D12+D13</f>
        <v>10000</v>
      </c>
      <c r="E14" s="63">
        <f>E10-E11-E12+E13</f>
        <v>535274</v>
      </c>
      <c r="F14" s="63">
        <v>599445</v>
      </c>
      <c r="G14" s="50"/>
      <c r="H14" s="61">
        <v>0</v>
      </c>
      <c r="K14" s="60" t="s">
        <v>117</v>
      </c>
      <c r="L14" s="51"/>
      <c r="M14" s="59">
        <f t="shared" si="0"/>
        <v>535274</v>
      </c>
      <c r="N14" s="65">
        <v>1153934</v>
      </c>
    </row>
    <row r="15" spans="1:14" x14ac:dyDescent="0.25">
      <c r="A15" s="53" t="s">
        <v>182</v>
      </c>
      <c r="B15" s="54"/>
      <c r="C15" s="55">
        <f>'[2]5610 свод'!C9/1000</f>
        <v>4270</v>
      </c>
      <c r="D15" s="56"/>
      <c r="E15" s="57">
        <f t="shared" si="1"/>
        <v>4270</v>
      </c>
      <c r="F15" s="57">
        <v>3268</v>
      </c>
      <c r="G15" s="50"/>
      <c r="H15" s="66"/>
      <c r="K15" s="53" t="s">
        <v>26</v>
      </c>
      <c r="L15" s="54"/>
      <c r="M15" s="59">
        <f t="shared" si="0"/>
        <v>4270</v>
      </c>
      <c r="N15" s="67">
        <v>63734</v>
      </c>
    </row>
    <row r="16" spans="1:14" x14ac:dyDescent="0.25">
      <c r="A16" s="53" t="s">
        <v>27</v>
      </c>
      <c r="B16" s="54">
        <v>33</v>
      </c>
      <c r="C16" s="55">
        <f>'[2]5610 свод'!B38/1000</f>
        <v>573794</v>
      </c>
      <c r="D16" s="56">
        <f>-145000</f>
        <v>-145000</v>
      </c>
      <c r="E16" s="57">
        <f t="shared" si="1"/>
        <v>428794</v>
      </c>
      <c r="F16" s="57">
        <v>504936</v>
      </c>
      <c r="G16" s="50"/>
      <c r="H16" s="40"/>
      <c r="K16" s="53" t="s">
        <v>27</v>
      </c>
      <c r="L16" s="54">
        <v>33</v>
      </c>
      <c r="M16" s="59">
        <f t="shared" si="0"/>
        <v>428794</v>
      </c>
      <c r="N16" s="59">
        <v>1143030</v>
      </c>
    </row>
    <row r="17" spans="1:14" ht="48" x14ac:dyDescent="0.25">
      <c r="A17" s="68" t="s">
        <v>28</v>
      </c>
      <c r="B17" s="54"/>
      <c r="C17" s="54"/>
      <c r="D17" s="69"/>
      <c r="E17" s="57">
        <f t="shared" si="1"/>
        <v>0</v>
      </c>
      <c r="F17" s="70"/>
      <c r="G17" s="50"/>
      <c r="H17" s="58"/>
      <c r="K17" s="68" t="s">
        <v>28</v>
      </c>
      <c r="L17" s="54"/>
      <c r="M17" s="59">
        <f t="shared" si="0"/>
        <v>0</v>
      </c>
      <c r="N17" s="67"/>
    </row>
    <row r="18" spans="1:14" x14ac:dyDescent="0.25">
      <c r="A18" s="53" t="s">
        <v>116</v>
      </c>
      <c r="B18" s="54"/>
      <c r="C18" s="71">
        <f>'[2]расшиф ФО 2'!H36</f>
        <v>-17388</v>
      </c>
      <c r="D18" s="72">
        <f>-C18</f>
        <v>17388</v>
      </c>
      <c r="E18" s="73">
        <f>C18+D18</f>
        <v>0</v>
      </c>
      <c r="F18" s="70"/>
      <c r="G18" s="50"/>
      <c r="H18" s="40"/>
      <c r="K18" s="53" t="s">
        <v>116</v>
      </c>
      <c r="L18" s="54">
        <v>32</v>
      </c>
      <c r="M18" s="74">
        <f t="shared" si="0"/>
        <v>0</v>
      </c>
      <c r="N18" s="67"/>
    </row>
    <row r="19" spans="1:14" ht="27" x14ac:dyDescent="0.25">
      <c r="A19" s="60" t="s">
        <v>118</v>
      </c>
      <c r="B19" s="51"/>
      <c r="C19" s="61">
        <f>C14-C16+C15+C18</f>
        <v>-61638</v>
      </c>
      <c r="D19" s="62">
        <f>D14-D16+D15+D18</f>
        <v>172388</v>
      </c>
      <c r="E19" s="63">
        <f>E14-E16+E15+E18</f>
        <v>110750</v>
      </c>
      <c r="F19" s="63">
        <v>97777</v>
      </c>
      <c r="G19" s="50"/>
      <c r="H19" s="61"/>
      <c r="K19" s="60" t="s">
        <v>118</v>
      </c>
      <c r="L19" s="51"/>
      <c r="M19" s="59">
        <f t="shared" si="0"/>
        <v>110750</v>
      </c>
      <c r="N19" s="65">
        <v>74638</v>
      </c>
    </row>
    <row r="20" spans="1:14" x14ac:dyDescent="0.25">
      <c r="A20" s="53" t="s">
        <v>29</v>
      </c>
      <c r="B20" s="54">
        <v>34</v>
      </c>
      <c r="C20" s="55">
        <f>'[2]расшиф ФО 2'!C49</f>
        <v>30996</v>
      </c>
      <c r="D20" s="56"/>
      <c r="E20" s="57">
        <f t="shared" si="1"/>
        <v>30996</v>
      </c>
      <c r="F20" s="57">
        <v>20511</v>
      </c>
      <c r="G20" s="50"/>
      <c r="H20" s="58"/>
      <c r="K20" s="53" t="s">
        <v>29</v>
      </c>
      <c r="L20" s="54">
        <v>34</v>
      </c>
      <c r="M20" s="59">
        <f t="shared" si="0"/>
        <v>30996</v>
      </c>
      <c r="N20" s="59">
        <v>47724</v>
      </c>
    </row>
    <row r="21" spans="1:14" ht="40.5" x14ac:dyDescent="0.25">
      <c r="A21" s="60" t="s">
        <v>119</v>
      </c>
      <c r="B21" s="60"/>
      <c r="C21" s="61">
        <f>C19-C20</f>
        <v>-92634</v>
      </c>
      <c r="D21" s="62">
        <f>D19-D20</f>
        <v>172388</v>
      </c>
      <c r="E21" s="63">
        <f>E19-E20</f>
        <v>79754</v>
      </c>
      <c r="F21" s="63">
        <v>77266</v>
      </c>
      <c r="G21" s="50"/>
      <c r="H21" s="61">
        <f>1078078-1078078</f>
        <v>0</v>
      </c>
      <c r="K21" s="60" t="s">
        <v>119</v>
      </c>
      <c r="L21" s="60"/>
      <c r="M21" s="59">
        <f t="shared" si="0"/>
        <v>79754</v>
      </c>
      <c r="N21" s="65">
        <v>26914</v>
      </c>
    </row>
    <row r="22" spans="1:14" ht="38.25" x14ac:dyDescent="0.25">
      <c r="A22" s="53" t="s">
        <v>30</v>
      </c>
      <c r="B22" s="54"/>
      <c r="C22" s="54"/>
      <c r="D22" s="69"/>
      <c r="E22" s="75"/>
      <c r="F22" s="70"/>
      <c r="G22" s="50"/>
      <c r="H22" s="58">
        <v>0</v>
      </c>
      <c r="K22" s="53" t="s">
        <v>30</v>
      </c>
      <c r="L22" s="54"/>
      <c r="M22" s="59">
        <f t="shared" si="0"/>
        <v>0</v>
      </c>
      <c r="N22" s="67"/>
    </row>
    <row r="23" spans="1:14" x14ac:dyDescent="0.25">
      <c r="A23" s="53" t="s">
        <v>120</v>
      </c>
      <c r="B23" s="54"/>
      <c r="C23" s="76">
        <f>C21</f>
        <v>-92634</v>
      </c>
      <c r="D23" s="62">
        <f>D21</f>
        <v>172388</v>
      </c>
      <c r="E23" s="63">
        <f>E21</f>
        <v>79754</v>
      </c>
      <c r="F23" s="63">
        <f>F21</f>
        <v>77266</v>
      </c>
      <c r="G23" s="50"/>
      <c r="H23" s="61"/>
      <c r="K23" s="53" t="s">
        <v>120</v>
      </c>
      <c r="L23" s="54"/>
      <c r="M23" s="59">
        <f t="shared" si="0"/>
        <v>79754</v>
      </c>
      <c r="N23" s="65">
        <v>26914</v>
      </c>
    </row>
    <row r="24" spans="1:14" ht="25.5" x14ac:dyDescent="0.25">
      <c r="A24" s="53" t="s">
        <v>31</v>
      </c>
      <c r="B24" s="54"/>
      <c r="C24" s="54"/>
      <c r="D24" s="54"/>
      <c r="E24" s="54"/>
      <c r="F24" s="77"/>
      <c r="G24" s="50"/>
      <c r="H24" s="58"/>
      <c r="K24" s="53" t="s">
        <v>31</v>
      </c>
      <c r="L24" s="54"/>
      <c r="M24" s="59">
        <f t="shared" si="0"/>
        <v>0</v>
      </c>
      <c r="N24" s="67"/>
    </row>
    <row r="25" spans="1:14" ht="25.5" x14ac:dyDescent="0.25">
      <c r="A25" s="53" t="s">
        <v>32</v>
      </c>
      <c r="B25" s="54"/>
      <c r="C25" s="54"/>
      <c r="D25" s="54"/>
      <c r="E25" s="54"/>
      <c r="F25" s="77"/>
      <c r="G25" s="50"/>
      <c r="H25" s="66"/>
      <c r="K25" s="53" t="s">
        <v>32</v>
      </c>
      <c r="L25" s="54"/>
      <c r="M25" s="59">
        <f t="shared" si="0"/>
        <v>0</v>
      </c>
      <c r="N25" s="67"/>
    </row>
    <row r="26" spans="1:14" x14ac:dyDescent="0.25">
      <c r="A26" s="53" t="s">
        <v>121</v>
      </c>
      <c r="B26" s="54"/>
      <c r="C26" s="54"/>
      <c r="D26" s="54"/>
      <c r="E26" s="54"/>
      <c r="F26" s="77"/>
      <c r="G26" s="50"/>
      <c r="H26" s="58"/>
      <c r="K26" s="53" t="s">
        <v>121</v>
      </c>
      <c r="L26" s="54"/>
      <c r="M26" s="59">
        <f t="shared" si="0"/>
        <v>0</v>
      </c>
      <c r="N26" s="67"/>
    </row>
    <row r="27" spans="1:14" x14ac:dyDescent="0.25">
      <c r="A27" s="53" t="s">
        <v>122</v>
      </c>
      <c r="B27" s="54"/>
      <c r="C27" s="54"/>
      <c r="D27" s="54"/>
      <c r="E27" s="54"/>
      <c r="F27" s="77"/>
      <c r="G27" s="50"/>
      <c r="H27" s="58"/>
      <c r="K27" s="53" t="s">
        <v>122</v>
      </c>
      <c r="L27" s="54"/>
      <c r="M27" s="59">
        <f t="shared" si="0"/>
        <v>0</v>
      </c>
      <c r="N27" s="67"/>
    </row>
    <row r="28" spans="1:14" ht="25.5" x14ac:dyDescent="0.25">
      <c r="A28" s="53" t="s">
        <v>123</v>
      </c>
      <c r="B28" s="54"/>
      <c r="C28" s="54"/>
      <c r="D28" s="54"/>
      <c r="E28" s="54"/>
      <c r="F28" s="77"/>
      <c r="G28" s="50"/>
      <c r="H28" s="66"/>
      <c r="K28" s="53" t="s">
        <v>123</v>
      </c>
      <c r="L28" s="54"/>
      <c r="M28" s="59">
        <f t="shared" si="0"/>
        <v>0</v>
      </c>
      <c r="N28" s="67"/>
    </row>
    <row r="29" spans="1:14" ht="23.25" customHeight="1" x14ac:dyDescent="0.25">
      <c r="A29" s="116" t="s">
        <v>124</v>
      </c>
      <c r="B29" s="117"/>
      <c r="C29" s="117"/>
      <c r="D29" s="54"/>
      <c r="E29" s="54"/>
      <c r="F29" s="120"/>
      <c r="G29" s="50"/>
      <c r="H29" s="58"/>
      <c r="K29" s="116" t="s">
        <v>124</v>
      </c>
      <c r="L29" s="117"/>
      <c r="M29" s="59">
        <f t="shared" si="0"/>
        <v>0</v>
      </c>
      <c r="N29" s="118"/>
    </row>
    <row r="30" spans="1:14" ht="15.75" customHeight="1" x14ac:dyDescent="0.25">
      <c r="A30" s="116"/>
      <c r="B30" s="117"/>
      <c r="C30" s="117"/>
      <c r="D30" s="54"/>
      <c r="E30" s="54"/>
      <c r="F30" s="121"/>
      <c r="G30" s="50"/>
      <c r="H30" s="58"/>
      <c r="K30" s="116"/>
      <c r="L30" s="117"/>
      <c r="M30" s="59">
        <f t="shared" si="0"/>
        <v>0</v>
      </c>
      <c r="N30" s="118"/>
    </row>
    <row r="31" spans="1:14" ht="45" customHeight="1" x14ac:dyDescent="0.25">
      <c r="A31" s="53" t="s">
        <v>125</v>
      </c>
      <c r="B31" s="54"/>
      <c r="C31" s="54"/>
      <c r="D31" s="54"/>
      <c r="E31" s="54"/>
      <c r="F31" s="77"/>
      <c r="G31" s="50"/>
      <c r="H31" s="58"/>
      <c r="K31" s="53" t="s">
        <v>125</v>
      </c>
      <c r="L31" s="54"/>
      <c r="M31" s="59">
        <f t="shared" si="0"/>
        <v>0</v>
      </c>
      <c r="N31" s="67"/>
    </row>
    <row r="32" spans="1:14" ht="38.25" x14ac:dyDescent="0.25">
      <c r="A32" s="53" t="s">
        <v>126</v>
      </c>
      <c r="B32" s="54"/>
      <c r="C32" s="54"/>
      <c r="D32" s="54"/>
      <c r="E32" s="54"/>
      <c r="F32" s="77"/>
      <c r="G32" s="50"/>
      <c r="H32" s="58"/>
      <c r="K32" s="53" t="s">
        <v>126</v>
      </c>
      <c r="L32" s="54"/>
      <c r="M32" s="59">
        <f t="shared" si="0"/>
        <v>0</v>
      </c>
      <c r="N32" s="67"/>
    </row>
    <row r="33" spans="1:14" x14ac:dyDescent="0.25">
      <c r="A33" s="53" t="s">
        <v>53</v>
      </c>
      <c r="B33" s="54"/>
      <c r="C33" s="54"/>
      <c r="D33" s="54"/>
      <c r="E33" s="54"/>
      <c r="F33" s="77"/>
      <c r="G33" s="50"/>
      <c r="H33" s="58"/>
      <c r="K33" s="53" t="s">
        <v>53</v>
      </c>
      <c r="L33" s="54"/>
      <c r="M33" s="59">
        <f t="shared" si="0"/>
        <v>0</v>
      </c>
      <c r="N33" s="67"/>
    </row>
    <row r="34" spans="1:14" ht="25.5" x14ac:dyDescent="0.25">
      <c r="A34" s="53" t="s">
        <v>33</v>
      </c>
      <c r="B34" s="54"/>
      <c r="C34" s="54"/>
      <c r="D34" s="54"/>
      <c r="E34" s="54"/>
      <c r="F34" s="77"/>
      <c r="G34" s="50"/>
      <c r="H34" s="58"/>
      <c r="K34" s="53" t="s">
        <v>33</v>
      </c>
      <c r="L34" s="54"/>
      <c r="M34" s="59">
        <f t="shared" si="0"/>
        <v>0</v>
      </c>
      <c r="N34" s="67"/>
    </row>
    <row r="35" spans="1:14" ht="25.5" x14ac:dyDescent="0.25">
      <c r="A35" s="53" t="s">
        <v>34</v>
      </c>
      <c r="B35" s="54"/>
      <c r="C35" s="54"/>
      <c r="D35" s="54"/>
      <c r="E35" s="54"/>
      <c r="F35" s="77"/>
      <c r="G35" s="50"/>
      <c r="H35" s="58"/>
      <c r="K35" s="53" t="s">
        <v>34</v>
      </c>
      <c r="L35" s="54"/>
      <c r="M35" s="59">
        <f t="shared" si="0"/>
        <v>0</v>
      </c>
      <c r="N35" s="67"/>
    </row>
    <row r="36" spans="1:14" ht="25.5" x14ac:dyDescent="0.25">
      <c r="A36" s="53" t="s">
        <v>35</v>
      </c>
      <c r="B36" s="54"/>
      <c r="C36" s="54"/>
      <c r="D36" s="54"/>
      <c r="E36" s="54"/>
      <c r="F36" s="78"/>
      <c r="G36" s="50"/>
      <c r="H36" s="58"/>
      <c r="K36" s="53" t="s">
        <v>35</v>
      </c>
      <c r="L36" s="54"/>
      <c r="M36" s="59">
        <f t="shared" si="0"/>
        <v>0</v>
      </c>
      <c r="N36" s="67"/>
    </row>
    <row r="37" spans="1:14" ht="25.5" x14ac:dyDescent="0.25">
      <c r="A37" s="53" t="s">
        <v>36</v>
      </c>
      <c r="B37" s="54"/>
      <c r="C37" s="54"/>
      <c r="D37" s="54"/>
      <c r="E37" s="54"/>
      <c r="F37" s="77"/>
      <c r="G37" s="50"/>
      <c r="H37" s="58"/>
      <c r="K37" s="53" t="s">
        <v>36</v>
      </c>
      <c r="L37" s="54"/>
      <c r="M37" s="59">
        <f t="shared" si="0"/>
        <v>0</v>
      </c>
      <c r="N37" s="67"/>
    </row>
    <row r="38" spans="1:14" x14ac:dyDescent="0.25">
      <c r="A38" s="53" t="s">
        <v>127</v>
      </c>
      <c r="B38" s="54"/>
      <c r="C38" s="55">
        <f>C23</f>
        <v>-92634</v>
      </c>
      <c r="D38" s="55">
        <f>D23</f>
        <v>172388</v>
      </c>
      <c r="E38" s="55">
        <f>E23</f>
        <v>79754</v>
      </c>
      <c r="F38" s="55">
        <f>F23</f>
        <v>77266</v>
      </c>
      <c r="G38" s="50"/>
      <c r="H38" s="55">
        <f>H23</f>
        <v>0</v>
      </c>
      <c r="K38" s="53" t="s">
        <v>127</v>
      </c>
      <c r="L38" s="54"/>
      <c r="M38" s="59">
        <f t="shared" si="0"/>
        <v>79754</v>
      </c>
      <c r="N38" s="59">
        <v>26914</v>
      </c>
    </row>
    <row r="39" spans="1:14" ht="25.5" x14ac:dyDescent="0.25">
      <c r="A39" s="53" t="s">
        <v>37</v>
      </c>
      <c r="B39" s="54"/>
      <c r="C39" s="54"/>
      <c r="D39" s="54"/>
      <c r="E39" s="54"/>
      <c r="F39" s="77"/>
      <c r="G39" s="50"/>
      <c r="H39" s="58"/>
      <c r="K39" s="53" t="s">
        <v>37</v>
      </c>
      <c r="L39" s="54"/>
      <c r="M39" s="59">
        <f t="shared" si="0"/>
        <v>0</v>
      </c>
      <c r="N39" s="67"/>
    </row>
    <row r="40" spans="1:14" ht="25.5" x14ac:dyDescent="0.25">
      <c r="A40" s="53" t="s">
        <v>31</v>
      </c>
      <c r="B40" s="54"/>
      <c r="C40" s="54"/>
      <c r="D40" s="54"/>
      <c r="E40" s="54"/>
      <c r="F40" s="77"/>
      <c r="G40" s="50"/>
      <c r="H40" s="58"/>
      <c r="K40" s="53" t="s">
        <v>31</v>
      </c>
      <c r="L40" s="54"/>
      <c r="M40" s="59">
        <f t="shared" si="0"/>
        <v>0</v>
      </c>
      <c r="N40" s="67"/>
    </row>
    <row r="41" spans="1:14" ht="25.5" x14ac:dyDescent="0.25">
      <c r="A41" s="53" t="s">
        <v>38</v>
      </c>
      <c r="B41" s="54"/>
      <c r="C41" s="54"/>
      <c r="D41" s="54"/>
      <c r="E41" s="54"/>
      <c r="F41" s="77"/>
      <c r="G41" s="50"/>
      <c r="H41" s="66"/>
      <c r="K41" s="53" t="s">
        <v>38</v>
      </c>
      <c r="L41" s="54"/>
      <c r="M41" s="59">
        <f t="shared" si="0"/>
        <v>0</v>
      </c>
      <c r="N41" s="67"/>
    </row>
    <row r="42" spans="1:14" x14ac:dyDescent="0.25">
      <c r="A42" s="60" t="s">
        <v>39</v>
      </c>
      <c r="B42" s="51"/>
      <c r="C42" s="79">
        <f>C38/2099264*1000</f>
        <v>-44.13</v>
      </c>
      <c r="D42" s="79"/>
      <c r="E42" s="79">
        <f>E38/2099264*1000</f>
        <v>37.99</v>
      </c>
      <c r="F42" s="79">
        <f>F38/2099264*1000</f>
        <v>36.81</v>
      </c>
      <c r="G42" s="50"/>
      <c r="H42" s="58"/>
      <c r="K42" s="60" t="s">
        <v>39</v>
      </c>
      <c r="L42" s="51"/>
      <c r="M42" s="80">
        <f t="shared" si="0"/>
        <v>37.99</v>
      </c>
      <c r="N42" s="81">
        <v>12.82</v>
      </c>
    </row>
    <row r="43" spans="1:14" x14ac:dyDescent="0.25">
      <c r="A43" s="53" t="s">
        <v>46</v>
      </c>
      <c r="B43" s="54"/>
      <c r="C43" s="54"/>
      <c r="D43" s="54"/>
      <c r="E43" s="54"/>
      <c r="F43" s="77"/>
      <c r="G43" s="50"/>
      <c r="H43" s="58"/>
      <c r="K43" s="53" t="s">
        <v>46</v>
      </c>
      <c r="L43" s="54"/>
      <c r="M43" s="59">
        <f t="shared" si="0"/>
        <v>0</v>
      </c>
      <c r="N43" s="67"/>
    </row>
    <row r="44" spans="1:14" x14ac:dyDescent="0.25">
      <c r="A44" s="53" t="s">
        <v>40</v>
      </c>
      <c r="B44" s="54"/>
      <c r="C44" s="54"/>
      <c r="D44" s="54"/>
      <c r="E44" s="54"/>
      <c r="F44" s="77"/>
      <c r="G44" s="50"/>
      <c r="H44" s="58"/>
      <c r="K44" s="53" t="s">
        <v>40</v>
      </c>
      <c r="L44" s="54"/>
      <c r="M44" s="59">
        <f t="shared" si="0"/>
        <v>0</v>
      </c>
      <c r="N44" s="67"/>
    </row>
    <row r="45" spans="1:14" x14ac:dyDescent="0.25">
      <c r="A45" s="53" t="s">
        <v>41</v>
      </c>
      <c r="B45" s="54"/>
      <c r="C45" s="54"/>
      <c r="D45" s="54"/>
      <c r="E45" s="54"/>
      <c r="F45" s="77"/>
      <c r="G45" s="50"/>
      <c r="H45" s="66"/>
      <c r="K45" s="53" t="s">
        <v>41</v>
      </c>
      <c r="L45" s="54"/>
      <c r="M45" s="59">
        <f t="shared" si="0"/>
        <v>0</v>
      </c>
      <c r="N45" s="67"/>
    </row>
    <row r="46" spans="1:14" x14ac:dyDescent="0.25">
      <c r="A46" s="53" t="s">
        <v>42</v>
      </c>
      <c r="B46" s="54"/>
      <c r="C46" s="54"/>
      <c r="D46" s="54"/>
      <c r="E46" s="54"/>
      <c r="F46" s="77"/>
      <c r="G46" s="50"/>
      <c r="H46" s="58"/>
      <c r="K46" s="53" t="s">
        <v>42</v>
      </c>
      <c r="L46" s="54"/>
      <c r="M46" s="59">
        <f t="shared" si="0"/>
        <v>0</v>
      </c>
      <c r="N46" s="67"/>
    </row>
    <row r="47" spans="1:14" x14ac:dyDescent="0.25">
      <c r="H47" s="58"/>
    </row>
    <row r="48" spans="1:14" x14ac:dyDescent="0.25">
      <c r="A48" s="82" t="s">
        <v>183</v>
      </c>
      <c r="B48" s="82"/>
      <c r="C48" s="82" t="s">
        <v>184</v>
      </c>
      <c r="D48" s="82"/>
      <c r="E48" s="82"/>
      <c r="H48" s="58"/>
    </row>
    <row r="49" spans="1:8" hidden="1" x14ac:dyDescent="0.25">
      <c r="A49" s="82"/>
      <c r="B49" s="82"/>
      <c r="C49" s="82"/>
      <c r="D49" s="82"/>
      <c r="E49" s="82"/>
      <c r="F49" s="83">
        <f>[2]дохрас!B18</f>
        <v>0</v>
      </c>
      <c r="H49" s="58"/>
    </row>
    <row r="50" spans="1:8" hidden="1" x14ac:dyDescent="0.25">
      <c r="A50" s="82" t="s">
        <v>185</v>
      </c>
      <c r="B50" s="82"/>
      <c r="C50" s="82" t="s">
        <v>186</v>
      </c>
      <c r="D50" s="82"/>
      <c r="E50" s="82"/>
      <c r="F50" s="83">
        <f>C38-F49</f>
        <v>-92634</v>
      </c>
      <c r="H50" s="58"/>
    </row>
    <row r="51" spans="1:8" hidden="1" x14ac:dyDescent="0.25">
      <c r="A51" s="82"/>
      <c r="B51" s="82"/>
      <c r="C51" s="82"/>
      <c r="D51" s="82"/>
      <c r="E51" s="82"/>
      <c r="H51" s="58"/>
    </row>
    <row r="52" spans="1:8" x14ac:dyDescent="0.25">
      <c r="A52" s="82"/>
      <c r="B52" s="82"/>
      <c r="C52" s="82"/>
      <c r="D52" s="82"/>
      <c r="E52" s="82"/>
      <c r="F52" s="83"/>
      <c r="H52" s="58"/>
    </row>
    <row r="53" spans="1:8" x14ac:dyDescent="0.25">
      <c r="A53" s="82" t="s">
        <v>185</v>
      </c>
      <c r="B53" s="82"/>
      <c r="C53" s="82" t="str">
        <f>[2]фо1!C62</f>
        <v>Сейфолданова Р.Б.</v>
      </c>
      <c r="D53" s="82"/>
      <c r="E53" s="82"/>
      <c r="H53" s="83"/>
    </row>
    <row r="54" spans="1:8" x14ac:dyDescent="0.25">
      <c r="H54" s="83"/>
    </row>
    <row r="56" spans="1:8" x14ac:dyDescent="0.25">
      <c r="B56" s="84"/>
      <c r="C56" s="85">
        <f>[2]ОСВ!Q80</f>
        <v>0</v>
      </c>
      <c r="D56" s="84"/>
      <c r="E56" s="86">
        <f>[2]фо1!L54-C38</f>
        <v>172388</v>
      </c>
    </row>
    <row r="57" spans="1:8" x14ac:dyDescent="0.25">
      <c r="C57" s="40">
        <v>-92634</v>
      </c>
      <c r="D57" s="40">
        <v>172388</v>
      </c>
      <c r="E57" s="83">
        <v>79754</v>
      </c>
      <c r="F57" s="40">
        <v>77266</v>
      </c>
    </row>
  </sheetData>
  <mergeCells count="10">
    <mergeCell ref="K29:K30"/>
    <mergeCell ref="L29:L30"/>
    <mergeCell ref="N29:N30"/>
    <mergeCell ref="A3:F3"/>
    <mergeCell ref="A4:F4"/>
    <mergeCell ref="A5:F5"/>
    <mergeCell ref="A29:A30"/>
    <mergeCell ref="B29:B30"/>
    <mergeCell ref="C29:C30"/>
    <mergeCell ref="F29:F30"/>
  </mergeCells>
  <pageMargins left="0.70866141732283472" right="0.70866141732283472" top="0.74803149606299213" bottom="0.74803149606299213" header="0.31496062992125984" footer="0.31496062992125984"/>
  <pageSetup paperSize="9" scale="45" fitToWidth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 1</vt:lpstr>
      <vt:lpstr>фо2</vt:lpstr>
      <vt:lpstr>фо3</vt:lpstr>
      <vt:lpstr>фо4</vt:lpstr>
      <vt:lpstr>фо2 за 1 кв 2019г с кор-кой</vt:lpstr>
    </vt:vector>
  </TitlesOfParts>
  <Manager>А. Карпич</Manager>
  <Company>КГИиП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финансовой отчетности</dc:title>
  <dc:subject>финансовая отчетность национальных компаний</dc:subject>
  <dc:creator>Д. Торопов &amp; А. Оспанов</dc:creator>
  <cp:lastModifiedBy>Raushaniya Seifoldanova</cp:lastModifiedBy>
  <cp:lastPrinted>2021-08-18T10:55:07Z</cp:lastPrinted>
  <dcterms:created xsi:type="dcterms:W3CDTF">2001-04-20T10:46:11Z</dcterms:created>
  <dcterms:modified xsi:type="dcterms:W3CDTF">2021-08-19T05:22:25Z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дразделение">
    <vt:lpwstr>Комитет государственного имущества и приватизации МФ РК</vt:lpwstr>
  </property>
</Properties>
</file>