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50" windowWidth="12600" windowHeight="9840" activeTab="3"/>
  </bookViews>
  <sheets>
    <sheet name="ф1" sheetId="1" r:id="rId1"/>
    <sheet name="ф2" sheetId="2" r:id="rId2"/>
    <sheet name="ф3п" sheetId="3" r:id="rId3"/>
    <sheet name="ф4" sheetId="4" r:id="rId4"/>
    <sheet name="Лист1" sheetId="5" r:id="rId5"/>
  </sheets>
  <definedNames>
    <definedName name="sub1001579235" localSheetId="0">'ф1'!$A$2</definedName>
    <definedName name="sub1001579236" localSheetId="0">'ф1'!#REF!</definedName>
    <definedName name="SUB2" localSheetId="0">'ф1'!#REF!</definedName>
    <definedName name="SUB3" localSheetId="0">'ф1'!#REF!</definedName>
    <definedName name="SUB4" localSheetId="0">'ф1'!#REF!</definedName>
    <definedName name="SUB5" localSheetId="0">'ф1'!#REF!</definedName>
    <definedName name="SUB6" localSheetId="0">'ф1'!#REF!</definedName>
    <definedName name="_xlnm.Print_Area" localSheetId="0">'ф1'!$A$1:$D$78</definedName>
    <definedName name="_xlnm.Print_Area" localSheetId="1">'ф2'!$A$1:$D$62</definedName>
    <definedName name="_xlnm.Print_Area" localSheetId="2">'ф3п'!$A$1:$D$82</definedName>
    <definedName name="_xlnm.Print_Area" localSheetId="3">'ф4'!$A$1:$I$80</definedName>
  </definedNames>
  <calcPr fullCalcOnLoad="1"/>
</workbook>
</file>

<file path=xl/sharedStrings.xml><?xml version="1.0" encoding="utf-8"?>
<sst xmlns="http://schemas.openxmlformats.org/spreadsheetml/2006/main" count="297" uniqueCount="209">
  <si>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</si>
  <si>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</si>
  <si>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</si>
  <si>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</si>
  <si>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</si>
  <si>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</si>
  <si>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</si>
  <si>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</si>
  <si>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</si>
  <si>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</si>
  <si>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</si>
  <si>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</si>
  <si>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</si>
  <si>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</si>
  <si>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</si>
  <si>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</si>
  <si>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</si>
  <si>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</si>
  <si>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</si>
  <si>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</si>
  <si>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</si>
  <si>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</si>
  <si>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</si>
  <si>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</si>
  <si>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</si>
  <si>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</si>
  <si>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</si>
  <si>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</si>
  <si>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</si>
  <si>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</si>
  <si>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</si>
  <si>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</si>
  <si>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</si>
  <si>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</si>
  <si>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</si>
  <si>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</si>
  <si>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</si>
  <si>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</si>
  <si>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</si>
  <si>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</si>
  <si>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</si>
  <si>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</si>
  <si>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</si>
  <si>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</si>
  <si>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</si>
  <si>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</si>
  <si>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</si>
  <si>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</si>
  <si>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</si>
  <si>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</si>
  <si>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</si>
  <si>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</si>
  <si>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</si>
  <si>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</si>
  <si>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</si>
  <si>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</si>
  <si>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</si>
  <si>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</si>
  <si>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</si>
  <si>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</si>
  <si>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</si>
  <si>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</si>
  <si>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</si>
  <si>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</si>
  <si>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</si>
  <si>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</si>
  <si>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</si>
  <si>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</si>
  <si>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</si>
  <si>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</si>
  <si>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</si>
  <si>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</si>
  <si>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</si>
  <si>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</si>
  <si>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</si>
  <si>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</si>
  <si>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</si>
  <si>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</si>
  <si>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</si>
  <si>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</si>
  <si>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</si>
  <si>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</si>
  <si>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</si>
  <si>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</si>
  <si>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</si>
  <si>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</si>
  <si>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</si>
  <si>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</si>
  <si>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</si>
  <si>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</si>
  <si>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</si>
  <si>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</si>
  <si>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</si>
  <si>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</si>
  <si>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</si>
  <si>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</si>
  <si>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</si>
  <si>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</si>
  <si>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</si>
  <si>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</si>
  <si>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</si>
  <si>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</si>
  <si>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</si>
  <si>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</si>
  <si>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</si>
  <si>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</si>
  <si>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</si>
  <si>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</si>
  <si>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</si>
  <si>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</si>
  <si>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</si>
  <si>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</si>
  <si>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</si>
  <si>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</si>
  <si>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</si>
  <si>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</si>
  <si>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</si>
  <si>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</si>
  <si>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</si>
  <si>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</si>
  <si>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</si>
  <si>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</si>
  <si>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</si>
  <si>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</si>
  <si>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</si>
  <si>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</si>
  <si>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</si>
  <si>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</si>
  <si>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</si>
  <si>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</si>
  <si>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</si>
  <si>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</si>
  <si>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</si>
  <si>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</si>
  <si>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</si>
  <si>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</si>
  <si>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</si>
  <si>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</si>
  <si>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</si>
  <si>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</si>
  <si>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</si>
  <si>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</si>
  <si>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</si>
  <si>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</si>
  <si>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</si>
  <si>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</si>
  <si>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</si>
  <si>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</si>
  <si>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</si>
  <si>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</si>
  <si>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</si>
  <si>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</si>
  <si>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</si>
  <si>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</si>
  <si>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</si>
  <si>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</si>
  <si>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</si>
  <si>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</si>
  <si>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</si>
  <si>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</si>
  <si>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</si>
  <si>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</si>
  <si>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</si>
  <si>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</si>
  <si>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</si>
  <si>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</si>
  <si>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</si>
  <si>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</si>
  <si>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</si>
  <si>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</si>
  <si>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</si>
  <si>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</si>
  <si>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</si>
  <si>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</si>
  <si>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</si>
  <si>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</si>
  <si>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</si>
  <si>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</si>
  <si>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</si>
  <si>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</si>
  <si>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</si>
  <si>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</si>
  <si>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</si>
  <si>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</si>
  <si>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</si>
  <si>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</si>
  <si>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</si>
  <si>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</si>
  <si>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</si>
  <si>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</si>
  <si>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</si>
  <si>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</si>
  <si>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</si>
  <si>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(подпись)</t>
  </si>
  <si>
    <t xml:space="preserve"> (подпись)</t>
  </si>
  <si>
    <t>АО "Майкубен Вест Холдинг"</t>
  </si>
  <si>
    <r>
      <t>Главный бухгалтер</t>
    </r>
    <r>
      <rPr>
        <sz val="10"/>
        <color indexed="8"/>
        <rFont val="Times New Roman"/>
        <family val="1"/>
      </rPr>
      <t xml:space="preserve"> ________________</t>
    </r>
    <r>
      <rPr>
        <b/>
        <sz val="10"/>
        <color indexed="8"/>
        <rFont val="Times New Roman"/>
        <family val="1"/>
      </rPr>
      <t>Сатаева Г.А.</t>
    </r>
  </si>
  <si>
    <t xml:space="preserve"> </t>
  </si>
  <si>
    <t>Балансовая стоимость простой акции (тенге за акцию)</t>
  </si>
  <si>
    <t xml:space="preserve">Консолидированный Отчет о финансовом положении по состоянию </t>
  </si>
  <si>
    <t xml:space="preserve">Консолидированный Отчет о совокупном доходе </t>
  </si>
  <si>
    <t xml:space="preserve">Консолидированный Отчет о движении денежных средств (прямой метод) </t>
  </si>
  <si>
    <t xml:space="preserve">Консолидированный Отчет об изменениях в капитале </t>
  </si>
  <si>
    <t>Генеральный директор  ________________Тезикбаев А.А.</t>
  </si>
  <si>
    <t xml:space="preserve">на 30 cентября 2015 года. </t>
  </si>
  <si>
    <t>за 9 месяцев закончившихся 30 сентября 2015 года.</t>
  </si>
  <si>
    <t xml:space="preserve">            за 9 месяцев закончившихся 30 сентября 2015 года.</t>
  </si>
  <si>
    <t>Сальдо на 30 сентября 2015 года (строка 500 + строка 600 + строка 700)</t>
  </si>
  <si>
    <t>Главный бухгалтер ________________Сатаева Г.А.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</si>
</sst>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0000"/>
    <numFmt numFmtId="180" formatCode="#,##0.00;[Red]\-#,##0.00"/>
    <numFmt numFmtId="181" formatCode="_(* #,##0_);_(* \(#,##0\);_(* &quot;-&quot;_);_(@_)"/>
    <numFmt numFmtId="182" formatCode="#,##0.00_ ;[Red]\-#,##0.00\ 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Times New Roman"/>
      <family val="1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1" fontId="6" fillId="0" borderId="0" xfId="0" applyNumberFormat="1" applyFont="1" applyAlignment="1">
      <alignment/>
    </xf>
    <xf numFmtId="41" fontId="1" fillId="0" borderId="11" xfId="0" applyNumberFormat="1" applyFont="1" applyBorder="1" applyAlignment="1">
      <alignment horizontal="center" vertical="top" wrapText="1"/>
    </xf>
    <xf numFmtId="41" fontId="2" fillId="0" borderId="11" xfId="0" applyNumberFormat="1" applyFont="1" applyBorder="1" applyAlignment="1">
      <alignment horizontal="center" vertical="top" wrapText="1"/>
    </xf>
    <xf numFmtId="41" fontId="2" fillId="0" borderId="13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0" fontId="4" fillId="0" borderId="0" xfId="0" applyFont="1" applyAlignment="1">
      <alignment/>
    </xf>
    <xf numFmtId="41" fontId="1" fillId="0" borderId="11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41" fontId="2" fillId="0" borderId="11" xfId="0" applyNumberFormat="1" applyFont="1" applyFill="1" applyBorder="1" applyAlignment="1">
      <alignment horizontal="center" vertical="top" wrapText="1"/>
    </xf>
    <xf numFmtId="41" fontId="2" fillId="0" borderId="13" xfId="0" applyNumberFormat="1" applyFont="1" applyFill="1" applyBorder="1" applyAlignment="1">
      <alignment horizontal="center" vertical="top" wrapText="1"/>
    </xf>
    <xf numFmtId="41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41" fontId="0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1" fontId="5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0" fontId="53" fillId="0" borderId="0" xfId="0" applyFont="1" applyAlignment="1">
      <alignment/>
    </xf>
    <xf numFmtId="0" fontId="9" fillId="0" borderId="0" xfId="42" applyFont="1" applyAlignment="1" applyProtection="1">
      <alignment horizontal="right"/>
      <protection/>
    </xf>
    <xf numFmtId="0" fontId="10" fillId="0" borderId="0" xfId="42" applyFont="1" applyAlignment="1" applyProtection="1">
      <alignment horizontal="right"/>
      <protection/>
    </xf>
    <xf numFmtId="0" fontId="10" fillId="0" borderId="0" xfId="42" applyFont="1" applyAlignment="1" applyProtection="1">
      <alignment/>
      <protection/>
    </xf>
    <xf numFmtId="0" fontId="10" fillId="0" borderId="0" xfId="42" applyFont="1" applyAlignment="1" applyProtection="1">
      <alignment horizontal="center"/>
      <protection/>
    </xf>
    <xf numFmtId="0" fontId="8" fillId="0" borderId="0" xfId="42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1" fontId="7" fillId="0" borderId="0" xfId="0" applyNumberFormat="1" applyFont="1" applyFill="1" applyAlignment="1">
      <alignment/>
    </xf>
    <xf numFmtId="43" fontId="1" fillId="0" borderId="11" xfId="0" applyNumberFormat="1" applyFont="1" applyFill="1" applyBorder="1" applyAlignment="1">
      <alignment horizontal="right" vertical="top" wrapText="1"/>
    </xf>
    <xf numFmtId="181" fontId="1" fillId="0" borderId="11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1" fontId="1" fillId="33" borderId="11" xfId="0" applyNumberFormat="1" applyFont="1" applyFill="1" applyBorder="1" applyAlignment="1">
      <alignment horizontal="center" vertical="top" wrapText="1"/>
    </xf>
    <xf numFmtId="181" fontId="1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41" fontId="2" fillId="34" borderId="11" xfId="0" applyNumberFormat="1" applyFont="1" applyFill="1" applyBorder="1" applyAlignment="1">
      <alignment horizontal="center" vertical="top" wrapText="1"/>
    </xf>
    <xf numFmtId="41" fontId="54" fillId="34" borderId="11" xfId="0" applyNumberFormat="1" applyFont="1" applyFill="1" applyBorder="1" applyAlignment="1">
      <alignment horizontal="center" vertical="top" wrapText="1"/>
    </xf>
    <xf numFmtId="41" fontId="55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41" fontId="2" fillId="33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1" fontId="8" fillId="0" borderId="11" xfId="0" applyNumberFormat="1" applyFont="1" applyFill="1" applyBorder="1" applyAlignment="1">
      <alignment horizontal="center" vertical="top" wrapText="1"/>
    </xf>
    <xf numFmtId="43" fontId="5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8" fillId="0" borderId="0" xfId="42" applyFont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42" applyFont="1" applyAlignment="1" applyProtection="1">
      <alignment horizontal="right"/>
      <protection/>
    </xf>
    <xf numFmtId="0" fontId="13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40">
      <selection activeCell="D71" sqref="D71"/>
    </sheetView>
  </sheetViews>
  <sheetFormatPr defaultColWidth="9.00390625" defaultRowHeight="12.75"/>
  <cols>
    <col min="1" max="1" width="52.75390625" style="0" customWidth="1"/>
    <col min="3" max="3" width="18.25390625" style="19" customWidth="1"/>
    <col min="4" max="4" width="18.25390625" style="0" customWidth="1"/>
    <col min="5" max="5" width="15.125" style="0" customWidth="1"/>
    <col min="6" max="6" width="10.625" style="0" bestFit="1" customWidth="1"/>
    <col min="7" max="7" width="14.00390625" style="0" customWidth="1"/>
    <col min="8" max="8" width="9.25390625" style="0" bestFit="1" customWidth="1"/>
  </cols>
  <sheetData>
    <row r="1" spans="1:4" ht="12.75">
      <c r="A1" s="74" t="s">
        <v>195</v>
      </c>
      <c r="B1" s="74"/>
      <c r="C1" s="74"/>
      <c r="D1" s="74"/>
    </row>
    <row r="2" spans="1:4" ht="13.5">
      <c r="A2" s="43"/>
      <c r="B2" s="43"/>
      <c r="C2" s="43"/>
      <c r="D2" s="43"/>
    </row>
    <row r="3" spans="1:4" ht="13.5">
      <c r="A3" s="44"/>
      <c r="B3" s="44"/>
      <c r="C3" s="44"/>
      <c r="D3" s="44"/>
    </row>
    <row r="4" spans="1:4" ht="15.75">
      <c r="A4" s="75" t="s">
        <v>199</v>
      </c>
      <c r="B4" s="75"/>
      <c r="C4" s="75"/>
      <c r="D4" s="75"/>
    </row>
    <row r="5" spans="1:4" ht="15.75">
      <c r="A5" s="75" t="s">
        <v>204</v>
      </c>
      <c r="B5" s="75"/>
      <c r="C5" s="75"/>
      <c r="D5" s="75"/>
    </row>
    <row r="6" ht="12.75">
      <c r="A6" s="2"/>
    </row>
    <row r="7" spans="1:7" ht="13.5" thickBot="1">
      <c r="A7" s="76" t="s">
        <v>0</v>
      </c>
      <c r="B7" s="77"/>
      <c r="C7" s="77"/>
      <c r="D7" s="77"/>
      <c r="G7" s="41"/>
    </row>
    <row r="8" spans="1:7" ht="26.25" thickBot="1">
      <c r="A8" s="10" t="s">
        <v>1</v>
      </c>
      <c r="B8" s="9" t="s">
        <v>2</v>
      </c>
      <c r="C8" s="20" t="s">
        <v>3</v>
      </c>
      <c r="D8" s="9" t="s">
        <v>4</v>
      </c>
      <c r="G8" s="40"/>
    </row>
    <row r="9" spans="1:4" ht="13.5" thickBot="1">
      <c r="A9" s="3" t="s">
        <v>5</v>
      </c>
      <c r="B9" s="4"/>
      <c r="C9" s="17"/>
      <c r="D9" s="12"/>
    </row>
    <row r="10" spans="1:4" ht="13.5" thickBot="1">
      <c r="A10" s="3" t="s">
        <v>6</v>
      </c>
      <c r="B10" s="4">
        <v>10</v>
      </c>
      <c r="C10" s="55">
        <f>471+755125</f>
        <v>755596</v>
      </c>
      <c r="D10" s="17">
        <v>1912172</v>
      </c>
    </row>
    <row r="11" spans="1:4" ht="13.5" thickBot="1">
      <c r="A11" s="3" t="s">
        <v>7</v>
      </c>
      <c r="B11" s="4">
        <v>11</v>
      </c>
      <c r="C11" s="55"/>
      <c r="D11" s="17"/>
    </row>
    <row r="12" spans="1:4" ht="13.5" thickBot="1">
      <c r="A12" s="3" t="s">
        <v>8</v>
      </c>
      <c r="B12" s="4">
        <v>12</v>
      </c>
      <c r="C12" s="55"/>
      <c r="D12" s="17"/>
    </row>
    <row r="13" spans="1:4" ht="26.25" thickBot="1">
      <c r="A13" s="3" t="s">
        <v>9</v>
      </c>
      <c r="B13" s="4">
        <v>13</v>
      </c>
      <c r="C13" s="55"/>
      <c r="D13" s="17"/>
    </row>
    <row r="14" spans="1:4" ht="13.5" thickBot="1">
      <c r="A14" s="3" t="s">
        <v>10</v>
      </c>
      <c r="B14" s="4">
        <v>14</v>
      </c>
      <c r="C14" s="55"/>
      <c r="D14" s="17"/>
    </row>
    <row r="15" spans="1:5" ht="13.5" thickBot="1">
      <c r="A15" s="3" t="s">
        <v>11</v>
      </c>
      <c r="B15" s="4">
        <v>15</v>
      </c>
      <c r="C15" s="55"/>
      <c r="D15" s="17"/>
      <c r="E15" s="54"/>
    </row>
    <row r="16" spans="1:4" ht="13.5" thickBot="1">
      <c r="A16" s="3" t="s">
        <v>12</v>
      </c>
      <c r="B16" s="4">
        <v>16</v>
      </c>
      <c r="C16" s="55">
        <f>1790+1607844</f>
        <v>1609634</v>
      </c>
      <c r="D16" s="17">
        <v>1470764</v>
      </c>
    </row>
    <row r="17" spans="1:5" ht="13.5" thickBot="1">
      <c r="A17" s="3" t="s">
        <v>13</v>
      </c>
      <c r="B17" s="4">
        <v>17</v>
      </c>
      <c r="C17" s="55"/>
      <c r="D17" s="17"/>
      <c r="E17" s="15"/>
    </row>
    <row r="18" spans="1:4" ht="13.5" thickBot="1">
      <c r="A18" s="3" t="s">
        <v>14</v>
      </c>
      <c r="B18" s="4">
        <v>18</v>
      </c>
      <c r="C18" s="55">
        <f>6+789343</f>
        <v>789349</v>
      </c>
      <c r="D18" s="17">
        <v>707079</v>
      </c>
    </row>
    <row r="19" spans="1:4" ht="13.5" thickBot="1">
      <c r="A19" s="3" t="s">
        <v>15</v>
      </c>
      <c r="B19" s="4">
        <v>19</v>
      </c>
      <c r="C19" s="55">
        <f>284700-7207</f>
        <v>277493</v>
      </c>
      <c r="D19" s="52">
        <v>69385</v>
      </c>
    </row>
    <row r="20" spans="1:7" ht="13.5" thickBot="1">
      <c r="A20" s="6" t="s">
        <v>16</v>
      </c>
      <c r="B20" s="7">
        <v>100</v>
      </c>
      <c r="C20" s="32">
        <f>SUM(C10:C19)</f>
        <v>3432072</v>
      </c>
      <c r="D20" s="32">
        <f>SUM(D10:D19)</f>
        <v>4159400</v>
      </c>
      <c r="F20" s="38"/>
      <c r="G20" s="15"/>
    </row>
    <row r="21" spans="1:4" ht="26.25" thickBot="1">
      <c r="A21" s="3" t="s">
        <v>17</v>
      </c>
      <c r="B21" s="4">
        <v>101</v>
      </c>
      <c r="C21" s="17"/>
      <c r="D21" s="17"/>
    </row>
    <row r="22" spans="1:4" ht="13.5" thickBot="1">
      <c r="A22" s="3" t="s">
        <v>18</v>
      </c>
      <c r="B22" s="4"/>
      <c r="C22" s="17"/>
      <c r="D22" s="17"/>
    </row>
    <row r="23" spans="1:4" ht="13.5" thickBot="1">
      <c r="A23" s="3" t="s">
        <v>7</v>
      </c>
      <c r="B23" s="4">
        <v>110</v>
      </c>
      <c r="C23" s="17"/>
      <c r="D23" s="17"/>
    </row>
    <row r="24" spans="1:4" ht="13.5" thickBot="1">
      <c r="A24" s="3" t="s">
        <v>8</v>
      </c>
      <c r="B24" s="4">
        <v>111</v>
      </c>
      <c r="C24" s="17"/>
      <c r="D24" s="17"/>
    </row>
    <row r="25" spans="1:4" ht="26.25" thickBot="1">
      <c r="A25" s="3" t="s">
        <v>9</v>
      </c>
      <c r="B25" s="4">
        <v>112</v>
      </c>
      <c r="C25" s="17"/>
      <c r="D25" s="17"/>
    </row>
    <row r="26" spans="1:4" ht="13.5" thickBot="1">
      <c r="A26" s="3" t="s">
        <v>10</v>
      </c>
      <c r="B26" s="4">
        <v>113</v>
      </c>
      <c r="C26" s="17"/>
      <c r="D26" s="17"/>
    </row>
    <row r="27" spans="1:4" ht="13.5" thickBot="1">
      <c r="A27" s="3" t="s">
        <v>19</v>
      </c>
      <c r="B27" s="4">
        <v>114</v>
      </c>
      <c r="C27" s="17"/>
      <c r="D27" s="17"/>
    </row>
    <row r="28" spans="1:4" ht="13.5" thickBot="1">
      <c r="A28" s="3" t="s">
        <v>20</v>
      </c>
      <c r="B28" s="4">
        <v>115</v>
      </c>
      <c r="C28" s="55">
        <v>137</v>
      </c>
      <c r="D28" s="17"/>
    </row>
    <row r="29" spans="1:4" ht="13.5" thickBot="1">
      <c r="A29" s="3" t="s">
        <v>21</v>
      </c>
      <c r="B29" s="4">
        <v>116</v>
      </c>
      <c r="C29" s="55"/>
      <c r="D29" s="17"/>
    </row>
    <row r="30" spans="1:4" ht="13.5" thickBot="1">
      <c r="A30" s="3" t="s">
        <v>22</v>
      </c>
      <c r="B30" s="4">
        <v>117</v>
      </c>
      <c r="C30" s="55"/>
      <c r="D30" s="17"/>
    </row>
    <row r="31" spans="1:4" ht="13.5" thickBot="1">
      <c r="A31" s="3" t="s">
        <v>23</v>
      </c>
      <c r="B31" s="4">
        <v>118</v>
      </c>
      <c r="C31" s="55">
        <v>9018952</v>
      </c>
      <c r="D31" s="17">
        <v>8926764</v>
      </c>
    </row>
    <row r="32" spans="1:4" ht="13.5" thickBot="1">
      <c r="A32" s="3" t="s">
        <v>24</v>
      </c>
      <c r="B32" s="4">
        <v>119</v>
      </c>
      <c r="C32" s="55"/>
      <c r="D32" s="17"/>
    </row>
    <row r="33" spans="1:4" ht="13.5" thickBot="1">
      <c r="A33" s="3" t="s">
        <v>25</v>
      </c>
      <c r="B33" s="4">
        <v>120</v>
      </c>
      <c r="C33" s="55"/>
      <c r="D33" s="17"/>
    </row>
    <row r="34" spans="1:4" ht="13.5" thickBot="1">
      <c r="A34" s="3" t="s">
        <v>26</v>
      </c>
      <c r="B34" s="4">
        <v>121</v>
      </c>
      <c r="C34" s="55">
        <v>15997</v>
      </c>
      <c r="D34" s="17">
        <v>22544</v>
      </c>
    </row>
    <row r="35" spans="1:5" ht="13.5" thickBot="1">
      <c r="A35" s="3" t="s">
        <v>27</v>
      </c>
      <c r="B35" s="4">
        <v>122</v>
      </c>
      <c r="C35" s="55"/>
      <c r="D35" s="17"/>
      <c r="E35" s="54"/>
    </row>
    <row r="36" spans="1:5" ht="13.5" thickBot="1">
      <c r="A36" s="3" t="s">
        <v>28</v>
      </c>
      <c r="B36" s="4">
        <v>123</v>
      </c>
      <c r="C36" s="55">
        <v>141314</v>
      </c>
      <c r="D36" s="17">
        <v>148883</v>
      </c>
      <c r="E36" s="54"/>
    </row>
    <row r="37" spans="1:6" ht="13.5" thickBot="1">
      <c r="A37" s="6" t="s">
        <v>29</v>
      </c>
      <c r="B37" s="7">
        <v>200</v>
      </c>
      <c r="C37" s="32">
        <f>SUM(C23:C36)</f>
        <v>9176400</v>
      </c>
      <c r="D37" s="13">
        <f>SUM(D23:D36)</f>
        <v>9098191</v>
      </c>
      <c r="F37" s="39"/>
    </row>
    <row r="38" spans="1:7" ht="13.5" thickBot="1">
      <c r="A38" s="8" t="s">
        <v>30</v>
      </c>
      <c r="B38" s="9"/>
      <c r="C38" s="33">
        <f>C20+C37+C21</f>
        <v>12608472</v>
      </c>
      <c r="D38" s="14">
        <f>D20+D37</f>
        <v>13257591</v>
      </c>
      <c r="F38" s="38"/>
      <c r="G38" s="15"/>
    </row>
    <row r="39" spans="1:6" ht="26.25" thickBot="1">
      <c r="A39" s="8" t="s">
        <v>31</v>
      </c>
      <c r="B39" s="9" t="s">
        <v>2</v>
      </c>
      <c r="C39" s="20" t="s">
        <v>3</v>
      </c>
      <c r="D39" s="9" t="s">
        <v>4</v>
      </c>
      <c r="F39" s="39"/>
    </row>
    <row r="40" spans="1:4" ht="13.5" thickBot="1">
      <c r="A40" s="3" t="s">
        <v>32</v>
      </c>
      <c r="B40" s="4"/>
      <c r="C40" s="17"/>
      <c r="D40" s="12"/>
    </row>
    <row r="41" spans="1:4" ht="13.5" thickBot="1">
      <c r="A41" s="3" t="s">
        <v>33</v>
      </c>
      <c r="B41" s="4">
        <v>210</v>
      </c>
      <c r="C41" s="55">
        <v>2584840</v>
      </c>
      <c r="D41" s="12">
        <v>2534702</v>
      </c>
    </row>
    <row r="42" spans="1:4" ht="13.5" thickBot="1">
      <c r="A42" s="3" t="s">
        <v>8</v>
      </c>
      <c r="B42" s="4">
        <v>211</v>
      </c>
      <c r="C42" s="55"/>
      <c r="D42" s="17"/>
    </row>
    <row r="43" spans="1:4" ht="13.5" thickBot="1">
      <c r="A43" s="3" t="s">
        <v>34</v>
      </c>
      <c r="B43" s="4">
        <v>212</v>
      </c>
      <c r="C43" s="55"/>
      <c r="D43" s="17"/>
    </row>
    <row r="44" spans="1:4" ht="26.25" thickBot="1">
      <c r="A44" s="3" t="s">
        <v>35</v>
      </c>
      <c r="B44" s="4">
        <v>213</v>
      </c>
      <c r="C44" s="55">
        <f>4609590+2298365-10000-539500</f>
        <v>6358455</v>
      </c>
      <c r="D44" s="17">
        <v>2003619</v>
      </c>
    </row>
    <row r="45" spans="1:4" ht="13.5" thickBot="1">
      <c r="A45" s="3" t="s">
        <v>36</v>
      </c>
      <c r="B45" s="4">
        <v>214</v>
      </c>
      <c r="C45" s="56"/>
      <c r="D45" s="53"/>
    </row>
    <row r="46" spans="1:4" ht="13.5" thickBot="1">
      <c r="A46" s="3" t="s">
        <v>37</v>
      </c>
      <c r="B46" s="4">
        <v>215</v>
      </c>
      <c r="C46" s="55"/>
      <c r="D46" s="17">
        <v>417154</v>
      </c>
    </row>
    <row r="47" spans="1:4" ht="13.5" thickBot="1">
      <c r="A47" s="3" t="s">
        <v>38</v>
      </c>
      <c r="B47" s="4">
        <v>216</v>
      </c>
      <c r="C47" s="55">
        <f>666+7524</f>
        <v>8190</v>
      </c>
      <c r="D47" s="17"/>
    </row>
    <row r="48" spans="1:4" ht="13.5" thickBot="1">
      <c r="A48" s="3" t="s">
        <v>39</v>
      </c>
      <c r="B48" s="4">
        <v>217</v>
      </c>
      <c r="C48" s="55">
        <f>132783+417154+118445-124571</f>
        <v>543811</v>
      </c>
      <c r="D48" s="17">
        <v>219469</v>
      </c>
    </row>
    <row r="49" spans="1:8" ht="26.25" thickBot="1">
      <c r="A49" s="6" t="s">
        <v>40</v>
      </c>
      <c r="B49" s="7">
        <v>300</v>
      </c>
      <c r="C49" s="32">
        <f>SUM(C41:C48)</f>
        <v>9495296</v>
      </c>
      <c r="D49" s="13">
        <f>SUM(D41:D48)</f>
        <v>5174944</v>
      </c>
      <c r="G49" s="15"/>
      <c r="H49" s="15"/>
    </row>
    <row r="50" spans="1:4" ht="26.25" thickBot="1">
      <c r="A50" s="3" t="s">
        <v>41</v>
      </c>
      <c r="B50" s="4">
        <v>301</v>
      </c>
      <c r="C50" s="17"/>
      <c r="D50" s="17"/>
    </row>
    <row r="51" spans="1:4" ht="13.5" thickBot="1">
      <c r="A51" s="3" t="s">
        <v>42</v>
      </c>
      <c r="B51" s="4"/>
      <c r="C51" s="17"/>
      <c r="D51" s="17"/>
    </row>
    <row r="52" spans="1:4" ht="13.5" thickBot="1">
      <c r="A52" s="3" t="s">
        <v>33</v>
      </c>
      <c r="B52" s="4">
        <v>310</v>
      </c>
      <c r="C52" s="55">
        <v>1046302</v>
      </c>
      <c r="D52" s="17">
        <v>1246856</v>
      </c>
    </row>
    <row r="53" spans="1:4" ht="13.5" thickBot="1">
      <c r="A53" s="3" t="s">
        <v>8</v>
      </c>
      <c r="B53" s="4">
        <v>311</v>
      </c>
      <c r="C53" s="55"/>
      <c r="D53" s="17"/>
    </row>
    <row r="54" spans="1:4" ht="13.5" thickBot="1">
      <c r="A54" s="3" t="s">
        <v>43</v>
      </c>
      <c r="B54" s="4">
        <v>312</v>
      </c>
      <c r="C54" s="55"/>
      <c r="D54" s="17"/>
    </row>
    <row r="55" spans="1:4" ht="13.5" thickBot="1">
      <c r="A55" s="3" t="s">
        <v>44</v>
      </c>
      <c r="B55" s="4">
        <v>313</v>
      </c>
      <c r="C55" s="55">
        <v>43082</v>
      </c>
      <c r="D55" s="17"/>
    </row>
    <row r="56" spans="1:4" ht="13.5" thickBot="1">
      <c r="A56" s="3" t="s">
        <v>45</v>
      </c>
      <c r="B56" s="4">
        <v>314</v>
      </c>
      <c r="C56" s="55">
        <v>134354</v>
      </c>
      <c r="D56" s="17">
        <v>134354</v>
      </c>
    </row>
    <row r="57" spans="1:4" ht="13.5" thickBot="1">
      <c r="A57" s="3" t="s">
        <v>46</v>
      </c>
      <c r="B57" s="4">
        <v>315</v>
      </c>
      <c r="C57" s="55">
        <v>531588</v>
      </c>
      <c r="D57" s="17">
        <v>531587</v>
      </c>
    </row>
    <row r="58" spans="1:4" ht="13.5" thickBot="1">
      <c r="A58" s="3" t="s">
        <v>47</v>
      </c>
      <c r="B58" s="4">
        <v>316</v>
      </c>
      <c r="C58" s="17">
        <v>40647</v>
      </c>
      <c r="D58" s="17">
        <v>40647</v>
      </c>
    </row>
    <row r="59" spans="1:4" ht="13.5" thickBot="1">
      <c r="A59" s="6" t="s">
        <v>48</v>
      </c>
      <c r="B59" s="7">
        <v>400</v>
      </c>
      <c r="C59" s="32">
        <f>SUM(C52:C58)</f>
        <v>1795973</v>
      </c>
      <c r="D59" s="32">
        <f>SUM(D52:D58)</f>
        <v>1953444</v>
      </c>
    </row>
    <row r="60" spans="1:4" ht="13.5" thickBot="1">
      <c r="A60" s="3" t="s">
        <v>49</v>
      </c>
      <c r="B60" s="4"/>
      <c r="C60" s="17"/>
      <c r="D60" s="17"/>
    </row>
    <row r="61" spans="1:4" ht="13.5" thickBot="1">
      <c r="A61" s="3" t="s">
        <v>50</v>
      </c>
      <c r="B61" s="4">
        <v>410</v>
      </c>
      <c r="C61" s="17">
        <v>1519620</v>
      </c>
      <c r="D61" s="17">
        <v>1519620</v>
      </c>
    </row>
    <row r="62" spans="1:4" ht="13.5" thickBot="1">
      <c r="A62" s="3" t="s">
        <v>51</v>
      </c>
      <c r="B62" s="4">
        <v>411</v>
      </c>
      <c r="C62" s="17"/>
      <c r="D62" s="17"/>
    </row>
    <row r="63" spans="1:4" ht="13.5" thickBot="1">
      <c r="A63" s="3" t="s">
        <v>52</v>
      </c>
      <c r="B63" s="4">
        <v>412</v>
      </c>
      <c r="C63" s="17"/>
      <c r="D63" s="17"/>
    </row>
    <row r="64" spans="1:4" ht="13.5" thickBot="1">
      <c r="A64" s="3" t="s">
        <v>53</v>
      </c>
      <c r="B64" s="4">
        <v>413</v>
      </c>
      <c r="C64" s="17"/>
      <c r="D64" s="17"/>
    </row>
    <row r="65" spans="1:6" ht="13.5" thickBot="1">
      <c r="A65" s="3" t="s">
        <v>54</v>
      </c>
      <c r="B65" s="4">
        <v>414</v>
      </c>
      <c r="C65" s="55">
        <f>-4068489+3865760-5814-118445+124571</f>
        <v>-202417</v>
      </c>
      <c r="D65" s="17">
        <v>4609583</v>
      </c>
      <c r="E65" s="15"/>
      <c r="F65" s="42"/>
    </row>
    <row r="66" spans="1:4" ht="26.25" thickBot="1">
      <c r="A66" s="6" t="s">
        <v>55</v>
      </c>
      <c r="B66" s="7">
        <v>420</v>
      </c>
      <c r="C66" s="32">
        <f>SUM(C61:C65)</f>
        <v>1317203</v>
      </c>
      <c r="D66" s="13">
        <f>SUM(D61:D65)</f>
        <v>6129203</v>
      </c>
    </row>
    <row r="67" spans="1:5" ht="13.5" thickBot="1">
      <c r="A67" s="3" t="s">
        <v>56</v>
      </c>
      <c r="B67" s="4">
        <v>421</v>
      </c>
      <c r="C67" s="17"/>
      <c r="D67" s="12"/>
      <c r="E67" s="15">
        <f>E65-E66</f>
        <v>0</v>
      </c>
    </row>
    <row r="68" spans="1:4" ht="13.5" thickBot="1">
      <c r="A68" s="6" t="s">
        <v>57</v>
      </c>
      <c r="B68" s="7">
        <v>500</v>
      </c>
      <c r="C68" s="32">
        <f>C66+C67</f>
        <v>1317203</v>
      </c>
      <c r="D68" s="13">
        <f>D66+D67</f>
        <v>6129203</v>
      </c>
    </row>
    <row r="69" spans="1:4" ht="13.5" thickBot="1">
      <c r="A69" s="6" t="s">
        <v>58</v>
      </c>
      <c r="B69" s="7"/>
      <c r="C69" s="32">
        <f>C49+C59+C68</f>
        <v>12608472</v>
      </c>
      <c r="D69" s="13">
        <f>D49+D59+D68</f>
        <v>13257591</v>
      </c>
    </row>
    <row r="70" spans="1:4" ht="12.75">
      <c r="A70" s="1"/>
      <c r="C70" s="34">
        <f>C38-C69</f>
        <v>0</v>
      </c>
      <c r="D70" s="11">
        <f>D38-D69</f>
        <v>0</v>
      </c>
    </row>
    <row r="71" spans="1:4" ht="12.75">
      <c r="A71" s="1" t="s">
        <v>198</v>
      </c>
      <c r="B71" s="50"/>
      <c r="C71" s="51">
        <f>(C20+C37+-C49-C59-C34)/151962*1000</f>
        <v>8562.706466090207</v>
      </c>
      <c r="D71" s="51">
        <f>(D20+D37+-D49-D59-D34)/151962*1000</f>
        <v>40185.43451652387</v>
      </c>
    </row>
    <row r="72" ht="12.75">
      <c r="A72" s="5" t="s">
        <v>203</v>
      </c>
    </row>
    <row r="73" spans="1:3" s="16" customFormat="1" ht="11.25">
      <c r="A73" s="48" t="s">
        <v>194</v>
      </c>
      <c r="C73" s="22"/>
    </row>
    <row r="74" ht="12.75">
      <c r="A74" s="1"/>
    </row>
    <row r="75" ht="12.75">
      <c r="A75" s="5" t="s">
        <v>196</v>
      </c>
    </row>
    <row r="76" spans="1:3" s="16" customFormat="1" ht="11.25">
      <c r="A76" s="48" t="s">
        <v>193</v>
      </c>
      <c r="C76" s="22"/>
    </row>
    <row r="77" ht="12.75">
      <c r="A77" s="1"/>
    </row>
    <row r="78" ht="12.75">
      <c r="A78" s="1" t="s">
        <v>59</v>
      </c>
    </row>
    <row r="79" ht="12.75">
      <c r="A79" s="1"/>
    </row>
  </sheetData>
  <sheetProtection/>
  <mergeCells count="4">
    <mergeCell ref="A1:D1"/>
    <mergeCell ref="A4:D4"/>
    <mergeCell ref="A5:D5"/>
    <mergeCell ref="A7:D7"/>
  </mergeCells>
  <printOptions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52">
      <selection activeCell="C22" sqref="C22"/>
    </sheetView>
  </sheetViews>
  <sheetFormatPr defaultColWidth="9.00390625" defaultRowHeight="12.75"/>
  <cols>
    <col min="1" max="1" width="50.75390625" style="19" customWidth="1"/>
    <col min="2" max="2" width="9.125" style="19" customWidth="1"/>
    <col min="3" max="4" width="18.25390625" style="19" customWidth="1"/>
    <col min="5" max="5" width="12.75390625" style="19" customWidth="1"/>
    <col min="6" max="6" width="18.75390625" style="19" customWidth="1"/>
    <col min="7" max="7" width="11.875" style="19" bestFit="1" customWidth="1"/>
    <col min="8" max="16384" width="9.125" style="19" customWidth="1"/>
  </cols>
  <sheetData>
    <row r="1" spans="1:4" ht="12.75">
      <c r="A1" s="74" t="str">
        <f>'ф1'!A1</f>
        <v>АО "Майкубен Вест Холдинг"</v>
      </c>
      <c r="B1" s="74"/>
      <c r="C1" s="74"/>
      <c r="D1" s="74"/>
    </row>
    <row r="2" spans="1:4" ht="13.5">
      <c r="A2" s="43"/>
      <c r="B2" s="43"/>
      <c r="C2" s="43"/>
      <c r="D2" s="43"/>
    </row>
    <row r="3" spans="1:4" ht="13.5">
      <c r="A3" s="44"/>
      <c r="B3" s="44"/>
      <c r="C3" s="44"/>
      <c r="D3" s="44"/>
    </row>
    <row r="4" spans="1:4" ht="12.75">
      <c r="A4" s="82" t="s">
        <v>200</v>
      </c>
      <c r="B4" s="82"/>
      <c r="C4" s="82"/>
      <c r="D4" s="82"/>
    </row>
    <row r="5" spans="1:4" ht="12.75">
      <c r="A5" s="82" t="s">
        <v>205</v>
      </c>
      <c r="B5" s="82"/>
      <c r="C5" s="82"/>
      <c r="D5" s="82"/>
    </row>
    <row r="6" spans="1:6" ht="12.75">
      <c r="A6" s="80"/>
      <c r="B6" s="81"/>
      <c r="C6" s="81"/>
      <c r="D6" s="81"/>
      <c r="F6" s="25"/>
    </row>
    <row r="7" spans="1:6" ht="13.5" thickBot="1">
      <c r="A7" s="78" t="s">
        <v>0</v>
      </c>
      <c r="B7" s="79"/>
      <c r="C7" s="79"/>
      <c r="D7" s="79"/>
      <c r="F7" s="28"/>
    </row>
    <row r="8" spans="1:4" s="25" customFormat="1" ht="26.25" thickBot="1">
      <c r="A8" s="24" t="s">
        <v>60</v>
      </c>
      <c r="B8" s="20" t="s">
        <v>2</v>
      </c>
      <c r="C8" s="20" t="s">
        <v>61</v>
      </c>
      <c r="D8" s="20" t="s">
        <v>62</v>
      </c>
    </row>
    <row r="9" spans="1:4" ht="13.5" thickBot="1">
      <c r="A9" s="26" t="s">
        <v>63</v>
      </c>
      <c r="B9" s="27">
        <v>10</v>
      </c>
      <c r="C9" s="55">
        <v>4691602</v>
      </c>
      <c r="D9" s="17">
        <v>5793373</v>
      </c>
    </row>
    <row r="10" spans="1:6" ht="13.5" thickBot="1">
      <c r="A10" s="26" t="s">
        <v>64</v>
      </c>
      <c r="B10" s="27">
        <v>11</v>
      </c>
      <c r="C10" s="55">
        <v>2782949</v>
      </c>
      <c r="D10" s="17">
        <v>2444607</v>
      </c>
      <c r="F10" s="28"/>
    </row>
    <row r="11" spans="1:4" ht="13.5" thickBot="1">
      <c r="A11" s="26" t="s">
        <v>65</v>
      </c>
      <c r="B11" s="27">
        <v>12</v>
      </c>
      <c r="C11" s="32">
        <f>C9-C10</f>
        <v>1908653</v>
      </c>
      <c r="D11" s="32">
        <f>D9-D10</f>
        <v>3348766</v>
      </c>
    </row>
    <row r="12" spans="1:4" ht="13.5" thickBot="1">
      <c r="A12" s="26" t="s">
        <v>66</v>
      </c>
      <c r="B12" s="27">
        <v>13</v>
      </c>
      <c r="C12" s="55">
        <v>1824354</v>
      </c>
      <c r="D12" s="17">
        <v>2292946</v>
      </c>
    </row>
    <row r="13" spans="1:4" ht="13.5" thickBot="1">
      <c r="A13" s="26" t="s">
        <v>67</v>
      </c>
      <c r="B13" s="27">
        <v>14</v>
      </c>
      <c r="C13" s="55">
        <f>4580+666879</f>
        <v>671459</v>
      </c>
      <c r="D13" s="17">
        <v>443782</v>
      </c>
    </row>
    <row r="14" spans="1:6" ht="13.5" thickBot="1">
      <c r="A14" s="26" t="s">
        <v>68</v>
      </c>
      <c r="B14" s="27">
        <v>15</v>
      </c>
      <c r="C14" s="55">
        <v>435679</v>
      </c>
      <c r="D14" s="17">
        <v>502812</v>
      </c>
      <c r="F14" s="28"/>
    </row>
    <row r="15" spans="1:6" ht="13.5" thickBot="1">
      <c r="A15" s="26" t="s">
        <v>69</v>
      </c>
      <c r="B15" s="27">
        <v>16</v>
      </c>
      <c r="C15" s="55">
        <v>1068261</v>
      </c>
      <c r="D15" s="17">
        <v>466371</v>
      </c>
      <c r="F15" s="28"/>
    </row>
    <row r="16" spans="1:6" ht="26.25" thickBot="1">
      <c r="A16" s="26" t="s">
        <v>70</v>
      </c>
      <c r="B16" s="27">
        <v>20</v>
      </c>
      <c r="C16" s="17">
        <f>C11-C12-C13-C14+C15</f>
        <v>45422</v>
      </c>
      <c r="D16" s="17">
        <f>D11-D12-D13-D14+D15</f>
        <v>575597</v>
      </c>
      <c r="F16" s="28"/>
    </row>
    <row r="17" spans="1:8" ht="13.5" thickBot="1">
      <c r="A17" s="26" t="s">
        <v>71</v>
      </c>
      <c r="B17" s="27">
        <v>21</v>
      </c>
      <c r="C17" s="17">
        <f>1790+36287</f>
        <v>38077</v>
      </c>
      <c r="D17" s="17">
        <v>292</v>
      </c>
      <c r="E17" s="54"/>
      <c r="F17" s="28"/>
      <c r="H17" s="28">
        <f>G17-F17</f>
        <v>0</v>
      </c>
    </row>
    <row r="18" spans="1:4" ht="13.5" thickBot="1">
      <c r="A18" s="26" t="s">
        <v>72</v>
      </c>
      <c r="B18" s="27">
        <v>22</v>
      </c>
      <c r="C18" s="55">
        <f>61497</f>
        <v>61497</v>
      </c>
      <c r="D18" s="17">
        <v>248825</v>
      </c>
    </row>
    <row r="19" spans="1:4" ht="39" thickBot="1">
      <c r="A19" s="26" t="s">
        <v>73</v>
      </c>
      <c r="B19" s="27">
        <v>23</v>
      </c>
      <c r="C19" s="17"/>
      <c r="D19" s="17"/>
    </row>
    <row r="20" spans="1:4" ht="13.5" thickBot="1">
      <c r="A20" s="26" t="s">
        <v>74</v>
      </c>
      <c r="B20" s="27">
        <v>24</v>
      </c>
      <c r="C20" s="17"/>
      <c r="D20" s="17"/>
    </row>
    <row r="21" spans="1:4" ht="13.5" thickBot="1">
      <c r="A21" s="26" t="s">
        <v>75</v>
      </c>
      <c r="B21" s="27">
        <v>25</v>
      </c>
      <c r="C21" s="17"/>
      <c r="D21" s="17"/>
    </row>
    <row r="22" spans="1:4" ht="26.25" thickBot="1">
      <c r="A22" s="26" t="s">
        <v>76</v>
      </c>
      <c r="B22" s="27">
        <v>100</v>
      </c>
      <c r="C22" s="32">
        <f>C16+C17-C18+C19+C20-C21</f>
        <v>22002</v>
      </c>
      <c r="D22" s="32">
        <f>D16+D17-D18+D19+D20-D21</f>
        <v>327064</v>
      </c>
    </row>
    <row r="23" spans="1:4" ht="13.5" thickBot="1">
      <c r="A23" s="26" t="s">
        <v>77</v>
      </c>
      <c r="B23" s="27">
        <v>101</v>
      </c>
      <c r="C23" s="55">
        <v>224539</v>
      </c>
      <c r="D23" s="17">
        <v>150834</v>
      </c>
    </row>
    <row r="24" spans="1:7" ht="26.25" thickBot="1">
      <c r="A24" s="26" t="s">
        <v>78</v>
      </c>
      <c r="B24" s="27">
        <v>200</v>
      </c>
      <c r="C24" s="32">
        <f>C22-C23</f>
        <v>-202537</v>
      </c>
      <c r="D24" s="32">
        <f>D22-D23</f>
        <v>176230</v>
      </c>
      <c r="F24" s="72"/>
      <c r="G24" s="28"/>
    </row>
    <row r="25" spans="1:6" ht="26.25" thickBot="1">
      <c r="A25" s="26" t="s">
        <v>79</v>
      </c>
      <c r="B25" s="27">
        <v>201</v>
      </c>
      <c r="C25" s="17"/>
      <c r="D25" s="17"/>
      <c r="F25" s="73"/>
    </row>
    <row r="26" spans="1:6" ht="13.5" thickBot="1">
      <c r="A26" s="26" t="s">
        <v>80</v>
      </c>
      <c r="B26" s="27">
        <v>300</v>
      </c>
      <c r="C26" s="32">
        <f>C24+C25</f>
        <v>-202537</v>
      </c>
      <c r="D26" s="32">
        <f>D24+D25</f>
        <v>176230</v>
      </c>
      <c r="F26" s="72"/>
    </row>
    <row r="27" spans="1:6" ht="13.5" thickBot="1">
      <c r="A27" s="26" t="s">
        <v>81</v>
      </c>
      <c r="B27" s="27"/>
      <c r="C27" s="32">
        <f>C26</f>
        <v>-202537</v>
      </c>
      <c r="D27" s="32">
        <f>D26</f>
        <v>176230</v>
      </c>
      <c r="F27" s="73"/>
    </row>
    <row r="28" spans="1:6" ht="13.5" thickBot="1">
      <c r="A28" s="26" t="s">
        <v>82</v>
      </c>
      <c r="B28" s="27"/>
      <c r="C28" s="17"/>
      <c r="D28" s="17"/>
      <c r="F28" s="72"/>
    </row>
    <row r="29" spans="1:4" ht="26.25" thickBot="1">
      <c r="A29" s="26" t="s">
        <v>83</v>
      </c>
      <c r="B29" s="27">
        <v>400</v>
      </c>
      <c r="C29" s="17">
        <f>SUM(C31:C41)</f>
        <v>0</v>
      </c>
      <c r="D29" s="17">
        <f>SUM(D31:D41)</f>
        <v>0</v>
      </c>
    </row>
    <row r="30" spans="1:4" ht="13.5" thickBot="1">
      <c r="A30" s="26" t="s">
        <v>84</v>
      </c>
      <c r="B30" s="27"/>
      <c r="C30" s="17"/>
      <c r="D30" s="17"/>
    </row>
    <row r="31" spans="1:4" ht="13.5" thickBot="1">
      <c r="A31" s="26" t="s">
        <v>85</v>
      </c>
      <c r="B31" s="27">
        <v>410</v>
      </c>
      <c r="C31" s="17"/>
      <c r="D31" s="17"/>
    </row>
    <row r="32" spans="1:4" ht="26.25" thickBot="1">
      <c r="A32" s="26" t="s">
        <v>86</v>
      </c>
      <c r="B32" s="27">
        <v>411</v>
      </c>
      <c r="C32" s="17"/>
      <c r="D32" s="17"/>
    </row>
    <row r="33" spans="1:4" ht="39" thickBot="1">
      <c r="A33" s="26" t="s">
        <v>87</v>
      </c>
      <c r="B33" s="27">
        <v>412</v>
      </c>
      <c r="C33" s="17"/>
      <c r="D33" s="17"/>
    </row>
    <row r="34" spans="1:4" ht="26.25" thickBot="1">
      <c r="A34" s="26" t="s">
        <v>88</v>
      </c>
      <c r="B34" s="27">
        <v>413</v>
      </c>
      <c r="C34" s="17"/>
      <c r="D34" s="17"/>
    </row>
    <row r="35" spans="1:4" ht="26.25" thickBot="1">
      <c r="A35" s="26" t="s">
        <v>89</v>
      </c>
      <c r="B35" s="27">
        <v>414</v>
      </c>
      <c r="C35" s="17"/>
      <c r="D35" s="17"/>
    </row>
    <row r="36" spans="1:4" ht="13.5" thickBot="1">
      <c r="A36" s="26" t="s">
        <v>90</v>
      </c>
      <c r="B36" s="27">
        <v>415</v>
      </c>
      <c r="C36" s="17"/>
      <c r="D36" s="17"/>
    </row>
    <row r="37" spans="1:4" ht="26.25" thickBot="1">
      <c r="A37" s="26" t="s">
        <v>91</v>
      </c>
      <c r="B37" s="27">
        <v>416</v>
      </c>
      <c r="C37" s="17"/>
      <c r="D37" s="17"/>
    </row>
    <row r="38" spans="1:4" ht="13.5" thickBot="1">
      <c r="A38" s="26" t="s">
        <v>92</v>
      </c>
      <c r="B38" s="27">
        <v>417</v>
      </c>
      <c r="C38" s="17"/>
      <c r="D38" s="17"/>
    </row>
    <row r="39" spans="1:4" ht="13.5" thickBot="1">
      <c r="A39" s="26" t="s">
        <v>93</v>
      </c>
      <c r="B39" s="27">
        <v>418</v>
      </c>
      <c r="C39" s="17"/>
      <c r="D39" s="17"/>
    </row>
    <row r="40" spans="1:4" ht="26.25" thickBot="1">
      <c r="A40" s="26" t="s">
        <v>94</v>
      </c>
      <c r="B40" s="27">
        <v>419</v>
      </c>
      <c r="C40" s="17"/>
      <c r="D40" s="17"/>
    </row>
    <row r="41" spans="1:4" ht="26.25" thickBot="1">
      <c r="A41" s="26" t="s">
        <v>95</v>
      </c>
      <c r="B41" s="27">
        <v>420</v>
      </c>
      <c r="C41" s="17"/>
      <c r="D41" s="17"/>
    </row>
    <row r="42" spans="1:4" ht="13.5" thickBot="1">
      <c r="A42" s="26" t="s">
        <v>96</v>
      </c>
      <c r="B42" s="27">
        <v>500</v>
      </c>
      <c r="C42" s="32">
        <f>C26+C29</f>
        <v>-202537</v>
      </c>
      <c r="D42" s="32">
        <f>D26+D29</f>
        <v>176230</v>
      </c>
    </row>
    <row r="43" spans="1:4" ht="13.5" thickBot="1">
      <c r="A43" s="26" t="s">
        <v>97</v>
      </c>
      <c r="B43" s="27"/>
      <c r="C43" s="32"/>
      <c r="D43" s="32"/>
    </row>
    <row r="44" spans="1:4" ht="13.5" thickBot="1">
      <c r="A44" s="26" t="s">
        <v>81</v>
      </c>
      <c r="B44" s="27"/>
      <c r="C44" s="32">
        <f>C42</f>
        <v>-202537</v>
      </c>
      <c r="D44" s="32">
        <f>D42</f>
        <v>176230</v>
      </c>
    </row>
    <row r="45" spans="1:4" ht="13.5" thickBot="1">
      <c r="A45" s="26" t="s">
        <v>98</v>
      </c>
      <c r="B45" s="27"/>
      <c r="C45" s="17"/>
      <c r="D45" s="17"/>
    </row>
    <row r="46" spans="1:4" ht="13.5" thickBot="1">
      <c r="A46" s="26" t="s">
        <v>99</v>
      </c>
      <c r="B46" s="27">
        <v>600</v>
      </c>
      <c r="C46" s="21"/>
      <c r="D46" s="21"/>
    </row>
    <row r="47" spans="1:4" ht="13.5" thickBot="1">
      <c r="A47" s="26" t="s">
        <v>84</v>
      </c>
      <c r="B47" s="27"/>
      <c r="C47" s="21"/>
      <c r="D47" s="21"/>
    </row>
    <row r="48" spans="1:4" ht="13.5" thickBot="1">
      <c r="A48" s="26" t="s">
        <v>100</v>
      </c>
      <c r="B48" s="27"/>
      <c r="C48" s="21"/>
      <c r="D48" s="21"/>
    </row>
    <row r="49" spans="1:4" ht="13.5" thickBot="1">
      <c r="A49" s="26" t="s">
        <v>101</v>
      </c>
      <c r="B49" s="27"/>
      <c r="C49" s="21">
        <f>C46</f>
        <v>0</v>
      </c>
      <c r="D49" s="21">
        <f>D46</f>
        <v>0</v>
      </c>
    </row>
    <row r="50" spans="1:4" ht="13.5" thickBot="1">
      <c r="A50" s="26" t="s">
        <v>102</v>
      </c>
      <c r="B50" s="27"/>
      <c r="C50" s="21"/>
      <c r="D50" s="21"/>
    </row>
    <row r="51" spans="1:4" ht="13.5" thickBot="1">
      <c r="A51" s="26" t="s">
        <v>103</v>
      </c>
      <c r="B51" s="27"/>
      <c r="C51" s="21"/>
      <c r="D51" s="21"/>
    </row>
    <row r="52" spans="1:4" ht="13.5" thickBot="1">
      <c r="A52" s="26" t="s">
        <v>101</v>
      </c>
      <c r="B52" s="27"/>
      <c r="C52" s="21">
        <f>C49</f>
        <v>0</v>
      </c>
      <c r="D52" s="21">
        <f>D49</f>
        <v>0</v>
      </c>
    </row>
    <row r="53" spans="1:4" ht="13.5" thickBot="1">
      <c r="A53" s="26" t="s">
        <v>102</v>
      </c>
      <c r="B53" s="27"/>
      <c r="C53" s="17"/>
      <c r="D53" s="17"/>
    </row>
    <row r="54" ht="12.75">
      <c r="A54" s="29"/>
    </row>
    <row r="55" ht="12.75">
      <c r="A55" s="29"/>
    </row>
    <row r="56" ht="12.75">
      <c r="A56" s="5" t="s">
        <v>203</v>
      </c>
    </row>
    <row r="57" spans="1:2" s="22" customFormat="1" ht="11.25">
      <c r="A57" s="48" t="s">
        <v>194</v>
      </c>
      <c r="B57" s="30"/>
    </row>
    <row r="58" ht="12.75">
      <c r="A58" s="1"/>
    </row>
    <row r="59" ht="12.75">
      <c r="A59" s="5" t="s">
        <v>196</v>
      </c>
    </row>
    <row r="60" s="22" customFormat="1" ht="11.25">
      <c r="A60" s="48" t="s">
        <v>193</v>
      </c>
    </row>
    <row r="61" ht="12.75">
      <c r="A61" s="1"/>
    </row>
    <row r="62" ht="12.75">
      <c r="A62" s="1" t="s">
        <v>59</v>
      </c>
    </row>
  </sheetData>
  <sheetProtection/>
  <mergeCells count="5">
    <mergeCell ref="A7:D7"/>
    <mergeCell ref="A6:D6"/>
    <mergeCell ref="A1:D1"/>
    <mergeCell ref="A4:D4"/>
    <mergeCell ref="A5:D5"/>
  </mergeCells>
  <printOptions/>
  <pageMargins left="0.26" right="0.21" top="0.3937007874015748" bottom="0.3937007874015748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6">
      <selection activeCell="D74" sqref="D74"/>
    </sheetView>
  </sheetViews>
  <sheetFormatPr defaultColWidth="9.00390625" defaultRowHeight="12.75"/>
  <cols>
    <col min="1" max="1" width="51.875" style="19" customWidth="1"/>
    <col min="2" max="2" width="9.125" style="19" customWidth="1"/>
    <col min="3" max="3" width="18.25390625" style="35" customWidth="1"/>
    <col min="4" max="4" width="18.25390625" style="19" customWidth="1"/>
    <col min="5" max="5" width="10.25390625" style="19" bestFit="1" customWidth="1"/>
    <col min="6" max="6" width="11.875" style="19" bestFit="1" customWidth="1"/>
    <col min="7" max="16384" width="9.125" style="19" customWidth="1"/>
  </cols>
  <sheetData>
    <row r="1" spans="1:5" ht="13.5">
      <c r="A1" s="83"/>
      <c r="B1" s="83"/>
      <c r="C1" s="83"/>
      <c r="D1" s="83"/>
      <c r="E1" s="45"/>
    </row>
    <row r="2" spans="1:5" ht="13.5">
      <c r="A2" s="47" t="str">
        <f>'ф1'!A1</f>
        <v>АО "Майкубен Вест Холдинг"</v>
      </c>
      <c r="B2" s="44"/>
      <c r="C2" s="44"/>
      <c r="D2" s="44"/>
      <c r="E2" s="45"/>
    </row>
    <row r="3" spans="1:5" ht="13.5">
      <c r="A3" s="44"/>
      <c r="B3" s="44"/>
      <c r="C3" s="44"/>
      <c r="D3" s="44"/>
      <c r="E3" s="45"/>
    </row>
    <row r="4" spans="1:5" ht="15.75">
      <c r="A4" s="84" t="s">
        <v>201</v>
      </c>
      <c r="B4" s="84"/>
      <c r="C4" s="84"/>
      <c r="D4" s="84"/>
      <c r="E4" s="84"/>
    </row>
    <row r="5" spans="1:5" ht="15.75">
      <c r="A5" s="84" t="s">
        <v>206</v>
      </c>
      <c r="B5" s="84"/>
      <c r="C5" s="84"/>
      <c r="D5" s="84"/>
      <c r="E5" s="68"/>
    </row>
    <row r="6" ht="12.75">
      <c r="A6" s="23"/>
    </row>
    <row r="7" spans="1:4" ht="13.5" thickBot="1">
      <c r="A7" s="78" t="s">
        <v>104</v>
      </c>
      <c r="B7" s="79"/>
      <c r="C7" s="79"/>
      <c r="D7" s="79"/>
    </row>
    <row r="8" spans="1:4" s="25" customFormat="1" ht="26.25" thickBot="1">
      <c r="A8" s="24" t="s">
        <v>60</v>
      </c>
      <c r="B8" s="20" t="s">
        <v>2</v>
      </c>
      <c r="C8" s="36" t="s">
        <v>61</v>
      </c>
      <c r="D8" s="20" t="s">
        <v>62</v>
      </c>
    </row>
    <row r="9" spans="1:4" ht="25.5" customHeight="1" thickBot="1">
      <c r="A9" s="85" t="s">
        <v>105</v>
      </c>
      <c r="B9" s="86"/>
      <c r="C9" s="86"/>
      <c r="D9" s="87"/>
    </row>
    <row r="10" spans="1:4" ht="26.25" thickBot="1">
      <c r="A10" s="69" t="s">
        <v>106</v>
      </c>
      <c r="B10" s="70">
        <v>10</v>
      </c>
      <c r="C10" s="71">
        <f>SUM(C12:C17)</f>
        <v>5770030</v>
      </c>
      <c r="D10" s="32">
        <f>SUM(D12:D17)</f>
        <v>12823591</v>
      </c>
    </row>
    <row r="11" spans="1:4" ht="13.5" thickBot="1">
      <c r="A11" s="69" t="s">
        <v>84</v>
      </c>
      <c r="B11" s="70"/>
      <c r="C11" s="71"/>
      <c r="D11" s="32"/>
    </row>
    <row r="12" spans="1:4" ht="13.5" thickBot="1">
      <c r="A12" s="69" t="s">
        <v>107</v>
      </c>
      <c r="B12" s="70">
        <v>11</v>
      </c>
      <c r="C12" s="71">
        <v>1400207</v>
      </c>
      <c r="D12" s="32">
        <v>2101717</v>
      </c>
    </row>
    <row r="13" spans="1:4" ht="13.5" thickBot="1">
      <c r="A13" s="69" t="s">
        <v>108</v>
      </c>
      <c r="B13" s="70">
        <v>12</v>
      </c>
      <c r="C13" s="71">
        <v>43913</v>
      </c>
      <c r="D13" s="32">
        <v>347</v>
      </c>
    </row>
    <row r="14" spans="1:4" ht="13.5" thickBot="1">
      <c r="A14" s="69" t="s">
        <v>109</v>
      </c>
      <c r="B14" s="70">
        <v>13</v>
      </c>
      <c r="C14" s="71">
        <v>4187215</v>
      </c>
      <c r="D14" s="32">
        <v>4052323</v>
      </c>
    </row>
    <row r="15" spans="1:4" ht="13.5" thickBot="1">
      <c r="A15" s="69" t="s">
        <v>110</v>
      </c>
      <c r="B15" s="70">
        <v>14</v>
      </c>
      <c r="C15" s="71"/>
      <c r="D15" s="32"/>
    </row>
    <row r="16" spans="1:4" ht="13.5" thickBot="1">
      <c r="A16" s="69" t="s">
        <v>111</v>
      </c>
      <c r="B16" s="70">
        <v>15</v>
      </c>
      <c r="C16" s="71"/>
      <c r="D16" s="32"/>
    </row>
    <row r="17" spans="1:4" ht="13.5" thickBot="1">
      <c r="A17" s="69" t="s">
        <v>112</v>
      </c>
      <c r="B17" s="70">
        <v>16</v>
      </c>
      <c r="C17" s="71">
        <v>138695</v>
      </c>
      <c r="D17" s="32">
        <v>6669204</v>
      </c>
    </row>
    <row r="18" spans="1:4" ht="26.25" thickBot="1">
      <c r="A18" s="69" t="s">
        <v>113</v>
      </c>
      <c r="B18" s="70">
        <v>20</v>
      </c>
      <c r="C18" s="71">
        <f>SUM(C20:C26)</f>
        <v>5874129.4565200005</v>
      </c>
      <c r="D18" s="32">
        <f>SUM(D20:D26)</f>
        <v>10243570</v>
      </c>
    </row>
    <row r="19" spans="1:4" ht="13.5" thickBot="1">
      <c r="A19" s="69" t="s">
        <v>84</v>
      </c>
      <c r="B19" s="70"/>
      <c r="C19" s="71"/>
      <c r="D19" s="32"/>
    </row>
    <row r="20" spans="1:4" ht="13.5" thickBot="1">
      <c r="A20" s="69" t="s">
        <v>114</v>
      </c>
      <c r="B20" s="70">
        <v>21</v>
      </c>
      <c r="C20" s="71">
        <v>1972421</v>
      </c>
      <c r="D20" s="32">
        <v>1397006</v>
      </c>
    </row>
    <row r="21" spans="1:4" ht="13.5" thickBot="1">
      <c r="A21" s="69" t="s">
        <v>115</v>
      </c>
      <c r="B21" s="70">
        <v>22</v>
      </c>
      <c r="C21" s="71">
        <f>(2000058.18+1161664.82)/1000+1+1773130</f>
        <v>1776292.723</v>
      </c>
      <c r="D21" s="32">
        <v>2113249</v>
      </c>
    </row>
    <row r="22" spans="1:4" ht="13.5" thickBot="1">
      <c r="A22" s="69" t="s">
        <v>116</v>
      </c>
      <c r="B22" s="70">
        <v>23</v>
      </c>
      <c r="C22" s="71">
        <f>(5006270.42+1069701.01-113891.91)/1000+1084080+2</f>
        <v>1090044.07952</v>
      </c>
      <c r="D22" s="32">
        <v>831669</v>
      </c>
    </row>
    <row r="23" spans="1:4" ht="13.5" thickBot="1">
      <c r="A23" s="69" t="s">
        <v>117</v>
      </c>
      <c r="B23" s="70">
        <v>24</v>
      </c>
      <c r="C23" s="71">
        <v>20085</v>
      </c>
      <c r="D23" s="32">
        <v>58245</v>
      </c>
    </row>
    <row r="24" spans="1:4" ht="13.5" thickBot="1">
      <c r="A24" s="69" t="s">
        <v>118</v>
      </c>
      <c r="B24" s="70">
        <v>25</v>
      </c>
      <c r="C24" s="71">
        <v>681</v>
      </c>
      <c r="D24" s="32">
        <v>22348</v>
      </c>
    </row>
    <row r="25" spans="1:4" ht="13.5" thickBot="1">
      <c r="A25" s="69" t="s">
        <v>119</v>
      </c>
      <c r="B25" s="70">
        <v>26</v>
      </c>
      <c r="C25" s="71">
        <f>1057690/1000+414912</f>
        <v>415969.69</v>
      </c>
      <c r="D25" s="32">
        <v>287143</v>
      </c>
    </row>
    <row r="26" spans="1:4" ht="13.5" thickBot="1">
      <c r="A26" s="69" t="s">
        <v>120</v>
      </c>
      <c r="B26" s="70">
        <v>27</v>
      </c>
      <c r="C26" s="71">
        <f>39964/1000+598596</f>
        <v>598635.964</v>
      </c>
      <c r="D26" s="32">
        <v>5533910</v>
      </c>
    </row>
    <row r="27" spans="1:4" ht="26.25" thickBot="1">
      <c r="A27" s="69" t="s">
        <v>121</v>
      </c>
      <c r="B27" s="70">
        <v>30</v>
      </c>
      <c r="C27" s="71">
        <f>C10-C18</f>
        <v>-104099.45652000047</v>
      </c>
      <c r="D27" s="32">
        <f>D10-D18</f>
        <v>2580021</v>
      </c>
    </row>
    <row r="28" spans="1:4" ht="25.5" customHeight="1" thickBot="1">
      <c r="A28" s="88" t="s">
        <v>122</v>
      </c>
      <c r="B28" s="89"/>
      <c r="C28" s="89"/>
      <c r="D28" s="90"/>
    </row>
    <row r="29" spans="1:4" ht="26.25" thickBot="1">
      <c r="A29" s="69" t="s">
        <v>123</v>
      </c>
      <c r="B29" s="70">
        <v>40</v>
      </c>
      <c r="C29" s="71">
        <f>SUM(C31:C41)</f>
        <v>0</v>
      </c>
      <c r="D29" s="32">
        <f>SUM(D31:D41)</f>
        <v>0</v>
      </c>
    </row>
    <row r="30" spans="1:4" ht="13.5" thickBot="1">
      <c r="A30" s="69" t="s">
        <v>84</v>
      </c>
      <c r="B30" s="70"/>
      <c r="C30" s="71"/>
      <c r="D30" s="32"/>
    </row>
    <row r="31" spans="1:4" ht="13.5" thickBot="1">
      <c r="A31" s="69" t="s">
        <v>124</v>
      </c>
      <c r="B31" s="70">
        <v>41</v>
      </c>
      <c r="C31" s="71"/>
      <c r="D31" s="32"/>
    </row>
    <row r="32" spans="1:4" ht="13.5" thickBot="1">
      <c r="A32" s="69" t="s">
        <v>125</v>
      </c>
      <c r="B32" s="70">
        <v>42</v>
      </c>
      <c r="C32" s="71"/>
      <c r="D32" s="32"/>
    </row>
    <row r="33" spans="1:4" ht="13.5" thickBot="1">
      <c r="A33" s="69" t="s">
        <v>126</v>
      </c>
      <c r="B33" s="70">
        <v>43</v>
      </c>
      <c r="C33" s="71"/>
      <c r="D33" s="32"/>
    </row>
    <row r="34" spans="1:4" ht="39" thickBot="1">
      <c r="A34" s="69" t="s">
        <v>127</v>
      </c>
      <c r="B34" s="70">
        <v>44</v>
      </c>
      <c r="C34" s="71"/>
      <c r="D34" s="32"/>
    </row>
    <row r="35" spans="1:4" ht="13.5" thickBot="1">
      <c r="A35" s="69" t="s">
        <v>128</v>
      </c>
      <c r="B35" s="70">
        <v>45</v>
      </c>
      <c r="C35" s="71"/>
      <c r="D35" s="32"/>
    </row>
    <row r="36" spans="1:4" ht="26.25" thickBot="1">
      <c r="A36" s="69" t="s">
        <v>129</v>
      </c>
      <c r="B36" s="70">
        <v>46</v>
      </c>
      <c r="C36" s="71"/>
      <c r="D36" s="32"/>
    </row>
    <row r="37" spans="1:4" ht="13.5" thickBot="1">
      <c r="A37" s="69" t="s">
        <v>130</v>
      </c>
      <c r="B37" s="70">
        <v>47</v>
      </c>
      <c r="C37" s="71"/>
      <c r="D37" s="32"/>
    </row>
    <row r="38" spans="1:4" ht="13.5" thickBot="1">
      <c r="A38" s="69" t="s">
        <v>131</v>
      </c>
      <c r="B38" s="70">
        <v>48</v>
      </c>
      <c r="C38" s="71"/>
      <c r="D38" s="32"/>
    </row>
    <row r="39" spans="1:4" ht="13.5" thickBot="1">
      <c r="A39" s="69" t="s">
        <v>132</v>
      </c>
      <c r="B39" s="70">
        <v>49</v>
      </c>
      <c r="C39" s="71"/>
      <c r="D39" s="32"/>
    </row>
    <row r="40" spans="1:4" ht="13.5" thickBot="1">
      <c r="A40" s="69" t="s">
        <v>111</v>
      </c>
      <c r="B40" s="70">
        <v>50</v>
      </c>
      <c r="C40" s="71"/>
      <c r="D40" s="32"/>
    </row>
    <row r="41" spans="1:4" ht="13.5" thickBot="1">
      <c r="A41" s="69" t="s">
        <v>112</v>
      </c>
      <c r="B41" s="70">
        <v>51</v>
      </c>
      <c r="C41" s="71"/>
      <c r="D41" s="32"/>
    </row>
    <row r="42" spans="1:4" ht="26.25" thickBot="1">
      <c r="A42" s="69" t="s">
        <v>133</v>
      </c>
      <c r="B42" s="70">
        <v>60</v>
      </c>
      <c r="C42" s="71">
        <f>SUM(C44:C54)</f>
        <v>1107540</v>
      </c>
      <c r="D42" s="32">
        <f>SUM(D44:D54)</f>
        <v>1618149</v>
      </c>
    </row>
    <row r="43" spans="1:7" ht="13.5" thickBot="1">
      <c r="A43" s="69" t="s">
        <v>84</v>
      </c>
      <c r="B43" s="70"/>
      <c r="C43" s="71"/>
      <c r="D43" s="32"/>
      <c r="F43" s="31"/>
      <c r="G43" s="18"/>
    </row>
    <row r="44" spans="1:4" ht="13.5" thickBot="1">
      <c r="A44" s="69" t="s">
        <v>134</v>
      </c>
      <c r="B44" s="70">
        <v>61</v>
      </c>
      <c r="C44" s="71">
        <v>524534</v>
      </c>
      <c r="D44" s="32">
        <v>290306</v>
      </c>
    </row>
    <row r="45" spans="1:4" ht="13.5" thickBot="1">
      <c r="A45" s="69" t="s">
        <v>135</v>
      </c>
      <c r="B45" s="70">
        <v>62</v>
      </c>
      <c r="C45" s="71"/>
      <c r="D45" s="32">
        <v>152</v>
      </c>
    </row>
    <row r="46" spans="1:4" ht="13.5" thickBot="1">
      <c r="A46" s="69" t="s">
        <v>136</v>
      </c>
      <c r="B46" s="70">
        <v>63</v>
      </c>
      <c r="C46" s="71"/>
      <c r="D46" s="32"/>
    </row>
    <row r="47" spans="1:4" ht="39" thickBot="1">
      <c r="A47" s="69" t="s">
        <v>137</v>
      </c>
      <c r="B47" s="70">
        <v>64</v>
      </c>
      <c r="C47" s="71"/>
      <c r="D47" s="32"/>
    </row>
    <row r="48" spans="1:4" ht="13.5" thickBot="1">
      <c r="A48" s="69" t="s">
        <v>138</v>
      </c>
      <c r="B48" s="70">
        <v>65</v>
      </c>
      <c r="C48" s="71"/>
      <c r="D48" s="32"/>
    </row>
    <row r="49" spans="1:4" ht="13.5" thickBot="1">
      <c r="A49" s="69" t="s">
        <v>139</v>
      </c>
      <c r="B49" s="70">
        <v>66</v>
      </c>
      <c r="C49" s="71"/>
      <c r="D49" s="32"/>
    </row>
    <row r="50" spans="1:8" ht="13.5" thickBot="1">
      <c r="A50" s="69" t="s">
        <v>140</v>
      </c>
      <c r="B50" s="70">
        <v>67</v>
      </c>
      <c r="C50" s="71"/>
      <c r="D50" s="32"/>
      <c r="H50" s="28"/>
    </row>
    <row r="51" spans="1:4" ht="13.5" thickBot="1">
      <c r="A51" s="69" t="s">
        <v>141</v>
      </c>
      <c r="B51" s="70">
        <v>68</v>
      </c>
      <c r="C51" s="71">
        <f>582500000/1000</f>
        <v>582500</v>
      </c>
      <c r="D51" s="32"/>
    </row>
    <row r="52" spans="1:4" ht="13.5" thickBot="1">
      <c r="A52" s="69" t="s">
        <v>131</v>
      </c>
      <c r="B52" s="70">
        <v>69</v>
      </c>
      <c r="C52" s="71"/>
      <c r="D52" s="32"/>
    </row>
    <row r="53" spans="1:4" ht="13.5" thickBot="1">
      <c r="A53" s="69" t="s">
        <v>142</v>
      </c>
      <c r="B53" s="70">
        <v>70</v>
      </c>
      <c r="C53" s="71"/>
      <c r="D53" s="32"/>
    </row>
    <row r="54" spans="1:4" ht="13.5" thickBot="1">
      <c r="A54" s="69" t="s">
        <v>120</v>
      </c>
      <c r="B54" s="70">
        <v>71</v>
      </c>
      <c r="C54" s="71">
        <v>506</v>
      </c>
      <c r="D54" s="32">
        <v>1327691</v>
      </c>
    </row>
    <row r="55" spans="1:4" ht="26.25" thickBot="1">
      <c r="A55" s="69" t="s">
        <v>143</v>
      </c>
      <c r="B55" s="70">
        <v>80</v>
      </c>
      <c r="C55" s="71">
        <f>C29-C42</f>
        <v>-1107540</v>
      </c>
      <c r="D55" s="32">
        <f>D29-D42</f>
        <v>-1618149</v>
      </c>
    </row>
    <row r="56" spans="1:4" ht="25.5" customHeight="1" thickBot="1">
      <c r="A56" s="88" t="s">
        <v>144</v>
      </c>
      <c r="B56" s="89"/>
      <c r="C56" s="89"/>
      <c r="D56" s="90"/>
    </row>
    <row r="57" spans="1:4" ht="26.25" thickBot="1">
      <c r="A57" s="69" t="s">
        <v>145</v>
      </c>
      <c r="B57" s="70">
        <v>90</v>
      </c>
      <c r="C57" s="71">
        <f>SUM(C59:C62)</f>
        <v>29822</v>
      </c>
      <c r="D57" s="32">
        <f>SUM(D59:D62)</f>
        <v>763416</v>
      </c>
    </row>
    <row r="58" spans="1:4" ht="13.5" thickBot="1">
      <c r="A58" s="69" t="s">
        <v>84</v>
      </c>
      <c r="B58" s="70"/>
      <c r="C58" s="71"/>
      <c r="D58" s="32"/>
    </row>
    <row r="59" spans="1:4" ht="13.5" thickBot="1">
      <c r="A59" s="69" t="s">
        <v>146</v>
      </c>
      <c r="B59" s="70">
        <v>91</v>
      </c>
      <c r="C59" s="71"/>
      <c r="D59" s="32"/>
    </row>
    <row r="60" spans="1:4" ht="13.5" thickBot="1">
      <c r="A60" s="69" t="s">
        <v>147</v>
      </c>
      <c r="B60" s="70">
        <v>92</v>
      </c>
      <c r="C60" s="71"/>
      <c r="D60" s="32">
        <v>500000</v>
      </c>
    </row>
    <row r="61" spans="1:4" ht="13.5" thickBot="1">
      <c r="A61" s="69" t="s">
        <v>111</v>
      </c>
      <c r="B61" s="70">
        <v>93</v>
      </c>
      <c r="C61" s="71">
        <v>29822</v>
      </c>
      <c r="D61" s="32">
        <v>81</v>
      </c>
    </row>
    <row r="62" spans="1:4" ht="13.5" thickBot="1">
      <c r="A62" s="69" t="s">
        <v>112</v>
      </c>
      <c r="B62" s="70">
        <v>94</v>
      </c>
      <c r="C62" s="71"/>
      <c r="D62" s="32">
        <v>263335</v>
      </c>
    </row>
    <row r="63" spans="1:4" ht="26.25" thickBot="1">
      <c r="A63" s="69" t="s">
        <v>148</v>
      </c>
      <c r="B63" s="70">
        <v>100</v>
      </c>
      <c r="C63" s="71">
        <f>SUM(C65:C69)</f>
        <v>150415</v>
      </c>
      <c r="D63" s="32">
        <f>SUM(D65:D69)</f>
        <v>1635428</v>
      </c>
    </row>
    <row r="64" spans="1:4" ht="13.5" thickBot="1">
      <c r="A64" s="69" t="s">
        <v>84</v>
      </c>
      <c r="B64" s="70"/>
      <c r="C64" s="71"/>
      <c r="D64" s="32"/>
    </row>
    <row r="65" spans="1:4" ht="13.5" thickBot="1">
      <c r="A65" s="69" t="s">
        <v>149</v>
      </c>
      <c r="B65" s="70">
        <v>101</v>
      </c>
      <c r="C65" s="71">
        <v>150415</v>
      </c>
      <c r="D65" s="32">
        <v>720415</v>
      </c>
    </row>
    <row r="66" spans="1:4" ht="13.5" thickBot="1">
      <c r="A66" s="69" t="s">
        <v>117</v>
      </c>
      <c r="B66" s="70">
        <v>102</v>
      </c>
      <c r="C66" s="71"/>
      <c r="D66" s="32"/>
    </row>
    <row r="67" spans="1:4" ht="13.5" thickBot="1">
      <c r="A67" s="69" t="s">
        <v>150</v>
      </c>
      <c r="B67" s="70">
        <v>103</v>
      </c>
      <c r="C67" s="71"/>
      <c r="D67" s="32"/>
    </row>
    <row r="68" spans="1:4" ht="13.5" thickBot="1">
      <c r="A68" s="69" t="s">
        <v>151</v>
      </c>
      <c r="B68" s="70">
        <v>104</v>
      </c>
      <c r="C68" s="71"/>
      <c r="D68" s="32"/>
    </row>
    <row r="69" spans="1:4" ht="13.5" thickBot="1">
      <c r="A69" s="69" t="s">
        <v>152</v>
      </c>
      <c r="B69" s="70">
        <v>105</v>
      </c>
      <c r="C69" s="71"/>
      <c r="D69" s="32">
        <v>915013</v>
      </c>
    </row>
    <row r="70" spans="1:4" ht="26.25" thickBot="1">
      <c r="A70" s="69" t="s">
        <v>153</v>
      </c>
      <c r="B70" s="70">
        <v>110</v>
      </c>
      <c r="C70" s="71">
        <f>C57-C63</f>
        <v>-120593</v>
      </c>
      <c r="D70" s="32">
        <f>D57-D63</f>
        <v>-872012</v>
      </c>
    </row>
    <row r="71" spans="1:4" ht="13.5" thickBot="1">
      <c r="A71" s="69" t="s">
        <v>154</v>
      </c>
      <c r="B71" s="70">
        <v>120</v>
      </c>
      <c r="C71" s="71">
        <v>175656</v>
      </c>
      <c r="D71" s="32">
        <v>3964</v>
      </c>
    </row>
    <row r="72" spans="1:4" ht="26.25" thickBot="1">
      <c r="A72" s="69" t="s">
        <v>155</v>
      </c>
      <c r="B72" s="70">
        <v>130</v>
      </c>
      <c r="C72" s="71">
        <f>C27+C55+C70+C71</f>
        <v>-1156576.4565200005</v>
      </c>
      <c r="D72" s="32">
        <f>D27+D55+D70+D71</f>
        <v>93824</v>
      </c>
    </row>
    <row r="73" spans="1:4" ht="26.25" thickBot="1">
      <c r="A73" s="69" t="s">
        <v>156</v>
      </c>
      <c r="B73" s="70">
        <v>140</v>
      </c>
      <c r="C73" s="71">
        <v>1912172</v>
      </c>
      <c r="D73" s="67">
        <v>869605</v>
      </c>
    </row>
    <row r="74" spans="1:6" ht="26.25" thickBot="1">
      <c r="A74" s="69" t="s">
        <v>157</v>
      </c>
      <c r="B74" s="70">
        <v>150</v>
      </c>
      <c r="C74" s="71">
        <f>C72+C73</f>
        <v>755595.5434799995</v>
      </c>
      <c r="D74" s="32">
        <v>963429</v>
      </c>
      <c r="F74" s="28"/>
    </row>
    <row r="75" spans="1:5" ht="12.75">
      <c r="A75" s="29"/>
      <c r="C75" s="37"/>
      <c r="D75" s="28"/>
      <c r="E75" s="28"/>
    </row>
    <row r="76" ht="12.75">
      <c r="A76" s="29"/>
    </row>
    <row r="77" ht="12.75">
      <c r="A77" s="5" t="s">
        <v>203</v>
      </c>
    </row>
    <row r="78" s="22" customFormat="1" ht="11.25">
      <c r="A78" s="48" t="s">
        <v>194</v>
      </c>
    </row>
    <row r="79" ht="12.75">
      <c r="A79" s="1"/>
    </row>
    <row r="80" ht="12.75">
      <c r="A80" s="5" t="s">
        <v>196</v>
      </c>
    </row>
    <row r="81" s="22" customFormat="1" ht="11.25">
      <c r="A81" s="48" t="s">
        <v>193</v>
      </c>
    </row>
    <row r="82" ht="12.75">
      <c r="A82" s="1" t="s">
        <v>59</v>
      </c>
    </row>
  </sheetData>
  <sheetProtection/>
  <mergeCells count="7">
    <mergeCell ref="A1:D1"/>
    <mergeCell ref="A4:E4"/>
    <mergeCell ref="A5:D5"/>
    <mergeCell ref="A9:D9"/>
    <mergeCell ref="A28:D28"/>
    <mergeCell ref="A56:D56"/>
    <mergeCell ref="A7:D7"/>
  </mergeCells>
  <printOptions/>
  <pageMargins left="0.5905511811023623" right="0.3937007874015748" top="0.35433070866141736" bottom="0.2362204724409449" header="0.5118110236220472" footer="0.15748031496062992"/>
  <pageSetup fitToHeight="2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88" zoomScaleNormal="88" zoomScalePageLayoutView="0" workbookViewId="0" topLeftCell="A58">
      <selection activeCell="A72" sqref="A72"/>
    </sheetView>
  </sheetViews>
  <sheetFormatPr defaultColWidth="9.00390625" defaultRowHeight="12.75"/>
  <cols>
    <col min="1" max="1" width="50.875" style="49" customWidth="1"/>
    <col min="2" max="2" width="9.125" style="49" customWidth="1"/>
    <col min="3" max="9" width="14.625" style="49" customWidth="1"/>
    <col min="10" max="16384" width="9.125" style="49" customWidth="1"/>
  </cols>
  <sheetData>
    <row r="1" spans="5:9" ht="13.5">
      <c r="E1" s="83"/>
      <c r="F1" s="83"/>
      <c r="G1" s="83"/>
      <c r="H1" s="83"/>
      <c r="I1" s="83"/>
    </row>
    <row r="2" spans="1:9" ht="13.5">
      <c r="A2" s="49" t="str">
        <f>'ф2'!A1</f>
        <v>АО "Майкубен Вест Холдинг"</v>
      </c>
      <c r="E2" s="43"/>
      <c r="F2" s="43"/>
      <c r="G2" s="43"/>
      <c r="H2" s="43"/>
      <c r="I2" s="43"/>
    </row>
    <row r="3" spans="5:9" ht="13.5">
      <c r="E3" s="46"/>
      <c r="F3" s="46"/>
      <c r="G3" s="46"/>
      <c r="H3" s="46"/>
      <c r="I3" s="46"/>
    </row>
    <row r="4" spans="1:9" ht="15.75">
      <c r="A4" s="84" t="s">
        <v>202</v>
      </c>
      <c r="B4" s="84"/>
      <c r="C4" s="84"/>
      <c r="D4" s="84"/>
      <c r="E4" s="84"/>
      <c r="F4" s="84"/>
      <c r="G4" s="84"/>
      <c r="H4" s="84"/>
      <c r="I4" s="84"/>
    </row>
    <row r="5" spans="1:9" ht="15.75">
      <c r="A5" s="91" t="s">
        <v>205</v>
      </c>
      <c r="B5" s="92"/>
      <c r="C5" s="92"/>
      <c r="D5" s="92"/>
      <c r="E5" s="92"/>
      <c r="F5" s="92"/>
      <c r="G5" s="92"/>
      <c r="H5" s="92"/>
      <c r="I5" s="92"/>
    </row>
    <row r="6" ht="12.75">
      <c r="A6" s="57"/>
    </row>
    <row r="7" spans="1:9" ht="13.5" thickBot="1">
      <c r="A7" s="95" t="s">
        <v>0</v>
      </c>
      <c r="B7" s="96"/>
      <c r="C7" s="96"/>
      <c r="D7" s="96"/>
      <c r="E7" s="96"/>
      <c r="F7" s="96"/>
      <c r="G7" s="96"/>
      <c r="H7" s="96"/>
      <c r="I7" s="96"/>
    </row>
    <row r="8" spans="1:9" ht="13.5" customHeight="1" thickBot="1">
      <c r="A8" s="97" t="s">
        <v>158</v>
      </c>
      <c r="B8" s="93" t="s">
        <v>2</v>
      </c>
      <c r="C8" s="98" t="s">
        <v>159</v>
      </c>
      <c r="D8" s="99"/>
      <c r="E8" s="99"/>
      <c r="F8" s="99"/>
      <c r="G8" s="100"/>
      <c r="H8" s="93" t="s">
        <v>56</v>
      </c>
      <c r="I8" s="93" t="s">
        <v>160</v>
      </c>
    </row>
    <row r="9" spans="1:9" ht="51.75" thickBot="1">
      <c r="A9" s="94"/>
      <c r="B9" s="94"/>
      <c r="C9" s="7" t="s">
        <v>50</v>
      </c>
      <c r="D9" s="7" t="s">
        <v>51</v>
      </c>
      <c r="E9" s="7" t="s">
        <v>52</v>
      </c>
      <c r="F9" s="7" t="s">
        <v>53</v>
      </c>
      <c r="G9" s="7" t="s">
        <v>161</v>
      </c>
      <c r="H9" s="94"/>
      <c r="I9" s="94"/>
    </row>
    <row r="10" spans="1:9" ht="25.5" customHeight="1" thickBot="1">
      <c r="A10" s="58" t="s">
        <v>162</v>
      </c>
      <c r="B10" s="59">
        <v>10</v>
      </c>
      <c r="C10" s="60">
        <f>C12</f>
        <v>1519620</v>
      </c>
      <c r="D10" s="60"/>
      <c r="E10" s="60"/>
      <c r="F10" s="60">
        <f>F12</f>
        <v>0</v>
      </c>
      <c r="G10" s="60">
        <f>G12</f>
        <v>2305055</v>
      </c>
      <c r="H10" s="60"/>
      <c r="I10" s="60">
        <f>SUM(C10:H10)</f>
        <v>3824675</v>
      </c>
    </row>
    <row r="11" spans="1:9" ht="13.5" thickBot="1">
      <c r="A11" s="6" t="s">
        <v>163</v>
      </c>
      <c r="B11" s="7">
        <v>11</v>
      </c>
      <c r="C11" s="13"/>
      <c r="D11" s="13"/>
      <c r="E11" s="13"/>
      <c r="F11" s="13"/>
      <c r="G11" s="13"/>
      <c r="H11" s="13"/>
      <c r="I11" s="13">
        <f aca="true" t="shared" si="0" ref="I11:I72">SUM(C11:H11)</f>
        <v>0</v>
      </c>
    </row>
    <row r="12" spans="1:9" ht="13.5" thickBot="1">
      <c r="A12" s="6" t="s">
        <v>164</v>
      </c>
      <c r="B12" s="7">
        <v>100</v>
      </c>
      <c r="C12" s="13">
        <v>1519620</v>
      </c>
      <c r="D12" s="13">
        <f>D10+D11</f>
        <v>0</v>
      </c>
      <c r="E12" s="13">
        <f>E10+E11</f>
        <v>0</v>
      </c>
      <c r="F12" s="13"/>
      <c r="G12" s="13">
        <v>2305055</v>
      </c>
      <c r="H12" s="13">
        <f>H10+H11</f>
        <v>0</v>
      </c>
      <c r="I12" s="13">
        <f t="shared" si="0"/>
        <v>3824675</v>
      </c>
    </row>
    <row r="13" spans="1:9" ht="26.25" thickBot="1">
      <c r="A13" s="6" t="s">
        <v>165</v>
      </c>
      <c r="B13" s="7">
        <v>200</v>
      </c>
      <c r="C13" s="13">
        <f aca="true" t="shared" si="1" ref="C13:H13">C14+C15</f>
        <v>0</v>
      </c>
      <c r="D13" s="13">
        <f t="shared" si="1"/>
        <v>0</v>
      </c>
      <c r="E13" s="13">
        <f t="shared" si="1"/>
        <v>0</v>
      </c>
      <c r="F13" s="13"/>
      <c r="G13" s="13">
        <f t="shared" si="1"/>
        <v>2304528</v>
      </c>
      <c r="H13" s="13">
        <f t="shared" si="1"/>
        <v>0</v>
      </c>
      <c r="I13" s="13">
        <f t="shared" si="0"/>
        <v>2304528</v>
      </c>
    </row>
    <row r="14" spans="1:9" ht="13.5" thickBot="1">
      <c r="A14" s="6" t="s">
        <v>166</v>
      </c>
      <c r="B14" s="7">
        <v>210</v>
      </c>
      <c r="C14" s="13"/>
      <c r="D14" s="13"/>
      <c r="E14" s="13"/>
      <c r="F14" s="13"/>
      <c r="G14" s="13">
        <v>2304528</v>
      </c>
      <c r="H14" s="13"/>
      <c r="I14" s="13">
        <f t="shared" si="0"/>
        <v>2304528</v>
      </c>
    </row>
    <row r="15" spans="1:9" ht="26.25" thickBot="1">
      <c r="A15" s="6" t="s">
        <v>167</v>
      </c>
      <c r="B15" s="7">
        <v>220</v>
      </c>
      <c r="C15" s="13">
        <f aca="true" t="shared" si="2" ref="C15:H15">C17+C18+C19+C20+C21+C22+C23+C24+C25</f>
        <v>0</v>
      </c>
      <c r="D15" s="13">
        <f t="shared" si="2"/>
        <v>0</v>
      </c>
      <c r="E15" s="13">
        <f t="shared" si="2"/>
        <v>0</v>
      </c>
      <c r="F15" s="13"/>
      <c r="G15" s="13">
        <f>G17+G18+G19+G20+G21+G22+G23+G24+G25</f>
        <v>0</v>
      </c>
      <c r="H15" s="13">
        <f t="shared" si="2"/>
        <v>0</v>
      </c>
      <c r="I15" s="13">
        <f t="shared" si="0"/>
        <v>0</v>
      </c>
    </row>
    <row r="16" spans="1:9" ht="13.5" thickBot="1">
      <c r="A16" s="6" t="s">
        <v>84</v>
      </c>
      <c r="B16" s="7"/>
      <c r="C16" s="13"/>
      <c r="D16" s="13"/>
      <c r="E16" s="13"/>
      <c r="F16" s="13"/>
      <c r="G16" s="13"/>
      <c r="H16" s="13"/>
      <c r="I16" s="13">
        <f t="shared" si="0"/>
        <v>0</v>
      </c>
    </row>
    <row r="17" spans="1:9" ht="26.25" thickBot="1">
      <c r="A17" s="6" t="s">
        <v>168</v>
      </c>
      <c r="B17" s="7">
        <v>221</v>
      </c>
      <c r="C17" s="13"/>
      <c r="D17" s="13"/>
      <c r="E17" s="13"/>
      <c r="F17" s="13"/>
      <c r="G17" s="13"/>
      <c r="H17" s="13"/>
      <c r="I17" s="13">
        <f t="shared" si="0"/>
        <v>0</v>
      </c>
    </row>
    <row r="18" spans="1:9" ht="26.25" thickBot="1">
      <c r="A18" s="6" t="s">
        <v>169</v>
      </c>
      <c r="B18" s="7">
        <v>222</v>
      </c>
      <c r="C18" s="13"/>
      <c r="D18" s="13"/>
      <c r="E18" s="13"/>
      <c r="F18" s="13"/>
      <c r="G18" s="13"/>
      <c r="H18" s="13"/>
      <c r="I18" s="13">
        <f t="shared" si="0"/>
        <v>0</v>
      </c>
    </row>
    <row r="19" spans="1:9" ht="26.25" thickBot="1">
      <c r="A19" s="6" t="s">
        <v>170</v>
      </c>
      <c r="B19" s="7">
        <v>223</v>
      </c>
      <c r="C19" s="13"/>
      <c r="D19" s="13"/>
      <c r="E19" s="13"/>
      <c r="F19" s="13"/>
      <c r="G19" s="13"/>
      <c r="H19" s="13"/>
      <c r="I19" s="13">
        <f t="shared" si="0"/>
        <v>0</v>
      </c>
    </row>
    <row r="20" spans="1:9" ht="39" thickBot="1">
      <c r="A20" s="6" t="s">
        <v>87</v>
      </c>
      <c r="B20" s="7">
        <v>224</v>
      </c>
      <c r="C20" s="13"/>
      <c r="D20" s="13"/>
      <c r="E20" s="13"/>
      <c r="F20" s="13"/>
      <c r="G20" s="13"/>
      <c r="H20" s="13"/>
      <c r="I20" s="13">
        <f t="shared" si="0"/>
        <v>0</v>
      </c>
    </row>
    <row r="21" spans="1:9" ht="26.25" thickBot="1">
      <c r="A21" s="6" t="s">
        <v>88</v>
      </c>
      <c r="B21" s="7">
        <v>225</v>
      </c>
      <c r="C21" s="13"/>
      <c r="D21" s="13"/>
      <c r="E21" s="13"/>
      <c r="F21" s="13"/>
      <c r="G21" s="13"/>
      <c r="H21" s="13"/>
      <c r="I21" s="13">
        <f t="shared" si="0"/>
        <v>0</v>
      </c>
    </row>
    <row r="22" spans="1:9" ht="26.25" thickBot="1">
      <c r="A22" s="6" t="s">
        <v>89</v>
      </c>
      <c r="B22" s="7">
        <v>226</v>
      </c>
      <c r="C22" s="13"/>
      <c r="D22" s="13"/>
      <c r="E22" s="13"/>
      <c r="F22" s="13"/>
      <c r="G22" s="13"/>
      <c r="H22" s="13"/>
      <c r="I22" s="13">
        <f t="shared" si="0"/>
        <v>0</v>
      </c>
    </row>
    <row r="23" spans="1:9" ht="26.25" thickBot="1">
      <c r="A23" s="6" t="s">
        <v>171</v>
      </c>
      <c r="B23" s="7">
        <v>227</v>
      </c>
      <c r="C23" s="13"/>
      <c r="D23" s="13"/>
      <c r="E23" s="13"/>
      <c r="F23" s="13"/>
      <c r="G23" s="13"/>
      <c r="H23" s="13"/>
      <c r="I23" s="13">
        <f t="shared" si="0"/>
        <v>0</v>
      </c>
    </row>
    <row r="24" spans="1:9" ht="26.25" thickBot="1">
      <c r="A24" s="6" t="s">
        <v>91</v>
      </c>
      <c r="B24" s="7">
        <v>228</v>
      </c>
      <c r="C24" s="13"/>
      <c r="D24" s="13"/>
      <c r="E24" s="13"/>
      <c r="F24" s="13"/>
      <c r="G24" s="13"/>
      <c r="H24" s="13"/>
      <c r="I24" s="13">
        <f t="shared" si="0"/>
        <v>0</v>
      </c>
    </row>
    <row r="25" spans="1:9" ht="13.5" thickBot="1">
      <c r="A25" s="6" t="s">
        <v>92</v>
      </c>
      <c r="B25" s="7">
        <v>229</v>
      </c>
      <c r="C25" s="13"/>
      <c r="D25" s="13"/>
      <c r="E25" s="13"/>
      <c r="F25" s="13"/>
      <c r="G25" s="13"/>
      <c r="H25" s="13"/>
      <c r="I25" s="13">
        <f t="shared" si="0"/>
        <v>0</v>
      </c>
    </row>
    <row r="26" spans="1:9" ht="26.25" thickBot="1">
      <c r="A26" s="6" t="s">
        <v>172</v>
      </c>
      <c r="B26" s="7">
        <v>300</v>
      </c>
      <c r="C26" s="13"/>
      <c r="D26" s="13">
        <f>SUM(D28+D33+D34+D35+D36+D37+D38+D39+D40)</f>
        <v>0</v>
      </c>
      <c r="E26" s="13">
        <f>SUM(E28+E33+E34+E35+E36+E37+E38+E39+E40)</f>
        <v>0</v>
      </c>
      <c r="F26" s="13"/>
      <c r="G26" s="13" t="s">
        <v>197</v>
      </c>
      <c r="H26" s="13">
        <f>SUM(H28+H33+H34+H35+H36+H37+H38+H39+H40)</f>
        <v>0</v>
      </c>
      <c r="I26" s="13">
        <f t="shared" si="0"/>
        <v>0</v>
      </c>
    </row>
    <row r="27" spans="1:9" ht="13.5" thickBot="1">
      <c r="A27" s="6" t="s">
        <v>84</v>
      </c>
      <c r="B27" s="7"/>
      <c r="C27" s="13"/>
      <c r="D27" s="13"/>
      <c r="E27" s="13"/>
      <c r="F27" s="13"/>
      <c r="G27" s="13"/>
      <c r="H27" s="13"/>
      <c r="I27" s="13">
        <f t="shared" si="0"/>
        <v>0</v>
      </c>
    </row>
    <row r="28" spans="1:9" ht="13.5" thickBot="1">
      <c r="A28" s="6" t="s">
        <v>173</v>
      </c>
      <c r="B28" s="7">
        <v>310</v>
      </c>
      <c r="C28" s="13"/>
      <c r="D28" s="13"/>
      <c r="E28" s="13"/>
      <c r="F28" s="13"/>
      <c r="G28" s="13"/>
      <c r="H28" s="13"/>
      <c r="I28" s="13">
        <f t="shared" si="0"/>
        <v>0</v>
      </c>
    </row>
    <row r="29" spans="1:9" ht="13.5" thickBot="1">
      <c r="A29" s="6" t="s">
        <v>84</v>
      </c>
      <c r="B29" s="7"/>
      <c r="C29" s="13"/>
      <c r="D29" s="13"/>
      <c r="E29" s="13"/>
      <c r="F29" s="13"/>
      <c r="G29" s="13"/>
      <c r="H29" s="13"/>
      <c r="I29" s="13">
        <f t="shared" si="0"/>
        <v>0</v>
      </c>
    </row>
    <row r="30" spans="1:9" ht="13.5" thickBot="1">
      <c r="A30" s="6" t="s">
        <v>174</v>
      </c>
      <c r="B30" s="7"/>
      <c r="C30" s="13"/>
      <c r="D30" s="13"/>
      <c r="E30" s="13"/>
      <c r="F30" s="13"/>
      <c r="G30" s="13"/>
      <c r="H30" s="13"/>
      <c r="I30" s="13">
        <f t="shared" si="0"/>
        <v>0</v>
      </c>
    </row>
    <row r="31" spans="1:9" ht="26.25" thickBot="1">
      <c r="A31" s="6" t="s">
        <v>175</v>
      </c>
      <c r="B31" s="7"/>
      <c r="C31" s="13"/>
      <c r="D31" s="13"/>
      <c r="E31" s="13"/>
      <c r="F31" s="13"/>
      <c r="G31" s="13"/>
      <c r="H31" s="13"/>
      <c r="I31" s="13">
        <f t="shared" si="0"/>
        <v>0</v>
      </c>
    </row>
    <row r="32" spans="1:9" ht="26.25" thickBot="1">
      <c r="A32" s="6" t="s">
        <v>176</v>
      </c>
      <c r="B32" s="7"/>
      <c r="C32" s="13"/>
      <c r="D32" s="13"/>
      <c r="E32" s="13"/>
      <c r="F32" s="13"/>
      <c r="G32" s="13"/>
      <c r="H32" s="13"/>
      <c r="I32" s="13">
        <f t="shared" si="0"/>
        <v>0</v>
      </c>
    </row>
    <row r="33" spans="1:9" ht="13.5" thickBot="1">
      <c r="A33" s="6" t="s">
        <v>177</v>
      </c>
      <c r="B33" s="7">
        <v>311</v>
      </c>
      <c r="C33" s="13" t="s">
        <v>197</v>
      </c>
      <c r="D33" s="13"/>
      <c r="E33" s="13"/>
      <c r="F33" s="13"/>
      <c r="G33" s="13"/>
      <c r="H33" s="13"/>
      <c r="I33" s="13">
        <f t="shared" si="0"/>
        <v>0</v>
      </c>
    </row>
    <row r="34" spans="1:9" ht="13.5" thickBot="1">
      <c r="A34" s="6" t="s">
        <v>178</v>
      </c>
      <c r="B34" s="7">
        <v>312</v>
      </c>
      <c r="C34" s="13"/>
      <c r="D34" s="13"/>
      <c r="E34" s="13"/>
      <c r="F34" s="13"/>
      <c r="G34" s="13"/>
      <c r="H34" s="13"/>
      <c r="I34" s="13">
        <f t="shared" si="0"/>
        <v>0</v>
      </c>
    </row>
    <row r="35" spans="1:9" ht="26.25" thickBot="1">
      <c r="A35" s="6" t="s">
        <v>179</v>
      </c>
      <c r="B35" s="7">
        <v>313</v>
      </c>
      <c r="C35" s="13"/>
      <c r="D35" s="13"/>
      <c r="E35" s="13"/>
      <c r="F35" s="13"/>
      <c r="G35" s="13"/>
      <c r="H35" s="13"/>
      <c r="I35" s="13">
        <f t="shared" si="0"/>
        <v>0</v>
      </c>
    </row>
    <row r="36" spans="1:9" ht="26.25" thickBot="1">
      <c r="A36" s="6" t="s">
        <v>180</v>
      </c>
      <c r="B36" s="7">
        <v>314</v>
      </c>
      <c r="C36" s="13"/>
      <c r="D36" s="13"/>
      <c r="E36" s="13"/>
      <c r="F36" s="13"/>
      <c r="G36" s="13"/>
      <c r="H36" s="13"/>
      <c r="I36" s="13">
        <f t="shared" si="0"/>
        <v>0</v>
      </c>
    </row>
    <row r="37" spans="1:9" ht="13.5" thickBot="1">
      <c r="A37" s="6" t="s">
        <v>181</v>
      </c>
      <c r="B37" s="7">
        <v>315</v>
      </c>
      <c r="C37" s="13"/>
      <c r="D37" s="13"/>
      <c r="E37" s="13"/>
      <c r="F37" s="13"/>
      <c r="G37" s="13" t="s">
        <v>197</v>
      </c>
      <c r="H37" s="13"/>
      <c r="I37" s="13">
        <f t="shared" si="0"/>
        <v>0</v>
      </c>
    </row>
    <row r="38" spans="1:9" ht="13.5" thickBot="1">
      <c r="A38" s="6" t="s">
        <v>182</v>
      </c>
      <c r="B38" s="7">
        <v>316</v>
      </c>
      <c r="C38" s="13"/>
      <c r="D38" s="13"/>
      <c r="E38" s="13"/>
      <c r="F38" s="13"/>
      <c r="G38" s="13"/>
      <c r="H38" s="13"/>
      <c r="I38" s="13">
        <f t="shared" si="0"/>
        <v>0</v>
      </c>
    </row>
    <row r="39" spans="1:9" ht="13.5" thickBot="1">
      <c r="A39" s="6" t="s">
        <v>183</v>
      </c>
      <c r="B39" s="7">
        <v>317</v>
      </c>
      <c r="C39" s="13"/>
      <c r="D39" s="13"/>
      <c r="E39" s="13"/>
      <c r="F39" s="13"/>
      <c r="G39" s="13"/>
      <c r="H39" s="13"/>
      <c r="I39" s="13">
        <f t="shared" si="0"/>
        <v>0</v>
      </c>
    </row>
    <row r="40" spans="1:9" ht="26.25" thickBot="1">
      <c r="A40" s="6" t="s">
        <v>184</v>
      </c>
      <c r="B40" s="7">
        <v>318</v>
      </c>
      <c r="C40" s="13"/>
      <c r="D40" s="13"/>
      <c r="E40" s="13"/>
      <c r="F40" s="13"/>
      <c r="G40" s="13"/>
      <c r="H40" s="13"/>
      <c r="I40" s="13">
        <f t="shared" si="0"/>
        <v>0</v>
      </c>
    </row>
    <row r="41" spans="1:9" ht="26.25" thickBot="1">
      <c r="A41" s="58" t="s">
        <v>185</v>
      </c>
      <c r="B41" s="59">
        <v>400</v>
      </c>
      <c r="C41" s="60">
        <f aca="true" t="shared" si="3" ref="C41:H41">C12+C13+C26</f>
        <v>1519620</v>
      </c>
      <c r="D41" s="60">
        <f t="shared" si="3"/>
        <v>0</v>
      </c>
      <c r="E41" s="60">
        <f t="shared" si="3"/>
        <v>0</v>
      </c>
      <c r="F41" s="60">
        <f t="shared" si="3"/>
        <v>0</v>
      </c>
      <c r="G41" s="60">
        <f>G10+G13+G39</f>
        <v>4609583</v>
      </c>
      <c r="H41" s="60">
        <f t="shared" si="3"/>
        <v>0</v>
      </c>
      <c r="I41" s="60">
        <f t="shared" si="0"/>
        <v>6129203</v>
      </c>
    </row>
    <row r="42" spans="1:9" ht="13.5" thickBot="1">
      <c r="A42" s="6" t="s">
        <v>163</v>
      </c>
      <c r="B42" s="7">
        <v>401</v>
      </c>
      <c r="C42" s="13"/>
      <c r="D42" s="13"/>
      <c r="E42" s="13"/>
      <c r="F42" s="13"/>
      <c r="G42" s="13"/>
      <c r="H42" s="13"/>
      <c r="I42" s="13">
        <f t="shared" si="0"/>
        <v>0</v>
      </c>
    </row>
    <row r="43" spans="1:9" ht="13.5" thickBot="1">
      <c r="A43" s="6" t="s">
        <v>186</v>
      </c>
      <c r="B43" s="7">
        <v>500</v>
      </c>
      <c r="C43" s="13">
        <f aca="true" t="shared" si="4" ref="C43:H43">C41+C42</f>
        <v>1519620</v>
      </c>
      <c r="D43" s="13">
        <f t="shared" si="4"/>
        <v>0</v>
      </c>
      <c r="E43" s="13">
        <f t="shared" si="4"/>
        <v>0</v>
      </c>
      <c r="F43" s="13">
        <f t="shared" si="4"/>
        <v>0</v>
      </c>
      <c r="G43" s="13">
        <f>G41+G42</f>
        <v>4609583</v>
      </c>
      <c r="H43" s="13">
        <f t="shared" si="4"/>
        <v>0</v>
      </c>
      <c r="I43" s="13">
        <f t="shared" si="0"/>
        <v>6129203</v>
      </c>
    </row>
    <row r="44" spans="1:9" ht="26.25" thickBot="1">
      <c r="A44" s="6" t="s">
        <v>187</v>
      </c>
      <c r="B44" s="7">
        <v>600</v>
      </c>
      <c r="C44" s="13">
        <f aca="true" t="shared" si="5" ref="C44:H44">C45+C46</f>
        <v>0</v>
      </c>
      <c r="D44" s="13">
        <f t="shared" si="5"/>
        <v>0</v>
      </c>
      <c r="E44" s="13">
        <f t="shared" si="5"/>
        <v>0</v>
      </c>
      <c r="F44" s="13">
        <f t="shared" si="5"/>
        <v>0</v>
      </c>
      <c r="G44" s="13">
        <f t="shared" si="5"/>
        <v>-202537</v>
      </c>
      <c r="H44" s="13">
        <f t="shared" si="5"/>
        <v>0</v>
      </c>
      <c r="I44" s="13">
        <f t="shared" si="0"/>
        <v>-202537</v>
      </c>
    </row>
    <row r="45" spans="1:9" ht="13.5" thickBot="1">
      <c r="A45" s="6" t="s">
        <v>166</v>
      </c>
      <c r="B45" s="7">
        <v>610</v>
      </c>
      <c r="C45" s="13"/>
      <c r="D45" s="13"/>
      <c r="E45" s="13"/>
      <c r="F45" s="13"/>
      <c r="G45" s="13">
        <f>'ф2'!C26</f>
        <v>-202537</v>
      </c>
      <c r="H45" s="13"/>
      <c r="I45" s="13">
        <f t="shared" si="0"/>
        <v>-202537</v>
      </c>
    </row>
    <row r="46" spans="1:9" ht="26.25" thickBot="1">
      <c r="A46" s="6" t="s">
        <v>188</v>
      </c>
      <c r="B46" s="7">
        <v>620</v>
      </c>
      <c r="C46" s="13">
        <f aca="true" t="shared" si="6" ref="C46:H46">C48+C49+C50+C51+C52+C53+C54+C55+C56</f>
        <v>0</v>
      </c>
      <c r="D46" s="13">
        <f t="shared" si="6"/>
        <v>0</v>
      </c>
      <c r="E46" s="13">
        <f t="shared" si="6"/>
        <v>0</v>
      </c>
      <c r="F46" s="13">
        <f t="shared" si="6"/>
        <v>0</v>
      </c>
      <c r="G46" s="13">
        <f t="shared" si="6"/>
        <v>0</v>
      </c>
      <c r="H46" s="13">
        <f t="shared" si="6"/>
        <v>0</v>
      </c>
      <c r="I46" s="13">
        <f t="shared" si="0"/>
        <v>0</v>
      </c>
    </row>
    <row r="47" spans="1:9" ht="13.5" thickBot="1">
      <c r="A47" s="6" t="s">
        <v>84</v>
      </c>
      <c r="B47" s="7"/>
      <c r="C47" s="13"/>
      <c r="D47" s="13"/>
      <c r="E47" s="13"/>
      <c r="F47" s="13"/>
      <c r="G47" s="13"/>
      <c r="H47" s="13"/>
      <c r="I47" s="13">
        <f t="shared" si="0"/>
        <v>0</v>
      </c>
    </row>
    <row r="48" spans="1:9" ht="26.25" thickBot="1">
      <c r="A48" s="6" t="s">
        <v>168</v>
      </c>
      <c r="B48" s="7">
        <v>621</v>
      </c>
      <c r="C48" s="13"/>
      <c r="D48" s="13"/>
      <c r="E48" s="13"/>
      <c r="F48" s="13"/>
      <c r="G48" s="13"/>
      <c r="H48" s="13"/>
      <c r="I48" s="13">
        <f t="shared" si="0"/>
        <v>0</v>
      </c>
    </row>
    <row r="49" spans="1:9" ht="26.25" thickBot="1">
      <c r="A49" s="6" t="s">
        <v>169</v>
      </c>
      <c r="B49" s="7">
        <v>622</v>
      </c>
      <c r="C49" s="13"/>
      <c r="D49" s="13"/>
      <c r="E49" s="13"/>
      <c r="F49" s="13"/>
      <c r="G49" s="13"/>
      <c r="H49" s="13"/>
      <c r="I49" s="13">
        <f t="shared" si="0"/>
        <v>0</v>
      </c>
    </row>
    <row r="50" spans="1:9" ht="26.25" thickBot="1">
      <c r="A50" s="6" t="s">
        <v>170</v>
      </c>
      <c r="B50" s="7">
        <v>623</v>
      </c>
      <c r="C50" s="13"/>
      <c r="D50" s="13"/>
      <c r="E50" s="13"/>
      <c r="F50" s="13"/>
      <c r="G50" s="13"/>
      <c r="H50" s="13"/>
      <c r="I50" s="13">
        <f t="shared" si="0"/>
        <v>0</v>
      </c>
    </row>
    <row r="51" spans="1:9" ht="39" thickBot="1">
      <c r="A51" s="6" t="s">
        <v>87</v>
      </c>
      <c r="B51" s="7">
        <v>624</v>
      </c>
      <c r="C51" s="13"/>
      <c r="D51" s="13"/>
      <c r="E51" s="13"/>
      <c r="F51" s="13"/>
      <c r="G51" s="13"/>
      <c r="H51" s="13"/>
      <c r="I51" s="13">
        <f t="shared" si="0"/>
        <v>0</v>
      </c>
    </row>
    <row r="52" spans="1:9" ht="26.25" thickBot="1">
      <c r="A52" s="6" t="s">
        <v>88</v>
      </c>
      <c r="B52" s="7">
        <v>625</v>
      </c>
      <c r="C52" s="13"/>
      <c r="D52" s="13"/>
      <c r="E52" s="13"/>
      <c r="F52" s="13"/>
      <c r="G52" s="13"/>
      <c r="H52" s="13"/>
      <c r="I52" s="13">
        <f t="shared" si="0"/>
        <v>0</v>
      </c>
    </row>
    <row r="53" spans="1:9" ht="26.25" thickBot="1">
      <c r="A53" s="6" t="s">
        <v>189</v>
      </c>
      <c r="B53" s="7">
        <v>626</v>
      </c>
      <c r="C53" s="13"/>
      <c r="D53" s="13"/>
      <c r="E53" s="13"/>
      <c r="F53" s="13"/>
      <c r="G53" s="13"/>
      <c r="H53" s="13"/>
      <c r="I53" s="13">
        <f t="shared" si="0"/>
        <v>0</v>
      </c>
    </row>
    <row r="54" spans="1:9" ht="26.25" thickBot="1">
      <c r="A54" s="6" t="s">
        <v>171</v>
      </c>
      <c r="B54" s="7">
        <v>627</v>
      </c>
      <c r="C54" s="13"/>
      <c r="D54" s="13"/>
      <c r="E54" s="13"/>
      <c r="F54" s="13"/>
      <c r="G54" s="13"/>
      <c r="H54" s="13"/>
      <c r="I54" s="13">
        <f t="shared" si="0"/>
        <v>0</v>
      </c>
    </row>
    <row r="55" spans="1:9" ht="26.25" thickBot="1">
      <c r="A55" s="6" t="s">
        <v>91</v>
      </c>
      <c r="B55" s="7">
        <v>628</v>
      </c>
      <c r="C55" s="13"/>
      <c r="D55" s="13"/>
      <c r="E55" s="13"/>
      <c r="F55" s="13"/>
      <c r="G55" s="13"/>
      <c r="H55" s="13"/>
      <c r="I55" s="13">
        <f t="shared" si="0"/>
        <v>0</v>
      </c>
    </row>
    <row r="56" spans="1:9" ht="13.5" thickBot="1">
      <c r="A56" s="6" t="s">
        <v>92</v>
      </c>
      <c r="B56" s="7">
        <v>629</v>
      </c>
      <c r="C56" s="13"/>
      <c r="D56" s="13"/>
      <c r="E56" s="13"/>
      <c r="F56" s="13"/>
      <c r="G56" s="13"/>
      <c r="H56" s="13"/>
      <c r="I56" s="13">
        <f t="shared" si="0"/>
        <v>0</v>
      </c>
    </row>
    <row r="57" spans="1:9" ht="26.25" thickBot="1">
      <c r="A57" s="6" t="s">
        <v>190</v>
      </c>
      <c r="B57" s="7">
        <v>700</v>
      </c>
      <c r="C57" s="13">
        <v>0</v>
      </c>
      <c r="D57" s="13">
        <f>D59+D64+D65+D66+D67+D68+D69+D70+D71</f>
        <v>0</v>
      </c>
      <c r="E57" s="13">
        <f>E59+E64+E65+E66+E67+E68+E69+E70+E71</f>
        <v>0</v>
      </c>
      <c r="F57" s="13">
        <f>F59+F64+F65+F66+F67+F68+F69+F70+F71</f>
        <v>0</v>
      </c>
      <c r="G57" s="13">
        <f>G59+G64+G65+G66+G67+G68+G69+G70+G71</f>
        <v>-4609463</v>
      </c>
      <c r="H57" s="13">
        <f>H59+H64+H65+H66+H67+H68+H69+H70+H71</f>
        <v>0</v>
      </c>
      <c r="I57" s="13">
        <f t="shared" si="0"/>
        <v>-4609463</v>
      </c>
    </row>
    <row r="58" spans="1:9" ht="13.5" thickBot="1">
      <c r="A58" s="6" t="s">
        <v>84</v>
      </c>
      <c r="B58" s="7"/>
      <c r="C58" s="13"/>
      <c r="D58" s="13"/>
      <c r="E58" s="13"/>
      <c r="F58" s="13"/>
      <c r="G58" s="13"/>
      <c r="H58" s="13"/>
      <c r="I58" s="13">
        <f t="shared" si="0"/>
        <v>0</v>
      </c>
    </row>
    <row r="59" spans="1:9" ht="13.5" thickBot="1">
      <c r="A59" s="6" t="s">
        <v>191</v>
      </c>
      <c r="B59" s="7">
        <v>710</v>
      </c>
      <c r="C59" s="13"/>
      <c r="D59" s="13"/>
      <c r="E59" s="13"/>
      <c r="F59" s="13"/>
      <c r="G59" s="13"/>
      <c r="H59" s="13"/>
      <c r="I59" s="13">
        <f t="shared" si="0"/>
        <v>0</v>
      </c>
    </row>
    <row r="60" spans="1:9" ht="13.5" thickBot="1">
      <c r="A60" s="6" t="s">
        <v>84</v>
      </c>
      <c r="B60" s="7"/>
      <c r="C60" s="13"/>
      <c r="D60" s="13"/>
      <c r="E60" s="13"/>
      <c r="F60" s="13"/>
      <c r="G60" s="13"/>
      <c r="H60" s="13"/>
      <c r="I60" s="13">
        <f t="shared" si="0"/>
        <v>0</v>
      </c>
    </row>
    <row r="61" spans="1:9" ht="13.5" thickBot="1">
      <c r="A61" s="6" t="s">
        <v>174</v>
      </c>
      <c r="B61" s="7"/>
      <c r="C61" s="13"/>
      <c r="D61" s="13"/>
      <c r="E61" s="13"/>
      <c r="F61" s="13"/>
      <c r="G61" s="13"/>
      <c r="H61" s="13"/>
      <c r="I61" s="13">
        <f t="shared" si="0"/>
        <v>0</v>
      </c>
    </row>
    <row r="62" spans="1:9" ht="26.25" thickBot="1">
      <c r="A62" s="6" t="s">
        <v>175</v>
      </c>
      <c r="B62" s="7"/>
      <c r="C62" s="13"/>
      <c r="D62" s="13"/>
      <c r="E62" s="13"/>
      <c r="F62" s="13"/>
      <c r="G62" s="13"/>
      <c r="H62" s="13"/>
      <c r="I62" s="13">
        <f t="shared" si="0"/>
        <v>0</v>
      </c>
    </row>
    <row r="63" spans="1:9" ht="26.25" thickBot="1">
      <c r="A63" s="6" t="s">
        <v>176</v>
      </c>
      <c r="B63" s="7"/>
      <c r="C63" s="13"/>
      <c r="D63" s="13"/>
      <c r="E63" s="13"/>
      <c r="F63" s="13"/>
      <c r="G63" s="13"/>
      <c r="H63" s="13"/>
      <c r="I63" s="13">
        <f t="shared" si="0"/>
        <v>0</v>
      </c>
    </row>
    <row r="64" spans="1:9" ht="13.5" thickBot="1">
      <c r="A64" s="6" t="s">
        <v>177</v>
      </c>
      <c r="B64" s="7">
        <v>711</v>
      </c>
      <c r="C64" s="13">
        <v>0</v>
      </c>
      <c r="D64" s="13"/>
      <c r="E64" s="13"/>
      <c r="F64" s="13"/>
      <c r="G64" s="13"/>
      <c r="H64" s="13"/>
      <c r="I64" s="13">
        <f t="shared" si="0"/>
        <v>0</v>
      </c>
    </row>
    <row r="65" spans="1:9" ht="13.5" thickBot="1">
      <c r="A65" s="6" t="s">
        <v>178</v>
      </c>
      <c r="B65" s="7">
        <v>712</v>
      </c>
      <c r="C65" s="13"/>
      <c r="D65" s="13"/>
      <c r="E65" s="13"/>
      <c r="F65" s="13"/>
      <c r="G65" s="13"/>
      <c r="H65" s="13"/>
      <c r="I65" s="13">
        <f t="shared" si="0"/>
        <v>0</v>
      </c>
    </row>
    <row r="66" spans="1:9" ht="26.25" thickBot="1">
      <c r="A66" s="6" t="s">
        <v>192</v>
      </c>
      <c r="B66" s="7">
        <v>713</v>
      </c>
      <c r="C66" s="13"/>
      <c r="D66" s="13"/>
      <c r="E66" s="13"/>
      <c r="F66" s="13"/>
      <c r="G66" s="13"/>
      <c r="H66" s="13"/>
      <c r="I66" s="13">
        <f t="shared" si="0"/>
        <v>0</v>
      </c>
    </row>
    <row r="67" spans="1:9" ht="26.25" thickBot="1">
      <c r="A67" s="6" t="s">
        <v>180</v>
      </c>
      <c r="B67" s="7">
        <v>714</v>
      </c>
      <c r="C67" s="13"/>
      <c r="D67" s="13"/>
      <c r="E67" s="13"/>
      <c r="F67" s="13"/>
      <c r="G67" s="13"/>
      <c r="H67" s="13"/>
      <c r="I67" s="13">
        <f t="shared" si="0"/>
        <v>0</v>
      </c>
    </row>
    <row r="68" spans="1:9" ht="13.5" thickBot="1">
      <c r="A68" s="65" t="s">
        <v>181</v>
      </c>
      <c r="B68" s="66">
        <v>715</v>
      </c>
      <c r="C68" s="67"/>
      <c r="D68" s="67"/>
      <c r="E68" s="67"/>
      <c r="F68" s="67"/>
      <c r="G68" s="67">
        <v>-4609463</v>
      </c>
      <c r="H68" s="67"/>
      <c r="I68" s="67">
        <f t="shared" si="0"/>
        <v>-4609463</v>
      </c>
    </row>
    <row r="69" spans="1:9" ht="13.5" thickBot="1">
      <c r="A69" s="6" t="s">
        <v>182</v>
      </c>
      <c r="B69" s="7">
        <v>716</v>
      </c>
      <c r="C69" s="13"/>
      <c r="D69" s="13"/>
      <c r="E69" s="13"/>
      <c r="F69" s="13"/>
      <c r="G69" s="13"/>
      <c r="H69" s="13"/>
      <c r="I69" s="13">
        <f t="shared" si="0"/>
        <v>0</v>
      </c>
    </row>
    <row r="70" spans="1:9" ht="13.5" thickBot="1">
      <c r="A70" s="6" t="s">
        <v>183</v>
      </c>
      <c r="B70" s="7">
        <v>717</v>
      </c>
      <c r="C70" s="13"/>
      <c r="D70" s="13"/>
      <c r="E70" s="13"/>
      <c r="F70" s="13"/>
      <c r="G70" s="13"/>
      <c r="H70" s="13"/>
      <c r="I70" s="13">
        <f t="shared" si="0"/>
        <v>0</v>
      </c>
    </row>
    <row r="71" spans="1:9" ht="26.25" thickBot="1">
      <c r="A71" s="6" t="s">
        <v>184</v>
      </c>
      <c r="B71" s="7">
        <v>718</v>
      </c>
      <c r="C71" s="13"/>
      <c r="D71" s="13"/>
      <c r="E71" s="13"/>
      <c r="F71" s="13"/>
      <c r="G71" s="13"/>
      <c r="H71" s="13"/>
      <c r="I71" s="13">
        <f t="shared" si="0"/>
        <v>0</v>
      </c>
    </row>
    <row r="72" spans="1:9" ht="26.25" thickBot="1">
      <c r="A72" s="58" t="s">
        <v>207</v>
      </c>
      <c r="B72" s="59">
        <v>800</v>
      </c>
      <c r="C72" s="60">
        <f aca="true" t="shared" si="7" ref="C72:H72">C43+C44+C57</f>
        <v>1519620</v>
      </c>
      <c r="D72" s="60">
        <f t="shared" si="7"/>
        <v>0</v>
      </c>
      <c r="E72" s="60">
        <f t="shared" si="7"/>
        <v>0</v>
      </c>
      <c r="F72" s="60">
        <f t="shared" si="7"/>
        <v>0</v>
      </c>
      <c r="G72" s="61">
        <f>G43+G44+G57</f>
        <v>-202417</v>
      </c>
      <c r="H72" s="60">
        <f t="shared" si="7"/>
        <v>0</v>
      </c>
      <c r="I72" s="60">
        <f t="shared" si="0"/>
        <v>1317203</v>
      </c>
    </row>
    <row r="73" spans="1:9" ht="12.75">
      <c r="A73" s="5"/>
      <c r="G73" s="62"/>
      <c r="I73" s="40"/>
    </row>
    <row r="74" ht="12.75">
      <c r="A74" s="5"/>
    </row>
    <row r="75" ht="19.5" customHeight="1">
      <c r="A75" s="5" t="s">
        <v>203</v>
      </c>
    </row>
    <row r="76" s="64" customFormat="1" ht="11.25">
      <c r="A76" s="63" t="s">
        <v>194</v>
      </c>
    </row>
    <row r="77" ht="12.75">
      <c r="A77" s="5"/>
    </row>
    <row r="78" ht="22.5" customHeight="1">
      <c r="A78" s="5" t="s">
        <v>208</v>
      </c>
    </row>
    <row r="79" s="64" customFormat="1" ht="15" customHeight="1">
      <c r="A79" s="63" t="s">
        <v>193</v>
      </c>
    </row>
    <row r="80" ht="12.75">
      <c r="A80" s="5"/>
    </row>
    <row r="81" ht="12.75">
      <c r="A81" s="5" t="s">
        <v>59</v>
      </c>
    </row>
  </sheetData>
  <sheetProtection/>
  <mergeCells count="9">
    <mergeCell ref="E1:I1"/>
    <mergeCell ref="A4:I4"/>
    <mergeCell ref="A5:I5"/>
    <mergeCell ref="I8:I9"/>
    <mergeCell ref="A7:I7"/>
    <mergeCell ref="A8:A9"/>
    <mergeCell ref="B8:B9"/>
    <mergeCell ref="C8:G8"/>
    <mergeCell ref="H8:H9"/>
  </mergeCells>
  <printOptions/>
  <pageMargins left="1.21" right="0.16" top="0.5118110236220472" bottom="0.1968503937007874" header="0.5118110236220472" footer="0.15748031496062992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echurina</dc:creator>
  <cp:keywords/>
  <dc:description/>
  <cp:lastModifiedBy>Жадра Сатаева</cp:lastModifiedBy>
  <cp:lastPrinted>2015-11-19T10:25:20Z</cp:lastPrinted>
  <dcterms:created xsi:type="dcterms:W3CDTF">2011-02-07T09:54:46Z</dcterms:created>
  <dcterms:modified xsi:type="dcterms:W3CDTF">2015-11-19T10:29:21Z</dcterms:modified>
  <cp:category/>
  <cp:version/>
  <cp:contentType/>
  <cp:contentStatus/>
</cp:coreProperties>
</file>